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Objects="placeholders" defaultThemeVersion="124226"/>
  <bookViews>
    <workbookView xWindow="3840" yWindow="30" windowWidth="7515" windowHeight="3585" tabRatio="764" firstSheet="1" activeTab="1"/>
  </bookViews>
  <sheets>
    <sheet name="NTS ONLY_set_year" sheetId="25" state="hidden" r:id="rId1"/>
    <sheet name="Instructions" sheetId="37" r:id="rId2"/>
    <sheet name="Annual Summary_Sommaire annuel" sheetId="13" r:id="rId3"/>
    <sheet name="01" sheetId="12" r:id="rId4"/>
    <sheet name="02" sheetId="35" r:id="rId5"/>
    <sheet name="03" sheetId="34" r:id="rId6"/>
    <sheet name="04" sheetId="33" r:id="rId7"/>
    <sheet name="05" sheetId="32" r:id="rId8"/>
    <sheet name="06" sheetId="31" r:id="rId9"/>
    <sheet name="07" sheetId="30" r:id="rId10"/>
    <sheet name="08" sheetId="29" r:id="rId11"/>
    <sheet name="09" sheetId="28" r:id="rId12"/>
    <sheet name="10" sheetId="27" r:id="rId13"/>
    <sheet name="11" sheetId="26" r:id="rId14"/>
    <sheet name="12" sheetId="14" r:id="rId15"/>
    <sheet name="$ to Employer_$ à l'employeur" sheetId="36" state="hidden" r:id="rId16"/>
  </sheets>
  <definedNames>
    <definedName name="BASE_YEAR">'NTS ONLY_set_year'!$D$5</definedName>
    <definedName name="Language">'NTS ONLY_set_year'!$B$3</definedName>
    <definedName name="_xlnm.Print_Area" localSheetId="3">'01'!$A$1:$R$199</definedName>
    <definedName name="_xlnm.Print_Area" localSheetId="4">'02'!$A$1:$R$199</definedName>
    <definedName name="_xlnm.Print_Area" localSheetId="5">'03'!$A$1:$R$199</definedName>
    <definedName name="_xlnm.Print_Area" localSheetId="6">'04'!$A$1:$R$199</definedName>
    <definedName name="_xlnm.Print_Area" localSheetId="7">'05'!$A$1:$R$199</definedName>
    <definedName name="_xlnm.Print_Area" localSheetId="8">'06'!$A$1:$R$199</definedName>
    <definedName name="_xlnm.Print_Area" localSheetId="9">'07'!$A$1:$R$199</definedName>
    <definedName name="_xlnm.Print_Area" localSheetId="10">'08'!$A$1:$R$199</definedName>
    <definedName name="_xlnm.Print_Area" localSheetId="11">'09'!$A$1:$R$199</definedName>
    <definedName name="_xlnm.Print_Area" localSheetId="12">'10'!$A$1:$R$199</definedName>
    <definedName name="_xlnm.Print_Area" localSheetId="13">'11'!$A$1:$R$199</definedName>
    <definedName name="_xlnm.Print_Area" localSheetId="14">'12'!$A$1:$R$199</definedName>
    <definedName name="_xlnm.Print_Area" localSheetId="2">'Annual Summary_Sommaire annuel'!$A$1:$R$41</definedName>
    <definedName name="_xlnm.Print_Area" localSheetId="1">Instructions!$B$3:$B$45</definedName>
    <definedName name="_xlnm.Print_Titles" localSheetId="15">'$ to Employer_$ à l''employeur'!$13:$13</definedName>
    <definedName name="_xlnm.Print_Titles" localSheetId="3">'01'!$16:$19</definedName>
    <definedName name="_xlnm.Print_Titles" localSheetId="4">'02'!$16:$19</definedName>
    <definedName name="_xlnm.Print_Titles" localSheetId="5">'03'!$16:$19</definedName>
    <definedName name="_xlnm.Print_Titles" localSheetId="6">'04'!$16:$19</definedName>
    <definedName name="_xlnm.Print_Titles" localSheetId="7">'05'!$16:$19</definedName>
    <definedName name="_xlnm.Print_Titles" localSheetId="8">'06'!$16:$19</definedName>
    <definedName name="_xlnm.Print_Titles" localSheetId="9">'07'!$16:$19</definedName>
    <definedName name="_xlnm.Print_Titles" localSheetId="10">'08'!$16:$19</definedName>
    <definedName name="_xlnm.Print_Titles" localSheetId="11">'09'!$16:$19</definedName>
    <definedName name="_xlnm.Print_Titles" localSheetId="12">'10'!$16:$19</definedName>
    <definedName name="_xlnm.Print_Titles" localSheetId="13">'11'!$16:$19</definedName>
    <definedName name="_xlnm.Print_Titles" localSheetId="14">'12'!$16:$19</definedName>
    <definedName name="Year_four_digits">'Annual Summary_Sommaire annuel'!$AF$7</definedName>
  </definedNames>
  <calcPr calcId="145621"/>
</workbook>
</file>

<file path=xl/calcChain.xml><?xml version="1.0" encoding="utf-8"?>
<calcChain xmlns="http://schemas.openxmlformats.org/spreadsheetml/2006/main">
  <c r="C144" i="25" l="1"/>
  <c r="A144" i="25" s="1"/>
  <c r="D144" i="25"/>
  <c r="G144" i="25" s="1"/>
  <c r="J144" i="25" s="1"/>
  <c r="AF7" i="13"/>
  <c r="AE7" i="29" s="1"/>
  <c r="BF10" i="35"/>
  <c r="P12" i="13"/>
  <c r="A141" i="25"/>
  <c r="A142" i="25"/>
  <c r="AD3" i="34"/>
  <c r="AD4" i="34" s="1"/>
  <c r="Z24" i="13"/>
  <c r="Y24" i="13" s="1"/>
  <c r="Z25" i="13"/>
  <c r="Y25" i="13" s="1"/>
  <c r="Z26" i="13"/>
  <c r="Y26" i="13" s="1"/>
  <c r="AX2" i="13" s="1"/>
  <c r="BF10" i="34"/>
  <c r="BJ10" i="34"/>
  <c r="BK10" i="34"/>
  <c r="BK13" i="34" s="1"/>
  <c r="BL10" i="34"/>
  <c r="BM10" i="34"/>
  <c r="BM14" i="34" s="1"/>
  <c r="BN10" i="34"/>
  <c r="BJ38" i="13"/>
  <c r="BF11" i="34"/>
  <c r="BJ11" i="34"/>
  <c r="BK11" i="34"/>
  <c r="BL11" i="34"/>
  <c r="BL14" i="34" s="1"/>
  <c r="BM11" i="34"/>
  <c r="BN11" i="34"/>
  <c r="BN13" i="34" s="1"/>
  <c r="BJ39" i="13"/>
  <c r="BJ11" i="35"/>
  <c r="BK11" i="35"/>
  <c r="BL11" i="35"/>
  <c r="BM11" i="35"/>
  <c r="BN11" i="35"/>
  <c r="G3" i="25"/>
  <c r="R21" i="34"/>
  <c r="R22" i="34"/>
  <c r="R23" i="34"/>
  <c r="R24" i="34"/>
  <c r="R25" i="34"/>
  <c r="R26" i="34"/>
  <c r="R27" i="34"/>
  <c r="R28" i="34"/>
  <c r="R29" i="34"/>
  <c r="R30" i="34"/>
  <c r="R31" i="34"/>
  <c r="R32" i="34"/>
  <c r="R33" i="34"/>
  <c r="R34" i="34"/>
  <c r="R35" i="34"/>
  <c r="R36" i="34"/>
  <c r="R37" i="34"/>
  <c r="R38" i="34"/>
  <c r="R39" i="34"/>
  <c r="R40" i="34"/>
  <c r="R41" i="34"/>
  <c r="R42" i="34"/>
  <c r="R43" i="34"/>
  <c r="R44" i="34"/>
  <c r="R45" i="34"/>
  <c r="R46" i="34"/>
  <c r="R47" i="34"/>
  <c r="R48" i="34"/>
  <c r="R49" i="34"/>
  <c r="R50" i="34"/>
  <c r="R51" i="34"/>
  <c r="R52" i="34"/>
  <c r="R53" i="34"/>
  <c r="R54" i="34"/>
  <c r="R55" i="34"/>
  <c r="R56" i="34"/>
  <c r="R57" i="34"/>
  <c r="R58" i="34"/>
  <c r="R59" i="34"/>
  <c r="R60" i="34"/>
  <c r="R61" i="34"/>
  <c r="R62" i="34"/>
  <c r="R63" i="34"/>
  <c r="R64" i="34"/>
  <c r="R65" i="34"/>
  <c r="R66" i="34"/>
  <c r="R67" i="34"/>
  <c r="R68" i="34"/>
  <c r="R69" i="34"/>
  <c r="R70" i="34"/>
  <c r="R71" i="34"/>
  <c r="R72" i="34"/>
  <c r="R73" i="34"/>
  <c r="R74" i="34"/>
  <c r="R75" i="34"/>
  <c r="R76" i="34"/>
  <c r="R77" i="34"/>
  <c r="R78" i="34"/>
  <c r="R79" i="34"/>
  <c r="R80" i="34"/>
  <c r="R81" i="34"/>
  <c r="R82" i="34"/>
  <c r="R83" i="34"/>
  <c r="R84" i="34"/>
  <c r="R85" i="34"/>
  <c r="R86" i="34"/>
  <c r="R87" i="34"/>
  <c r="R88" i="34"/>
  <c r="R89" i="34"/>
  <c r="R90" i="34"/>
  <c r="R91" i="34"/>
  <c r="R92" i="34"/>
  <c r="R93" i="34"/>
  <c r="R94" i="34"/>
  <c r="R95" i="34"/>
  <c r="R96" i="34"/>
  <c r="R97" i="34"/>
  <c r="R98" i="34"/>
  <c r="R99" i="34"/>
  <c r="R100" i="34"/>
  <c r="R101" i="34"/>
  <c r="R102" i="34"/>
  <c r="R103" i="34"/>
  <c r="R104" i="34"/>
  <c r="R105" i="34"/>
  <c r="R106" i="34"/>
  <c r="R107" i="34"/>
  <c r="R108" i="34"/>
  <c r="R109" i="34"/>
  <c r="R110" i="34"/>
  <c r="R111" i="34"/>
  <c r="R112" i="34"/>
  <c r="R113" i="34"/>
  <c r="R114" i="34"/>
  <c r="R115" i="34"/>
  <c r="R116" i="34"/>
  <c r="R117" i="34"/>
  <c r="R118" i="34"/>
  <c r="R119" i="34"/>
  <c r="R120" i="34"/>
  <c r="R121" i="34"/>
  <c r="R122" i="34"/>
  <c r="R123" i="34"/>
  <c r="R124" i="34"/>
  <c r="R125" i="34"/>
  <c r="R126" i="34"/>
  <c r="R127" i="34"/>
  <c r="R128" i="34"/>
  <c r="R129" i="34"/>
  <c r="R130" i="34"/>
  <c r="R131" i="34"/>
  <c r="R132" i="34"/>
  <c r="R133" i="34"/>
  <c r="R134" i="34"/>
  <c r="R135" i="34"/>
  <c r="R136" i="34"/>
  <c r="R137" i="34"/>
  <c r="R138" i="34"/>
  <c r="R139" i="34"/>
  <c r="R140" i="34"/>
  <c r="R141" i="34"/>
  <c r="R142" i="34"/>
  <c r="R143" i="34"/>
  <c r="R144" i="34"/>
  <c r="R145" i="34"/>
  <c r="R146" i="34"/>
  <c r="R147" i="34"/>
  <c r="R148" i="34"/>
  <c r="R149" i="34"/>
  <c r="R150" i="34"/>
  <c r="R151" i="34"/>
  <c r="R152" i="34"/>
  <c r="R153" i="34"/>
  <c r="R154" i="34"/>
  <c r="R155" i="34"/>
  <c r="R15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183" i="34"/>
  <c r="R184" i="34"/>
  <c r="R185" i="34"/>
  <c r="R186" i="34"/>
  <c r="R187" i="34"/>
  <c r="R188" i="34"/>
  <c r="R189" i="34"/>
  <c r="R190" i="34"/>
  <c r="R191" i="34"/>
  <c r="R192" i="34"/>
  <c r="R193" i="34"/>
  <c r="R194" i="34"/>
  <c r="AQ20" i="34"/>
  <c r="M20" i="34"/>
  <c r="AH20" i="34" s="1"/>
  <c r="X14" i="34"/>
  <c r="AU20" i="34"/>
  <c r="AU21" i="34"/>
  <c r="AU22" i="34"/>
  <c r="AU23" i="34"/>
  <c r="AU24" i="34"/>
  <c r="AU25" i="34"/>
  <c r="AU26" i="34"/>
  <c r="AU27" i="34"/>
  <c r="AU28" i="34"/>
  <c r="AU29" i="34"/>
  <c r="AU30" i="34"/>
  <c r="AU31" i="34"/>
  <c r="AU32" i="34"/>
  <c r="AU33" i="34"/>
  <c r="AU34" i="34"/>
  <c r="AU35" i="34"/>
  <c r="AU36" i="34"/>
  <c r="AU37" i="34"/>
  <c r="AU38" i="34"/>
  <c r="AU39" i="34"/>
  <c r="AU40" i="34"/>
  <c r="AU41" i="34"/>
  <c r="AU42" i="34"/>
  <c r="AU43" i="34"/>
  <c r="AU44" i="34"/>
  <c r="AU45" i="34"/>
  <c r="AU46" i="34"/>
  <c r="AU47" i="34"/>
  <c r="AU48" i="34"/>
  <c r="AU49" i="34"/>
  <c r="AU50" i="34"/>
  <c r="AU51" i="34"/>
  <c r="AU52" i="34"/>
  <c r="AU53" i="34"/>
  <c r="AU54" i="34"/>
  <c r="AU55" i="34"/>
  <c r="AU56" i="34"/>
  <c r="AU57" i="34"/>
  <c r="AU58" i="34"/>
  <c r="AU59" i="34"/>
  <c r="AU60" i="34"/>
  <c r="AU61" i="34"/>
  <c r="AU62" i="34"/>
  <c r="AU63" i="34"/>
  <c r="AU64" i="34"/>
  <c r="AU65" i="34"/>
  <c r="AU66" i="34"/>
  <c r="AU67" i="34"/>
  <c r="AU68" i="34"/>
  <c r="AU69" i="34"/>
  <c r="AU70" i="34"/>
  <c r="AU71" i="34"/>
  <c r="AU72" i="34"/>
  <c r="AU73" i="34"/>
  <c r="AU74" i="34"/>
  <c r="AU75" i="34"/>
  <c r="AU76" i="34"/>
  <c r="AU77" i="34"/>
  <c r="AU78" i="34"/>
  <c r="AU79" i="34"/>
  <c r="AU80" i="34"/>
  <c r="AU81" i="34"/>
  <c r="AU82" i="34"/>
  <c r="AU83" i="34"/>
  <c r="AU84" i="34"/>
  <c r="AU85" i="34"/>
  <c r="AU86" i="34"/>
  <c r="AU87" i="34"/>
  <c r="AU88" i="34"/>
  <c r="AU89" i="34"/>
  <c r="AU90" i="34"/>
  <c r="AU91" i="34"/>
  <c r="AU92" i="34"/>
  <c r="AU93" i="34"/>
  <c r="AU94" i="34"/>
  <c r="AU95" i="34"/>
  <c r="AU96" i="34"/>
  <c r="AU97" i="34"/>
  <c r="AU98" i="34"/>
  <c r="AU99" i="34"/>
  <c r="AU100" i="34"/>
  <c r="AU101" i="34"/>
  <c r="AU102" i="34"/>
  <c r="AU103" i="34"/>
  <c r="AU104" i="34"/>
  <c r="AU105" i="34"/>
  <c r="AU106" i="34"/>
  <c r="AU107" i="34"/>
  <c r="AU108" i="34"/>
  <c r="AU109" i="34"/>
  <c r="AU110" i="34"/>
  <c r="AU111" i="34"/>
  <c r="AU112" i="34"/>
  <c r="AU113" i="34"/>
  <c r="AU114" i="34"/>
  <c r="AU115" i="34"/>
  <c r="AU116" i="34"/>
  <c r="AU117" i="34"/>
  <c r="AU118" i="34"/>
  <c r="AU119" i="34"/>
  <c r="AU120" i="34"/>
  <c r="AU121" i="34"/>
  <c r="AU122" i="34"/>
  <c r="AU123" i="34"/>
  <c r="AU124" i="34"/>
  <c r="AU125" i="34"/>
  <c r="AU126" i="34"/>
  <c r="AU127" i="34"/>
  <c r="AU128" i="34"/>
  <c r="AU129" i="34"/>
  <c r="AU130" i="34"/>
  <c r="AU131" i="34"/>
  <c r="AU132" i="34"/>
  <c r="AU133" i="34"/>
  <c r="AU134" i="34"/>
  <c r="AU135" i="34"/>
  <c r="AU136" i="34"/>
  <c r="AU137" i="34"/>
  <c r="AU138" i="34"/>
  <c r="AU139" i="34"/>
  <c r="AU140" i="34"/>
  <c r="AU141" i="34"/>
  <c r="AU142" i="34"/>
  <c r="AU143" i="34"/>
  <c r="AU144" i="34"/>
  <c r="AU145" i="34"/>
  <c r="AU146" i="34"/>
  <c r="AU147" i="34"/>
  <c r="AU148" i="34"/>
  <c r="AU149" i="34"/>
  <c r="AU150" i="34"/>
  <c r="AU151" i="34"/>
  <c r="AU152" i="34"/>
  <c r="AU153" i="34"/>
  <c r="AU154" i="34"/>
  <c r="AU155" i="34"/>
  <c r="AU156" i="34"/>
  <c r="AU157" i="34"/>
  <c r="AU158" i="34"/>
  <c r="AU159" i="34"/>
  <c r="AU160" i="34"/>
  <c r="AU161" i="34"/>
  <c r="AU162" i="34"/>
  <c r="AU163" i="34"/>
  <c r="AU164" i="34"/>
  <c r="AU165" i="34"/>
  <c r="AU166" i="34"/>
  <c r="AU167" i="34"/>
  <c r="AU168" i="34"/>
  <c r="AU169" i="34"/>
  <c r="AU170" i="34"/>
  <c r="AU171" i="34"/>
  <c r="AU172" i="34"/>
  <c r="AU173" i="34"/>
  <c r="AU174" i="34"/>
  <c r="AU175" i="34"/>
  <c r="AU176" i="34"/>
  <c r="AU177" i="34"/>
  <c r="AU178" i="34"/>
  <c r="AU179" i="34"/>
  <c r="AU180" i="34"/>
  <c r="AU181" i="34"/>
  <c r="AU182" i="34"/>
  <c r="AU183" i="34"/>
  <c r="AU184" i="34"/>
  <c r="AU185" i="34"/>
  <c r="AU186" i="34"/>
  <c r="AU187" i="34"/>
  <c r="AU188" i="34"/>
  <c r="AU189" i="34"/>
  <c r="AU190" i="34"/>
  <c r="AU191" i="34"/>
  <c r="AU192" i="34"/>
  <c r="AU193" i="34"/>
  <c r="AU194" i="34"/>
  <c r="BH8" i="13"/>
  <c r="BK14" i="34"/>
  <c r="AE22" i="13"/>
  <c r="AM194" i="34"/>
  <c r="AN194" i="34" s="1"/>
  <c r="AL194" i="34"/>
  <c r="AK45" i="34"/>
  <c r="AK46" i="34" s="1"/>
  <c r="AK47" i="34" s="1"/>
  <c r="AK48" i="34" s="1"/>
  <c r="AK49" i="34" s="1"/>
  <c r="AK50" i="34" s="1"/>
  <c r="AK51" i="34" s="1"/>
  <c r="AK52" i="34" s="1"/>
  <c r="AK53" i="34" s="1"/>
  <c r="AK54" i="34" s="1"/>
  <c r="AK55" i="34" s="1"/>
  <c r="AK56" i="34" s="1"/>
  <c r="AK57" i="34" s="1"/>
  <c r="AK58" i="34" s="1"/>
  <c r="AK59" i="34" s="1"/>
  <c r="AK60" i="34" s="1"/>
  <c r="AK61" i="34" s="1"/>
  <c r="AK62" i="34" s="1"/>
  <c r="AK63" i="34" s="1"/>
  <c r="AK64" i="34" s="1"/>
  <c r="AK65" i="34" s="1"/>
  <c r="AK66" i="34" s="1"/>
  <c r="AK67" i="34" s="1"/>
  <c r="AK68" i="34" s="1"/>
  <c r="AK69" i="34" s="1"/>
  <c r="AK70" i="34" s="1"/>
  <c r="AK71" i="34" s="1"/>
  <c r="AK72" i="34" s="1"/>
  <c r="AK73" i="34" s="1"/>
  <c r="AK74" i="34" s="1"/>
  <c r="AK75" i="34" s="1"/>
  <c r="AK76" i="34" s="1"/>
  <c r="AK77" i="34" s="1"/>
  <c r="AK78" i="34" s="1"/>
  <c r="AK79" i="34" s="1"/>
  <c r="AK80" i="34" s="1"/>
  <c r="AK81" i="34" s="1"/>
  <c r="AK82" i="34" s="1"/>
  <c r="AK83" i="34" s="1"/>
  <c r="AK84" i="34" s="1"/>
  <c r="AK85" i="34" s="1"/>
  <c r="AK86" i="34" s="1"/>
  <c r="AK87" i="34" s="1"/>
  <c r="AK88" i="34" s="1"/>
  <c r="AK89" i="34" s="1"/>
  <c r="AK90" i="34" s="1"/>
  <c r="AK91" i="34" s="1"/>
  <c r="AK92" i="34" s="1"/>
  <c r="AK93" i="34" s="1"/>
  <c r="AK94" i="34" s="1"/>
  <c r="AK95" i="34" s="1"/>
  <c r="AK96" i="34" s="1"/>
  <c r="AK97" i="34" s="1"/>
  <c r="AK98" i="34" s="1"/>
  <c r="AK99" i="34" s="1"/>
  <c r="AK100" i="34" s="1"/>
  <c r="AK101" i="34" s="1"/>
  <c r="AK102" i="34" s="1"/>
  <c r="AK103" i="34" s="1"/>
  <c r="AK104" i="34" s="1"/>
  <c r="AK105" i="34" s="1"/>
  <c r="AK106" i="34" s="1"/>
  <c r="AK107" i="34" s="1"/>
  <c r="AK108" i="34" s="1"/>
  <c r="AK109" i="34" s="1"/>
  <c r="AK110" i="34" s="1"/>
  <c r="AK111" i="34" s="1"/>
  <c r="AK112" i="34" s="1"/>
  <c r="AK113" i="34" s="1"/>
  <c r="AK114" i="34" s="1"/>
  <c r="AK115" i="34" s="1"/>
  <c r="AK116" i="34" s="1"/>
  <c r="AK117" i="34" s="1"/>
  <c r="AK118" i="34" s="1"/>
  <c r="AK119" i="34" s="1"/>
  <c r="AK120" i="34" s="1"/>
  <c r="AK121" i="34" s="1"/>
  <c r="AK122" i="34" s="1"/>
  <c r="AK123" i="34" s="1"/>
  <c r="AK124" i="34" s="1"/>
  <c r="AK125" i="34" s="1"/>
  <c r="AK126" i="34" s="1"/>
  <c r="AK127" i="34" s="1"/>
  <c r="AK128" i="34" s="1"/>
  <c r="AK129" i="34" s="1"/>
  <c r="AK130" i="34" s="1"/>
  <c r="AK131" i="34" s="1"/>
  <c r="AK132" i="34" s="1"/>
  <c r="AK133" i="34" s="1"/>
  <c r="AK134" i="34" s="1"/>
  <c r="AK135" i="34" s="1"/>
  <c r="AK136" i="34" s="1"/>
  <c r="AK137" i="34" s="1"/>
  <c r="AK138" i="34" s="1"/>
  <c r="AK139" i="34" s="1"/>
  <c r="AK140" i="34" s="1"/>
  <c r="AK141" i="34" s="1"/>
  <c r="AK142" i="34" s="1"/>
  <c r="AK143" i="34" s="1"/>
  <c r="AK144" i="34" s="1"/>
  <c r="AK145" i="34" s="1"/>
  <c r="AK146" i="34" s="1"/>
  <c r="AK147" i="34" s="1"/>
  <c r="AK148" i="34" s="1"/>
  <c r="AK149" i="34" s="1"/>
  <c r="AK150" i="34" s="1"/>
  <c r="AK151" i="34" s="1"/>
  <c r="AK152" i="34" s="1"/>
  <c r="AK153" i="34" s="1"/>
  <c r="AK154" i="34" s="1"/>
  <c r="AK155" i="34" s="1"/>
  <c r="AK156" i="34" s="1"/>
  <c r="AK157" i="34" s="1"/>
  <c r="AK158" i="34" s="1"/>
  <c r="AK159" i="34" s="1"/>
  <c r="AK160" i="34" s="1"/>
  <c r="AK161" i="34" s="1"/>
  <c r="AK162" i="34" s="1"/>
  <c r="AK163" i="34" s="1"/>
  <c r="AK164" i="34" s="1"/>
  <c r="AK165" i="34" s="1"/>
  <c r="AK166" i="34" s="1"/>
  <c r="AK167" i="34" s="1"/>
  <c r="AK168" i="34" s="1"/>
  <c r="AK169" i="34" s="1"/>
  <c r="AK170" i="34" s="1"/>
  <c r="AK171" i="34" s="1"/>
  <c r="AK172" i="34" s="1"/>
  <c r="AK173" i="34" s="1"/>
  <c r="AK174" i="34" s="1"/>
  <c r="AK175" i="34" s="1"/>
  <c r="AK176" i="34" s="1"/>
  <c r="AK177" i="34" s="1"/>
  <c r="AK178" i="34" s="1"/>
  <c r="AK179" i="34" s="1"/>
  <c r="AK180" i="34" s="1"/>
  <c r="AK181" i="34" s="1"/>
  <c r="AK182" i="34" s="1"/>
  <c r="AK183" i="34" s="1"/>
  <c r="AK184" i="34" s="1"/>
  <c r="AK185" i="34" s="1"/>
  <c r="AK186" i="34" s="1"/>
  <c r="AK187" i="34" s="1"/>
  <c r="AK188" i="34" s="1"/>
  <c r="AK189" i="34" s="1"/>
  <c r="AK190" i="34" s="1"/>
  <c r="AK191" i="34" s="1"/>
  <c r="AK192" i="34" s="1"/>
  <c r="AK193" i="34" s="1"/>
  <c r="AK194" i="34" s="1"/>
  <c r="M194" i="34"/>
  <c r="AH194" i="34" s="1"/>
  <c r="Y14" i="34"/>
  <c r="AM193" i="34"/>
  <c r="AN193" i="34" s="1"/>
  <c r="AL193" i="34"/>
  <c r="M193" i="34"/>
  <c r="AH193" i="34" s="1"/>
  <c r="AM192" i="34"/>
  <c r="AN192" i="34" s="1"/>
  <c r="AL192" i="34"/>
  <c r="M192" i="34"/>
  <c r="AH192" i="34" s="1"/>
  <c r="AM191" i="34"/>
  <c r="AN191" i="34" s="1"/>
  <c r="AL191" i="34"/>
  <c r="M191" i="34"/>
  <c r="AH191" i="34" s="1"/>
  <c r="AM190" i="34"/>
  <c r="AN190" i="34" s="1"/>
  <c r="AL190" i="34"/>
  <c r="M190" i="34"/>
  <c r="AH190" i="34"/>
  <c r="AM189" i="34"/>
  <c r="AN189" i="34" s="1"/>
  <c r="AL189" i="34"/>
  <c r="M189" i="34"/>
  <c r="AH189" i="34" s="1"/>
  <c r="AM188" i="34"/>
  <c r="AN188" i="34" s="1"/>
  <c r="AL188" i="34"/>
  <c r="M188" i="34"/>
  <c r="AH188" i="34" s="1"/>
  <c r="AM187" i="34"/>
  <c r="AL187" i="34"/>
  <c r="AN187" i="34"/>
  <c r="M187" i="34"/>
  <c r="AH187" i="34" s="1"/>
  <c r="AM186" i="34"/>
  <c r="AL186" i="34"/>
  <c r="AN186" i="34"/>
  <c r="M186" i="34"/>
  <c r="AH186" i="34"/>
  <c r="AM185" i="34"/>
  <c r="AN185" i="34" s="1"/>
  <c r="AL185" i="34"/>
  <c r="M185" i="34"/>
  <c r="AH185" i="34" s="1"/>
  <c r="AM184" i="34"/>
  <c r="AL184" i="34"/>
  <c r="AN184" i="34"/>
  <c r="M184" i="34"/>
  <c r="AH184" i="34"/>
  <c r="AM183" i="34"/>
  <c r="AL183" i="34"/>
  <c r="AN183" i="34"/>
  <c r="M183" i="34"/>
  <c r="AH183" i="34" s="1"/>
  <c r="AM182" i="34"/>
  <c r="AN182" i="34" s="1"/>
  <c r="AL182" i="34"/>
  <c r="M182" i="34"/>
  <c r="AH182" i="34"/>
  <c r="AM181" i="34"/>
  <c r="AN181" i="34" s="1"/>
  <c r="AL181" i="34"/>
  <c r="M181" i="34"/>
  <c r="AH181" i="34" s="1"/>
  <c r="AM180" i="34"/>
  <c r="AL180" i="34"/>
  <c r="AN180" i="34"/>
  <c r="M180" i="34"/>
  <c r="AH180" i="34"/>
  <c r="AM179" i="34"/>
  <c r="AN179" i="34" s="1"/>
  <c r="AL179" i="34"/>
  <c r="M179" i="34"/>
  <c r="AH179" i="34" s="1"/>
  <c r="AM178" i="34"/>
  <c r="AN178" i="34" s="1"/>
  <c r="AL178" i="34"/>
  <c r="M178" i="34"/>
  <c r="AH178" i="34" s="1"/>
  <c r="AM177" i="34"/>
  <c r="AN177" i="34" s="1"/>
  <c r="AL177" i="34"/>
  <c r="M177" i="34"/>
  <c r="AH177" i="34" s="1"/>
  <c r="AM176" i="34"/>
  <c r="AN176" i="34" s="1"/>
  <c r="AL176" i="34"/>
  <c r="M176" i="34"/>
  <c r="AH176" i="34" s="1"/>
  <c r="AM175" i="34"/>
  <c r="AN175" i="34" s="1"/>
  <c r="AL175" i="34"/>
  <c r="M175" i="34"/>
  <c r="AH175" i="34" s="1"/>
  <c r="BN174" i="34"/>
  <c r="AM174" i="34"/>
  <c r="AL174" i="34"/>
  <c r="AN174" i="34"/>
  <c r="M174" i="34"/>
  <c r="AH174" i="34" s="1"/>
  <c r="AM173" i="34"/>
  <c r="AN173" i="34" s="1"/>
  <c r="AL173" i="34"/>
  <c r="M173" i="34"/>
  <c r="AH173" i="34" s="1"/>
  <c r="AM172" i="34"/>
  <c r="AN172" i="34" s="1"/>
  <c r="AL172" i="34"/>
  <c r="M172" i="34"/>
  <c r="AH172" i="34"/>
  <c r="AM171" i="34"/>
  <c r="AL171" i="34"/>
  <c r="AN171" i="34"/>
  <c r="M171" i="34"/>
  <c r="AH171" i="34" s="1"/>
  <c r="AM170" i="34"/>
  <c r="AN170" i="34" s="1"/>
  <c r="AL170" i="34"/>
  <c r="M170" i="34"/>
  <c r="AH170" i="34"/>
  <c r="AM169" i="34"/>
  <c r="AN169" i="34" s="1"/>
  <c r="AL169" i="34"/>
  <c r="M169" i="34"/>
  <c r="AH169" i="34" s="1"/>
  <c r="AM168" i="34"/>
  <c r="AN168" i="34" s="1"/>
  <c r="AL168" i="34"/>
  <c r="M168" i="34"/>
  <c r="AH168" i="34" s="1"/>
  <c r="AM167" i="34"/>
  <c r="AN167" i="34" s="1"/>
  <c r="AL167" i="34"/>
  <c r="M167" i="34"/>
  <c r="AH167" i="34" s="1"/>
  <c r="AM166" i="34"/>
  <c r="AN166" i="34" s="1"/>
  <c r="AL166" i="34"/>
  <c r="M166" i="34"/>
  <c r="AH166" i="34"/>
  <c r="AM165" i="34"/>
  <c r="AN165" i="34" s="1"/>
  <c r="AL165" i="34"/>
  <c r="M165" i="34"/>
  <c r="AH165" i="34" s="1"/>
  <c r="AM164" i="34"/>
  <c r="AN164" i="34" s="1"/>
  <c r="AL164" i="34"/>
  <c r="M164" i="34"/>
  <c r="AH164" i="34" s="1"/>
  <c r="AM163" i="34"/>
  <c r="AN163" i="34" s="1"/>
  <c r="AL163" i="34"/>
  <c r="M163" i="34"/>
  <c r="AH163" i="34" s="1"/>
  <c r="AM162" i="34"/>
  <c r="AN162" i="34" s="1"/>
  <c r="AL162" i="34"/>
  <c r="M162" i="34"/>
  <c r="AH162" i="34"/>
  <c r="AM161" i="34"/>
  <c r="AL161" i="34"/>
  <c r="AN161" i="34"/>
  <c r="M161" i="34"/>
  <c r="AH161" i="34" s="1"/>
  <c r="AM160" i="34"/>
  <c r="AN160" i="34" s="1"/>
  <c r="AL160" i="34"/>
  <c r="M160" i="34"/>
  <c r="AH160" i="34" s="1"/>
  <c r="AM159" i="34"/>
  <c r="AN159" i="34" s="1"/>
  <c r="AL159" i="34"/>
  <c r="M159" i="34"/>
  <c r="AH159" i="34" s="1"/>
  <c r="AM158" i="34"/>
  <c r="AN158" i="34" s="1"/>
  <c r="AL158" i="34"/>
  <c r="M158" i="34"/>
  <c r="AH158" i="34"/>
  <c r="AM157" i="34"/>
  <c r="AN157" i="34" s="1"/>
  <c r="AL157" i="34"/>
  <c r="M157" i="34"/>
  <c r="AH157" i="34" s="1"/>
  <c r="AM156" i="34"/>
  <c r="AN156" i="34" s="1"/>
  <c r="AL156" i="34"/>
  <c r="M156" i="34"/>
  <c r="AH156" i="34"/>
  <c r="AM155" i="34"/>
  <c r="AN155" i="34" s="1"/>
  <c r="AL155" i="34"/>
  <c r="M155" i="34"/>
  <c r="AH155" i="34" s="1"/>
  <c r="AM154" i="34"/>
  <c r="AL154" i="34"/>
  <c r="AN154" i="34"/>
  <c r="M154" i="34"/>
  <c r="AH154" i="34"/>
  <c r="AM153" i="34"/>
  <c r="AL153" i="34"/>
  <c r="AN153" i="34"/>
  <c r="M153" i="34"/>
  <c r="AH153" i="34" s="1"/>
  <c r="AM152" i="34"/>
  <c r="AL152" i="34"/>
  <c r="AN152" i="34"/>
  <c r="M152" i="34"/>
  <c r="AH152" i="34"/>
  <c r="AM151" i="34"/>
  <c r="AN151" i="34" s="1"/>
  <c r="AL151" i="34"/>
  <c r="M151" i="34"/>
  <c r="AH151" i="34" s="1"/>
  <c r="AM150" i="34"/>
  <c r="AL150" i="34"/>
  <c r="AN150" i="34"/>
  <c r="M150" i="34"/>
  <c r="AH150" i="34"/>
  <c r="AM149" i="34"/>
  <c r="AL149" i="34"/>
  <c r="AN149" i="34"/>
  <c r="M149" i="34"/>
  <c r="AH149" i="34" s="1"/>
  <c r="AM148" i="34"/>
  <c r="AL148" i="34"/>
  <c r="AN148" i="34"/>
  <c r="M148" i="34"/>
  <c r="AH148" i="34" s="1"/>
  <c r="AM147" i="34"/>
  <c r="AN147" i="34" s="1"/>
  <c r="AL147" i="34"/>
  <c r="M147" i="34"/>
  <c r="AH147" i="34" s="1"/>
  <c r="AM146" i="34"/>
  <c r="AN146" i="34" s="1"/>
  <c r="AL146" i="34"/>
  <c r="M146" i="34"/>
  <c r="AH146" i="34"/>
  <c r="AM145" i="34"/>
  <c r="AL145" i="34"/>
  <c r="AN145" i="34"/>
  <c r="M145" i="34"/>
  <c r="AH145" i="34" s="1"/>
  <c r="AM144" i="34"/>
  <c r="AL144" i="34"/>
  <c r="AN144" i="34"/>
  <c r="M144" i="34"/>
  <c r="AH144" i="34" s="1"/>
  <c r="AM143" i="34"/>
  <c r="AN143" i="34" s="1"/>
  <c r="AL143" i="34"/>
  <c r="M143" i="34"/>
  <c r="AH143" i="34" s="1"/>
  <c r="AM142" i="34"/>
  <c r="AL142" i="34"/>
  <c r="AN142" i="34"/>
  <c r="M142" i="34"/>
  <c r="AH142" i="34" s="1"/>
  <c r="AM141" i="34"/>
  <c r="AL141" i="34"/>
  <c r="AN141" i="34"/>
  <c r="M141" i="34"/>
  <c r="AH141" i="34" s="1"/>
  <c r="BN140" i="34"/>
  <c r="AM140" i="34"/>
  <c r="AN140" i="34" s="1"/>
  <c r="AL140" i="34"/>
  <c r="M140" i="34"/>
  <c r="AH140" i="34"/>
  <c r="AM139" i="34"/>
  <c r="AN139" i="34" s="1"/>
  <c r="AL139" i="34"/>
  <c r="M139" i="34"/>
  <c r="AH139" i="34" s="1"/>
  <c r="AM138" i="34"/>
  <c r="AN138" i="34" s="1"/>
  <c r="AL138" i="34"/>
  <c r="M138" i="34"/>
  <c r="AH138" i="34"/>
  <c r="AM137" i="34"/>
  <c r="AN137" i="34" s="1"/>
  <c r="AL137" i="34"/>
  <c r="M137" i="34"/>
  <c r="AH137" i="34" s="1"/>
  <c r="AM136" i="34"/>
  <c r="AN136" i="34" s="1"/>
  <c r="AL136" i="34"/>
  <c r="M136" i="34"/>
  <c r="AH136" i="34"/>
  <c r="AM135" i="34"/>
  <c r="AN135" i="34" s="1"/>
  <c r="AL135" i="34"/>
  <c r="M135" i="34"/>
  <c r="AH135" i="34" s="1"/>
  <c r="AM134" i="34"/>
  <c r="AN134" i="34" s="1"/>
  <c r="AL134" i="34"/>
  <c r="M134" i="34"/>
  <c r="AH134" i="34" s="1"/>
  <c r="AM133" i="34"/>
  <c r="AL133" i="34"/>
  <c r="AN133" i="34"/>
  <c r="M133" i="34"/>
  <c r="AH133" i="34" s="1"/>
  <c r="AM132" i="34"/>
  <c r="AL132" i="34"/>
  <c r="AN132" i="34"/>
  <c r="M132" i="34"/>
  <c r="AH132" i="34"/>
  <c r="AM131" i="34"/>
  <c r="AN131" i="34" s="1"/>
  <c r="AL131" i="34"/>
  <c r="M131" i="34"/>
  <c r="AH131" i="34" s="1"/>
  <c r="AM130" i="34"/>
  <c r="AN130" i="34" s="1"/>
  <c r="AL130" i="34"/>
  <c r="M130" i="34"/>
  <c r="AH130" i="34" s="1"/>
  <c r="BM129" i="34"/>
  <c r="AM129" i="34"/>
  <c r="AN129" i="34" s="1"/>
  <c r="AL129" i="34"/>
  <c r="M129" i="34"/>
  <c r="AH129" i="34" s="1"/>
  <c r="AM128" i="34"/>
  <c r="AN128" i="34" s="1"/>
  <c r="AL128" i="34"/>
  <c r="M128" i="34"/>
  <c r="AH128" i="34"/>
  <c r="AM127" i="34"/>
  <c r="AN127" i="34" s="1"/>
  <c r="AL127" i="34"/>
  <c r="M127" i="34"/>
  <c r="AH127" i="34" s="1"/>
  <c r="AM126" i="34"/>
  <c r="AN126" i="34" s="1"/>
  <c r="AL126" i="34"/>
  <c r="M126" i="34"/>
  <c r="AH126" i="34" s="1"/>
  <c r="AM125" i="34"/>
  <c r="AN125" i="34" s="1"/>
  <c r="AL125" i="34"/>
  <c r="M125" i="34"/>
  <c r="AH125" i="34" s="1"/>
  <c r="AM124" i="34"/>
  <c r="AN124" i="34" s="1"/>
  <c r="AL124" i="34"/>
  <c r="M124" i="34"/>
  <c r="AH124" i="34" s="1"/>
  <c r="AM123" i="34"/>
  <c r="AN123" i="34" s="1"/>
  <c r="AL123" i="34"/>
  <c r="M123" i="34"/>
  <c r="AH123" i="34" s="1"/>
  <c r="AM122" i="34"/>
  <c r="AL122" i="34"/>
  <c r="AN122" i="34"/>
  <c r="M122" i="34"/>
  <c r="AH122" i="34" s="1"/>
  <c r="BM121" i="34"/>
  <c r="AM121" i="34"/>
  <c r="AN121" i="34" s="1"/>
  <c r="AL121" i="34"/>
  <c r="M121" i="34"/>
  <c r="AH121" i="34" s="1"/>
  <c r="AM120" i="34"/>
  <c r="AN120" i="34" s="1"/>
  <c r="AL120" i="34"/>
  <c r="M120" i="34"/>
  <c r="AH120" i="34" s="1"/>
  <c r="AM119" i="34"/>
  <c r="AN119" i="34" s="1"/>
  <c r="AL119" i="34"/>
  <c r="M119" i="34"/>
  <c r="AH119" i="34" s="1"/>
  <c r="AM118" i="34"/>
  <c r="AN118" i="34" s="1"/>
  <c r="AL118" i="34"/>
  <c r="M118" i="34"/>
  <c r="AH118" i="34" s="1"/>
  <c r="AM117" i="34"/>
  <c r="AL117" i="34"/>
  <c r="AN117" i="34"/>
  <c r="M117" i="34"/>
  <c r="AH117" i="34" s="1"/>
  <c r="AM116" i="34"/>
  <c r="AL116" i="34"/>
  <c r="AN116" i="34"/>
  <c r="M116" i="34"/>
  <c r="AH116" i="34"/>
  <c r="AM115" i="34"/>
  <c r="AN115" i="34" s="1"/>
  <c r="AL115" i="34"/>
  <c r="M115" i="34"/>
  <c r="AH115" i="34" s="1"/>
  <c r="AM114" i="34"/>
  <c r="AN114" i="34" s="1"/>
  <c r="AL114" i="34"/>
  <c r="M114" i="34"/>
  <c r="AH114" i="34" s="1"/>
  <c r="AM113" i="34"/>
  <c r="AL113" i="34"/>
  <c r="AN113" i="34"/>
  <c r="M113" i="34"/>
  <c r="AH113" i="34" s="1"/>
  <c r="AM112" i="34"/>
  <c r="AL112" i="34"/>
  <c r="AN112" i="34"/>
  <c r="M112" i="34"/>
  <c r="AH112" i="34"/>
  <c r="AM111" i="34"/>
  <c r="AN111" i="34" s="1"/>
  <c r="AL111" i="34"/>
  <c r="M111" i="34"/>
  <c r="AH111" i="34" s="1"/>
  <c r="AM110" i="34"/>
  <c r="AL110" i="34"/>
  <c r="AN110" i="34"/>
  <c r="M110" i="34"/>
  <c r="AH110" i="34"/>
  <c r="AM109" i="34"/>
  <c r="AL109" i="34"/>
  <c r="AN109" i="34"/>
  <c r="M109" i="34"/>
  <c r="AH109" i="34" s="1"/>
  <c r="AM108" i="34"/>
  <c r="AN108" i="34" s="1"/>
  <c r="AL108" i="34"/>
  <c r="M108" i="34"/>
  <c r="AH108" i="34" s="1"/>
  <c r="AM107" i="34"/>
  <c r="AN107" i="34" s="1"/>
  <c r="AL107" i="34"/>
  <c r="M107" i="34"/>
  <c r="AH107" i="34" s="1"/>
  <c r="AM106" i="34"/>
  <c r="AL106" i="34"/>
  <c r="AN106" i="34"/>
  <c r="M106" i="34"/>
  <c r="AH106" i="34" s="1"/>
  <c r="AM105" i="34"/>
  <c r="AN105" i="34" s="1"/>
  <c r="AL105" i="34"/>
  <c r="M105" i="34"/>
  <c r="AH105" i="34" s="1"/>
  <c r="AM104" i="34"/>
  <c r="AN104" i="34" s="1"/>
  <c r="AL104" i="34"/>
  <c r="M104" i="34"/>
  <c r="AH104" i="34" s="1"/>
  <c r="AM103" i="34"/>
  <c r="AN103" i="34" s="1"/>
  <c r="AL103" i="34"/>
  <c r="M103" i="34"/>
  <c r="AH103" i="34" s="1"/>
  <c r="AM102" i="34"/>
  <c r="AN102" i="34" s="1"/>
  <c r="AL102" i="34"/>
  <c r="M102" i="34"/>
  <c r="AH102" i="34"/>
  <c r="AM101" i="34"/>
  <c r="AL101" i="34"/>
  <c r="AN101" i="34"/>
  <c r="M101" i="34"/>
  <c r="AH101" i="34" s="1"/>
  <c r="AM100" i="34"/>
  <c r="AL100" i="34"/>
  <c r="AN100" i="34"/>
  <c r="M100" i="34"/>
  <c r="AH100" i="34" s="1"/>
  <c r="AM99" i="34"/>
  <c r="AN99" i="34" s="1"/>
  <c r="AL99" i="34"/>
  <c r="M99" i="34"/>
  <c r="AH99" i="34" s="1"/>
  <c r="AM98" i="34"/>
  <c r="AN98" i="34" s="1"/>
  <c r="AL98" i="34"/>
  <c r="M98" i="34"/>
  <c r="AH98" i="34"/>
  <c r="AM97" i="34"/>
  <c r="AL97" i="34"/>
  <c r="AN97" i="34"/>
  <c r="M97" i="34"/>
  <c r="AH97" i="34" s="1"/>
  <c r="AM96" i="34"/>
  <c r="AN96" i="34" s="1"/>
  <c r="AL96" i="34"/>
  <c r="M96" i="34"/>
  <c r="AH96" i="34" s="1"/>
  <c r="AM95" i="34"/>
  <c r="AN95" i="34" s="1"/>
  <c r="AL95" i="34"/>
  <c r="M95" i="34"/>
  <c r="AH95" i="34" s="1"/>
  <c r="AM94" i="34"/>
  <c r="AN94" i="34" s="1"/>
  <c r="AL94" i="34"/>
  <c r="M94" i="34"/>
  <c r="AH94" i="34"/>
  <c r="AM93" i="34"/>
  <c r="AL93" i="34"/>
  <c r="AN93" i="34"/>
  <c r="M93" i="34"/>
  <c r="AH93" i="34" s="1"/>
  <c r="AM92" i="34"/>
  <c r="AN92" i="34" s="1"/>
  <c r="AL92" i="34"/>
  <c r="M92" i="34"/>
  <c r="AH92" i="34"/>
  <c r="AM91" i="34"/>
  <c r="AN91" i="34" s="1"/>
  <c r="AL91" i="34"/>
  <c r="M91" i="34"/>
  <c r="AH91" i="34" s="1"/>
  <c r="AM90" i="34"/>
  <c r="AL90" i="34"/>
  <c r="AN90" i="34"/>
  <c r="M90" i="34"/>
  <c r="AH90" i="34"/>
  <c r="AM89" i="34"/>
  <c r="AN89" i="34" s="1"/>
  <c r="AL89" i="34"/>
  <c r="M89" i="34"/>
  <c r="AH89" i="34" s="1"/>
  <c r="AM88" i="34"/>
  <c r="AN88" i="34" s="1"/>
  <c r="AL88" i="34"/>
  <c r="M88" i="34"/>
  <c r="AH88" i="34"/>
  <c r="AM87" i="34"/>
  <c r="AN87" i="34" s="1"/>
  <c r="AL87" i="34"/>
  <c r="M87" i="34"/>
  <c r="AH87" i="34" s="1"/>
  <c r="AM86" i="34"/>
  <c r="AN86" i="34" s="1"/>
  <c r="AL86" i="34"/>
  <c r="M86" i="34"/>
  <c r="AH86" i="34"/>
  <c r="AM85" i="34"/>
  <c r="AN85" i="34" s="1"/>
  <c r="AL85" i="34"/>
  <c r="M85" i="34"/>
  <c r="AH85" i="34" s="1"/>
  <c r="AM84" i="34"/>
  <c r="AN84" i="34" s="1"/>
  <c r="AL84" i="34"/>
  <c r="M84" i="34"/>
  <c r="AH84" i="34" s="1"/>
  <c r="AM83" i="34"/>
  <c r="AN83" i="34" s="1"/>
  <c r="AL83" i="34"/>
  <c r="M83" i="34"/>
  <c r="AH83" i="34" s="1"/>
  <c r="AM82" i="34"/>
  <c r="AN82" i="34" s="1"/>
  <c r="AL82" i="34"/>
  <c r="M82" i="34"/>
  <c r="AH82" i="34"/>
  <c r="AM81" i="34"/>
  <c r="AN81" i="34" s="1"/>
  <c r="AL81" i="34"/>
  <c r="M81" i="34"/>
  <c r="AH81" i="34" s="1"/>
  <c r="AM80" i="34"/>
  <c r="AN80" i="34" s="1"/>
  <c r="AL80" i="34"/>
  <c r="M80" i="34"/>
  <c r="AH80" i="34" s="1"/>
  <c r="AM79" i="34"/>
  <c r="AN79" i="34" s="1"/>
  <c r="AL79" i="34"/>
  <c r="M79" i="34"/>
  <c r="AH79" i="34" s="1"/>
  <c r="AM78" i="34"/>
  <c r="AN78" i="34" s="1"/>
  <c r="AL78" i="34"/>
  <c r="M78" i="34"/>
  <c r="AH78" i="34" s="1"/>
  <c r="AM77" i="34"/>
  <c r="AL77" i="34"/>
  <c r="AN77" i="34"/>
  <c r="M77" i="34"/>
  <c r="AH77" i="34" s="1"/>
  <c r="BN76" i="34"/>
  <c r="AM76" i="34"/>
  <c r="AN76" i="34" s="1"/>
  <c r="AL76" i="34"/>
  <c r="M76" i="34"/>
  <c r="AH76" i="34"/>
  <c r="AM75" i="34"/>
  <c r="AN75" i="34" s="1"/>
  <c r="AL75" i="34"/>
  <c r="M75" i="34"/>
  <c r="AH75" i="34" s="1"/>
  <c r="AM74" i="34"/>
  <c r="AL74" i="34"/>
  <c r="AN74" i="34"/>
  <c r="M74" i="34"/>
  <c r="AH74" i="34"/>
  <c r="AM73" i="34"/>
  <c r="AL73" i="34"/>
  <c r="AN73" i="34"/>
  <c r="M73" i="34"/>
  <c r="AH73" i="34" s="1"/>
  <c r="AM72" i="34"/>
  <c r="AN72" i="34" s="1"/>
  <c r="AL72" i="34"/>
  <c r="M72" i="34"/>
  <c r="AH72" i="34"/>
  <c r="AM71" i="34"/>
  <c r="AN71" i="34" s="1"/>
  <c r="AL71" i="34"/>
  <c r="M71" i="34"/>
  <c r="AH71" i="34" s="1"/>
  <c r="AM70" i="34"/>
  <c r="AN70" i="34" s="1"/>
  <c r="AL70" i="34"/>
  <c r="M70" i="34"/>
  <c r="AH70" i="34" s="1"/>
  <c r="AM69" i="34"/>
  <c r="AN69" i="34" s="1"/>
  <c r="AL69" i="34"/>
  <c r="M69" i="34"/>
  <c r="AH69" i="34" s="1"/>
  <c r="AM68" i="34"/>
  <c r="AN68" i="34" s="1"/>
  <c r="AL68" i="34"/>
  <c r="M68" i="34"/>
  <c r="AH68" i="34"/>
  <c r="AM67" i="34"/>
  <c r="AN67" i="34" s="1"/>
  <c r="AL67" i="34"/>
  <c r="M67" i="34"/>
  <c r="AH67" i="34" s="1"/>
  <c r="AM66" i="34"/>
  <c r="AN66" i="34" s="1"/>
  <c r="AL66" i="34"/>
  <c r="M66" i="34"/>
  <c r="AH66" i="34" s="1"/>
  <c r="BM65" i="34"/>
  <c r="AM65" i="34"/>
  <c r="AL65" i="34"/>
  <c r="AN65" i="34"/>
  <c r="M65" i="34"/>
  <c r="AH65" i="34" s="1"/>
  <c r="AM64" i="34"/>
  <c r="AN64" i="34" s="1"/>
  <c r="AL64" i="34"/>
  <c r="M64" i="34"/>
  <c r="AH64" i="34"/>
  <c r="AM63" i="34"/>
  <c r="AN63" i="34" s="1"/>
  <c r="AL63" i="34"/>
  <c r="M63" i="34"/>
  <c r="AH63" i="34" s="1"/>
  <c r="AM62" i="34"/>
  <c r="AN62" i="34" s="1"/>
  <c r="AL62" i="34"/>
  <c r="M62" i="34"/>
  <c r="AH62" i="34" s="1"/>
  <c r="AM61" i="34"/>
  <c r="AL61" i="34"/>
  <c r="AN61" i="34"/>
  <c r="M61" i="34"/>
  <c r="AH61" i="34" s="1"/>
  <c r="AM60" i="34"/>
  <c r="AN60" i="34" s="1"/>
  <c r="AL60" i="34"/>
  <c r="M60" i="34"/>
  <c r="AH60" i="34" s="1"/>
  <c r="AM59" i="34"/>
  <c r="AN59" i="34" s="1"/>
  <c r="AL59" i="34"/>
  <c r="M59" i="34"/>
  <c r="AH59" i="34" s="1"/>
  <c r="AM58" i="34"/>
  <c r="AN58" i="34" s="1"/>
  <c r="AL58" i="34"/>
  <c r="M58" i="34"/>
  <c r="AH58" i="34" s="1"/>
  <c r="BM57" i="34"/>
  <c r="AM57" i="34"/>
  <c r="AL57" i="34"/>
  <c r="AN57" i="34"/>
  <c r="M57" i="34"/>
  <c r="AH57" i="34" s="1"/>
  <c r="AM56" i="34"/>
  <c r="AL56" i="34"/>
  <c r="AN56" i="34"/>
  <c r="M56" i="34"/>
  <c r="AH56" i="34" s="1"/>
  <c r="AM55" i="34"/>
  <c r="AN55" i="34" s="1"/>
  <c r="AL55" i="34"/>
  <c r="M55" i="34"/>
  <c r="AH55" i="34" s="1"/>
  <c r="AM54" i="34"/>
  <c r="AL54" i="34"/>
  <c r="AN54" i="34"/>
  <c r="M54" i="34"/>
  <c r="AH54" i="34" s="1"/>
  <c r="AM53" i="34"/>
  <c r="AN53" i="34" s="1"/>
  <c r="AL53" i="34"/>
  <c r="M53" i="34"/>
  <c r="AH53" i="34" s="1"/>
  <c r="AM52" i="34"/>
  <c r="AN52" i="34" s="1"/>
  <c r="AL52" i="34"/>
  <c r="M52" i="34"/>
  <c r="AH52" i="34"/>
  <c r="AM51" i="34"/>
  <c r="AN51" i="34" s="1"/>
  <c r="AL51" i="34"/>
  <c r="M51" i="34"/>
  <c r="AH51" i="34" s="1"/>
  <c r="AM50" i="34"/>
  <c r="AN50" i="34" s="1"/>
  <c r="AL50" i="34"/>
  <c r="M50" i="34"/>
  <c r="AH50" i="34" s="1"/>
  <c r="AM49" i="34"/>
  <c r="AL49" i="34"/>
  <c r="AN49" i="34"/>
  <c r="M49" i="34"/>
  <c r="AH49" i="34" s="1"/>
  <c r="AM48" i="34"/>
  <c r="AL48" i="34"/>
  <c r="AN48" i="34"/>
  <c r="M48" i="34"/>
  <c r="AH48" i="34"/>
  <c r="AM47" i="34"/>
  <c r="AN47" i="34" s="1"/>
  <c r="AL47" i="34"/>
  <c r="M47" i="34"/>
  <c r="AH47" i="34" s="1"/>
  <c r="AM46" i="34"/>
  <c r="AL46" i="34"/>
  <c r="AN46" i="34"/>
  <c r="M46" i="34"/>
  <c r="AH46" i="34"/>
  <c r="AM45" i="34"/>
  <c r="AN45" i="34" s="1"/>
  <c r="AL45" i="34"/>
  <c r="M45" i="34"/>
  <c r="AH45" i="34" s="1"/>
  <c r="AM44" i="34"/>
  <c r="AN44" i="34" s="1"/>
  <c r="AL44" i="34"/>
  <c r="AK44" i="34"/>
  <c r="M44" i="34"/>
  <c r="AH44" i="34" s="1"/>
  <c r="AM43" i="34"/>
  <c r="AL43" i="34"/>
  <c r="AN43" i="34"/>
  <c r="AK43" i="34"/>
  <c r="M43" i="34"/>
  <c r="AH43" i="34" s="1"/>
  <c r="AM42" i="34"/>
  <c r="AN42" i="34" s="1"/>
  <c r="AL42" i="34"/>
  <c r="AK42" i="34"/>
  <c r="M42" i="34"/>
  <c r="AH42" i="34" s="1"/>
  <c r="AM41" i="34"/>
  <c r="AN41" i="34" s="1"/>
  <c r="AL41" i="34"/>
  <c r="AK41" i="34"/>
  <c r="M41" i="34"/>
  <c r="AH41" i="34" s="1"/>
  <c r="AM40" i="34"/>
  <c r="AN40" i="34" s="1"/>
  <c r="AL40" i="34"/>
  <c r="AK40" i="34"/>
  <c r="M40" i="34"/>
  <c r="AH40" i="34" s="1"/>
  <c r="AM39" i="34"/>
  <c r="AN39" i="34" s="1"/>
  <c r="AL39" i="34"/>
  <c r="AK39" i="34"/>
  <c r="M39" i="34"/>
  <c r="AH39" i="34" s="1"/>
  <c r="AM38" i="34"/>
  <c r="AN38" i="34" s="1"/>
  <c r="AL38" i="34"/>
  <c r="AK38" i="34"/>
  <c r="M38" i="34"/>
  <c r="AH38" i="34" s="1"/>
  <c r="AM37" i="34"/>
  <c r="AN37" i="34" s="1"/>
  <c r="AL37" i="34"/>
  <c r="AK37" i="34"/>
  <c r="M37" i="34"/>
  <c r="AH37" i="34" s="1"/>
  <c r="AM36" i="34"/>
  <c r="AN36" i="34" s="1"/>
  <c r="AL36" i="34"/>
  <c r="AK36" i="34"/>
  <c r="M36" i="34"/>
  <c r="AH36" i="34" s="1"/>
  <c r="AM35" i="34"/>
  <c r="AL35" i="34"/>
  <c r="AN35" i="34"/>
  <c r="AK35" i="34"/>
  <c r="M35" i="34"/>
  <c r="AH35" i="34" s="1"/>
  <c r="AM34" i="34"/>
  <c r="AN34" i="34" s="1"/>
  <c r="AL34" i="34"/>
  <c r="AK34" i="34"/>
  <c r="M34" i="34"/>
  <c r="AH34" i="34" s="1"/>
  <c r="AM33" i="34"/>
  <c r="AL33" i="34"/>
  <c r="AN33" i="34"/>
  <c r="AK33" i="34"/>
  <c r="M33" i="34"/>
  <c r="AH33" i="34" s="1"/>
  <c r="AM32" i="34"/>
  <c r="AN32" i="34" s="1"/>
  <c r="AL32" i="34"/>
  <c r="AK32" i="34"/>
  <c r="M32" i="34"/>
  <c r="AH32" i="34" s="1"/>
  <c r="AM31" i="34"/>
  <c r="AL31" i="34"/>
  <c r="AN31" i="34"/>
  <c r="AK31" i="34"/>
  <c r="M31" i="34"/>
  <c r="AH31" i="34" s="1"/>
  <c r="AM30" i="34"/>
  <c r="AN30" i="34" s="1"/>
  <c r="AL30" i="34"/>
  <c r="AK30" i="34"/>
  <c r="M30" i="34"/>
  <c r="AH30" i="34" s="1"/>
  <c r="AM29" i="34"/>
  <c r="AN29" i="34" s="1"/>
  <c r="AL29" i="34"/>
  <c r="AK29" i="34"/>
  <c r="M29" i="34"/>
  <c r="AH29" i="34" s="1"/>
  <c r="AM28" i="34"/>
  <c r="AN28" i="34" s="1"/>
  <c r="AL28" i="34"/>
  <c r="AK28" i="34"/>
  <c r="M28" i="34"/>
  <c r="AH28" i="34" s="1"/>
  <c r="AM27" i="34"/>
  <c r="AL27" i="34"/>
  <c r="AN27" i="34"/>
  <c r="AK27" i="34"/>
  <c r="M27" i="34"/>
  <c r="AH27" i="34" s="1"/>
  <c r="AM26" i="34"/>
  <c r="AN26" i="34" s="1"/>
  <c r="AL26" i="34"/>
  <c r="AK26" i="34"/>
  <c r="M26" i="34"/>
  <c r="AH26" i="34" s="1"/>
  <c r="AM25" i="34"/>
  <c r="AL25" i="34"/>
  <c r="AN25" i="34"/>
  <c r="AK25" i="34"/>
  <c r="M25" i="34"/>
  <c r="AH25" i="34" s="1"/>
  <c r="AM24" i="34"/>
  <c r="AN24" i="34" s="1"/>
  <c r="AL24" i="34"/>
  <c r="AK24" i="34"/>
  <c r="M24" i="34"/>
  <c r="AH24" i="34" s="1"/>
  <c r="AM23" i="34"/>
  <c r="AN23" i="34" s="1"/>
  <c r="AL23" i="34"/>
  <c r="AK23" i="34"/>
  <c r="M23" i="34"/>
  <c r="AH23" i="34" s="1"/>
  <c r="AM22" i="34"/>
  <c r="AN22" i="34" s="1"/>
  <c r="AL22" i="34"/>
  <c r="AK22" i="34"/>
  <c r="M22" i="34"/>
  <c r="AH22" i="34" s="1"/>
  <c r="AM21" i="34"/>
  <c r="AN21" i="34" s="1"/>
  <c r="AL21" i="34"/>
  <c r="AK21" i="34"/>
  <c r="M21" i="34"/>
  <c r="AH21" i="34" s="1"/>
  <c r="AU11" i="34"/>
  <c r="AM20" i="34"/>
  <c r="AN20" i="34" s="1"/>
  <c r="AP20" i="34" s="1"/>
  <c r="AL20" i="34"/>
  <c r="AK20" i="34"/>
  <c r="BL13" i="34"/>
  <c r="BJ13" i="34"/>
  <c r="BN14" i="34"/>
  <c r="AU13" i="34"/>
  <c r="Z13" i="34"/>
  <c r="AU12" i="34"/>
  <c r="BN8" i="34"/>
  <c r="BM8" i="34" s="1"/>
  <c r="BL8" i="34" s="1"/>
  <c r="BK8" i="34" s="1"/>
  <c r="BJ8" i="34" s="1"/>
  <c r="AA6" i="34"/>
  <c r="B6" i="37"/>
  <c r="N3" i="28" s="1"/>
  <c r="B5" i="37"/>
  <c r="AD3" i="33"/>
  <c r="AD4" i="33" s="1"/>
  <c r="Z27" i="13"/>
  <c r="Y27" i="13" s="1"/>
  <c r="AY2" i="13" s="1"/>
  <c r="BF10" i="33"/>
  <c r="BJ10" i="33"/>
  <c r="BK10" i="33"/>
  <c r="BL10" i="33"/>
  <c r="BM10" i="33"/>
  <c r="BN10" i="33"/>
  <c r="BF11" i="33"/>
  <c r="BJ11" i="33"/>
  <c r="BK11" i="33"/>
  <c r="BL11" i="33"/>
  <c r="BM11" i="33"/>
  <c r="BN11" i="33"/>
  <c r="R21" i="33"/>
  <c r="R22" i="33"/>
  <c r="R23" i="33"/>
  <c r="R24" i="33"/>
  <c r="R25" i="33"/>
  <c r="R26" i="33"/>
  <c r="R27" i="33"/>
  <c r="R28" i="33"/>
  <c r="R29" i="33"/>
  <c r="R30" i="33"/>
  <c r="R31" i="33"/>
  <c r="R32" i="33"/>
  <c r="R33" i="33"/>
  <c r="R34" i="33"/>
  <c r="R35" i="33"/>
  <c r="R36" i="33"/>
  <c r="R37" i="33"/>
  <c r="R38" i="33"/>
  <c r="R39" i="33"/>
  <c r="R40" i="33"/>
  <c r="R41" i="33"/>
  <c r="R42" i="33"/>
  <c r="R43" i="33"/>
  <c r="R44" i="33"/>
  <c r="R45" i="33"/>
  <c r="R46" i="33"/>
  <c r="R47" i="33"/>
  <c r="R48" i="33"/>
  <c r="R49" i="33"/>
  <c r="R50" i="33"/>
  <c r="R51" i="33"/>
  <c r="R52" i="33"/>
  <c r="R53" i="33"/>
  <c r="R54" i="33"/>
  <c r="R55" i="33"/>
  <c r="R56" i="33"/>
  <c r="R57" i="33"/>
  <c r="R58" i="33"/>
  <c r="R59" i="33"/>
  <c r="R60" i="33"/>
  <c r="R61" i="33"/>
  <c r="R62" i="33"/>
  <c r="R63" i="33"/>
  <c r="R64" i="33"/>
  <c r="R65" i="33"/>
  <c r="R66" i="33"/>
  <c r="R67" i="33"/>
  <c r="R68" i="33"/>
  <c r="R69" i="33"/>
  <c r="R70" i="33"/>
  <c r="R71" i="33"/>
  <c r="R72" i="33"/>
  <c r="R73" i="33"/>
  <c r="R74" i="33"/>
  <c r="R75" i="33"/>
  <c r="R76" i="33"/>
  <c r="R77" i="33"/>
  <c r="R78" i="33"/>
  <c r="R79" i="33"/>
  <c r="R80" i="33"/>
  <c r="R81" i="33"/>
  <c r="R82" i="33"/>
  <c r="R83" i="33"/>
  <c r="R84" i="33"/>
  <c r="R85" i="33"/>
  <c r="R86" i="33"/>
  <c r="R87" i="33"/>
  <c r="R88" i="33"/>
  <c r="R89" i="33"/>
  <c r="R90" i="33"/>
  <c r="R91" i="33"/>
  <c r="R92" i="33"/>
  <c r="R93" i="33"/>
  <c r="R94" i="33"/>
  <c r="R95" i="33"/>
  <c r="R96" i="33"/>
  <c r="R97" i="33"/>
  <c r="R98" i="33"/>
  <c r="R99" i="33"/>
  <c r="R100" i="33"/>
  <c r="R101" i="33"/>
  <c r="R102" i="33"/>
  <c r="R103" i="33"/>
  <c r="R104" i="33"/>
  <c r="R105" i="33"/>
  <c r="R106" i="33"/>
  <c r="R107" i="33"/>
  <c r="R108" i="33"/>
  <c r="R109" i="33"/>
  <c r="R110" i="33"/>
  <c r="R111" i="33"/>
  <c r="R112" i="33"/>
  <c r="R113" i="33"/>
  <c r="R114" i="33"/>
  <c r="R115" i="33"/>
  <c r="R116" i="33"/>
  <c r="R117" i="33"/>
  <c r="R118" i="33"/>
  <c r="R119" i="33"/>
  <c r="R120" i="33"/>
  <c r="R121" i="33"/>
  <c r="R122" i="33"/>
  <c r="R123" i="33"/>
  <c r="R124" i="33"/>
  <c r="R125" i="33"/>
  <c r="R126" i="33"/>
  <c r="R127" i="33"/>
  <c r="R128" i="33"/>
  <c r="R129" i="33"/>
  <c r="R130" i="33"/>
  <c r="R131" i="33"/>
  <c r="R132" i="33"/>
  <c r="R133" i="33"/>
  <c r="R134" i="33"/>
  <c r="R135" i="33"/>
  <c r="R136" i="33"/>
  <c r="R137" i="33"/>
  <c r="R138" i="33"/>
  <c r="R139" i="33"/>
  <c r="R140" i="33"/>
  <c r="R141" i="33"/>
  <c r="R142" i="33"/>
  <c r="R143" i="33"/>
  <c r="R144" i="33"/>
  <c r="R145" i="33"/>
  <c r="R146" i="33"/>
  <c r="R147" i="33"/>
  <c r="R148" i="33"/>
  <c r="R149" i="33"/>
  <c r="R150" i="33"/>
  <c r="R151" i="33"/>
  <c r="R152" i="33"/>
  <c r="R153" i="33"/>
  <c r="R154" i="33"/>
  <c r="R155" i="33"/>
  <c r="R156" i="33"/>
  <c r="R157" i="33"/>
  <c r="R158" i="33"/>
  <c r="R159" i="33"/>
  <c r="R160" i="33"/>
  <c r="R161" i="33"/>
  <c r="R162" i="33"/>
  <c r="R163" i="33"/>
  <c r="R164" i="33"/>
  <c r="R165" i="33"/>
  <c r="R166" i="33"/>
  <c r="R167" i="33"/>
  <c r="R168" i="33"/>
  <c r="R169" i="33"/>
  <c r="R170" i="33"/>
  <c r="R171" i="33"/>
  <c r="R172" i="33"/>
  <c r="R173" i="33"/>
  <c r="R174" i="33"/>
  <c r="R175" i="33"/>
  <c r="R176" i="33"/>
  <c r="R177" i="33"/>
  <c r="R178" i="33"/>
  <c r="R179" i="33"/>
  <c r="R180" i="33"/>
  <c r="R181" i="33"/>
  <c r="R182" i="33"/>
  <c r="R183" i="33"/>
  <c r="R184" i="33"/>
  <c r="R185" i="33"/>
  <c r="R186" i="33"/>
  <c r="R187" i="33"/>
  <c r="R188" i="33"/>
  <c r="R189" i="33"/>
  <c r="R190" i="33"/>
  <c r="R191" i="33"/>
  <c r="R192" i="33"/>
  <c r="R193" i="33"/>
  <c r="R194" i="33"/>
  <c r="AQ20" i="33"/>
  <c r="M20" i="33"/>
  <c r="AH20" i="33" s="1"/>
  <c r="X14" i="33"/>
  <c r="AU20" i="33"/>
  <c r="AU21" i="33"/>
  <c r="AU22" i="33"/>
  <c r="AU23" i="33"/>
  <c r="AU24" i="33"/>
  <c r="AU25" i="33"/>
  <c r="AU26" i="33"/>
  <c r="AU27" i="33"/>
  <c r="AU28" i="33"/>
  <c r="AU29" i="33"/>
  <c r="AU30" i="33"/>
  <c r="AU31" i="33"/>
  <c r="AU32" i="33"/>
  <c r="AU33" i="33"/>
  <c r="AU34" i="33"/>
  <c r="AU35" i="33"/>
  <c r="AU36" i="33"/>
  <c r="AU37" i="33"/>
  <c r="AU38" i="33"/>
  <c r="AU39" i="33"/>
  <c r="AU40" i="33"/>
  <c r="AU41" i="33"/>
  <c r="AU42" i="33"/>
  <c r="AU43" i="33"/>
  <c r="AU44" i="33"/>
  <c r="AU45" i="33"/>
  <c r="AU46" i="33"/>
  <c r="AU47" i="33"/>
  <c r="AU48" i="33"/>
  <c r="AU49" i="33"/>
  <c r="AU50" i="33"/>
  <c r="AU51" i="33"/>
  <c r="AU52" i="33"/>
  <c r="AU53" i="33"/>
  <c r="AU54" i="33"/>
  <c r="AU55" i="33"/>
  <c r="AU56" i="33"/>
  <c r="AU57" i="33"/>
  <c r="AU58" i="33"/>
  <c r="AU59" i="33"/>
  <c r="AU60" i="33"/>
  <c r="AU61" i="33"/>
  <c r="AU62" i="33"/>
  <c r="AU63" i="33"/>
  <c r="AU64" i="33"/>
  <c r="AU65" i="33"/>
  <c r="AU66" i="33"/>
  <c r="AU67" i="33"/>
  <c r="AU68" i="33"/>
  <c r="AU69" i="33"/>
  <c r="AU70" i="33"/>
  <c r="AU71" i="33"/>
  <c r="AU72" i="33"/>
  <c r="AU73" i="33"/>
  <c r="AU74" i="33"/>
  <c r="AU75" i="33"/>
  <c r="AU76" i="33"/>
  <c r="AU77" i="33"/>
  <c r="AU78" i="33"/>
  <c r="AU79" i="33"/>
  <c r="AU80" i="33"/>
  <c r="AU81" i="33"/>
  <c r="AU82" i="33"/>
  <c r="AU83" i="33"/>
  <c r="AU84" i="33"/>
  <c r="AU85" i="33"/>
  <c r="AU86" i="33"/>
  <c r="AU87" i="33"/>
  <c r="AU88" i="33"/>
  <c r="AU89" i="33"/>
  <c r="AU90" i="33"/>
  <c r="AU91" i="33"/>
  <c r="AU92" i="33"/>
  <c r="AU93" i="33"/>
  <c r="AU94" i="33"/>
  <c r="AU95" i="33"/>
  <c r="AU96" i="33"/>
  <c r="AU97" i="33"/>
  <c r="AU98" i="33"/>
  <c r="AU99" i="33"/>
  <c r="AU100" i="33"/>
  <c r="AU101" i="33"/>
  <c r="AU102" i="33"/>
  <c r="AU103" i="33"/>
  <c r="AU104" i="33"/>
  <c r="AU105" i="33"/>
  <c r="AU106" i="33"/>
  <c r="AU107" i="33"/>
  <c r="AU108" i="33"/>
  <c r="AU109" i="33"/>
  <c r="AU110" i="33"/>
  <c r="AU111" i="33"/>
  <c r="AU112" i="33"/>
  <c r="AU113" i="33"/>
  <c r="AU114" i="33"/>
  <c r="AU115" i="33"/>
  <c r="AU116" i="33"/>
  <c r="AU117" i="33"/>
  <c r="AU118" i="33"/>
  <c r="AU119" i="33"/>
  <c r="AU120" i="33"/>
  <c r="AU121" i="33"/>
  <c r="AU122" i="33"/>
  <c r="AU123" i="33"/>
  <c r="AU124" i="33"/>
  <c r="AU125" i="33"/>
  <c r="AU126" i="33"/>
  <c r="AU127" i="33"/>
  <c r="AU128" i="33"/>
  <c r="AU129" i="33"/>
  <c r="AU130" i="33"/>
  <c r="AU131" i="33"/>
  <c r="AU132" i="33"/>
  <c r="AU133" i="33"/>
  <c r="AU134" i="33"/>
  <c r="AU135" i="33"/>
  <c r="AU136" i="33"/>
  <c r="AU137" i="33"/>
  <c r="AU138" i="33"/>
  <c r="AU139" i="33"/>
  <c r="AU140" i="33"/>
  <c r="AU141" i="33"/>
  <c r="AU142" i="33"/>
  <c r="AU143" i="33"/>
  <c r="AU144" i="33"/>
  <c r="AU145" i="33"/>
  <c r="AU146" i="33"/>
  <c r="AU147" i="33"/>
  <c r="AU148" i="33"/>
  <c r="AU149" i="33"/>
  <c r="AU150" i="33"/>
  <c r="AU151" i="33"/>
  <c r="AU152" i="33"/>
  <c r="AU153" i="33"/>
  <c r="AU154" i="33"/>
  <c r="AU155" i="33"/>
  <c r="AU156" i="33"/>
  <c r="AU157" i="33"/>
  <c r="AU158" i="33"/>
  <c r="AU159" i="33"/>
  <c r="AU160" i="33"/>
  <c r="AU161" i="33"/>
  <c r="AU162" i="33"/>
  <c r="AU163" i="33"/>
  <c r="AU164" i="33"/>
  <c r="AU165" i="33"/>
  <c r="AU166" i="33"/>
  <c r="AU167" i="33"/>
  <c r="AU168" i="33"/>
  <c r="AU169" i="33"/>
  <c r="AU170" i="33"/>
  <c r="AU171" i="33"/>
  <c r="AU172" i="33"/>
  <c r="AU173" i="33"/>
  <c r="AU174" i="33"/>
  <c r="AU175" i="33"/>
  <c r="AU176" i="33"/>
  <c r="AU177" i="33"/>
  <c r="AU178" i="33"/>
  <c r="AU179" i="33"/>
  <c r="AU180" i="33"/>
  <c r="AU181" i="33"/>
  <c r="AU182" i="33"/>
  <c r="AU183" i="33"/>
  <c r="AU184" i="33"/>
  <c r="AU185" i="33"/>
  <c r="AU186" i="33"/>
  <c r="AU187" i="33"/>
  <c r="AU188" i="33"/>
  <c r="AU189" i="33"/>
  <c r="AU190" i="33"/>
  <c r="AU191" i="33"/>
  <c r="AU192" i="33"/>
  <c r="AU193" i="33"/>
  <c r="AU194" i="33"/>
  <c r="BK14" i="33"/>
  <c r="BM14" i="33"/>
  <c r="AM194" i="33"/>
  <c r="AL194" i="33"/>
  <c r="AN194" i="33"/>
  <c r="AK45" i="33"/>
  <c r="AK46" i="33" s="1"/>
  <c r="AK47" i="33" s="1"/>
  <c r="AK48" i="33" s="1"/>
  <c r="AK49" i="33" s="1"/>
  <c r="AK50" i="33" s="1"/>
  <c r="AK51" i="33" s="1"/>
  <c r="AK52" i="33" s="1"/>
  <c r="AK53" i="33" s="1"/>
  <c r="AK54" i="33" s="1"/>
  <c r="AK55" i="33" s="1"/>
  <c r="AK56" i="33" s="1"/>
  <c r="AK57" i="33" s="1"/>
  <c r="AK58" i="33" s="1"/>
  <c r="AK59" i="33" s="1"/>
  <c r="AK60" i="33" s="1"/>
  <c r="AK61" i="33" s="1"/>
  <c r="AK62" i="33" s="1"/>
  <c r="AK63" i="33" s="1"/>
  <c r="AK64" i="33" s="1"/>
  <c r="AK65" i="33" s="1"/>
  <c r="AK66" i="33" s="1"/>
  <c r="AK67" i="33" s="1"/>
  <c r="AK68" i="33" s="1"/>
  <c r="AK69" i="33" s="1"/>
  <c r="AK70" i="33" s="1"/>
  <c r="AK71" i="33" s="1"/>
  <c r="AK72" i="33" s="1"/>
  <c r="AK73" i="33" s="1"/>
  <c r="AK74" i="33" s="1"/>
  <c r="AK75" i="33" s="1"/>
  <c r="AK76" i="33" s="1"/>
  <c r="AK77" i="33" s="1"/>
  <c r="AK78" i="33" s="1"/>
  <c r="AK79" i="33" s="1"/>
  <c r="AK80" i="33" s="1"/>
  <c r="AK81" i="33" s="1"/>
  <c r="AK82" i="33" s="1"/>
  <c r="AK83" i="33" s="1"/>
  <c r="AK84" i="33" s="1"/>
  <c r="AK85" i="33" s="1"/>
  <c r="AK86" i="33" s="1"/>
  <c r="AK87" i="33" s="1"/>
  <c r="AK88" i="33" s="1"/>
  <c r="AK89" i="33" s="1"/>
  <c r="AK90" i="33" s="1"/>
  <c r="AK91" i="33" s="1"/>
  <c r="AK92" i="33" s="1"/>
  <c r="AK93" i="33" s="1"/>
  <c r="AK94" i="33" s="1"/>
  <c r="AK95" i="33" s="1"/>
  <c r="AK96" i="33" s="1"/>
  <c r="AK97" i="33" s="1"/>
  <c r="AK98" i="33" s="1"/>
  <c r="AK99" i="33" s="1"/>
  <c r="AK100" i="33" s="1"/>
  <c r="AK101" i="33" s="1"/>
  <c r="AK102" i="33" s="1"/>
  <c r="AK103" i="33" s="1"/>
  <c r="AK104" i="33" s="1"/>
  <c r="AK105" i="33" s="1"/>
  <c r="AK106" i="33" s="1"/>
  <c r="AK107" i="33" s="1"/>
  <c r="AK108" i="33" s="1"/>
  <c r="AK109" i="33" s="1"/>
  <c r="AK110" i="33" s="1"/>
  <c r="AK111" i="33" s="1"/>
  <c r="AK112" i="33" s="1"/>
  <c r="AK113" i="33" s="1"/>
  <c r="AK114" i="33" s="1"/>
  <c r="AK115" i="33" s="1"/>
  <c r="AK116" i="33" s="1"/>
  <c r="AK117" i="33" s="1"/>
  <c r="AK118" i="33" s="1"/>
  <c r="AK119" i="33" s="1"/>
  <c r="AK120" i="33" s="1"/>
  <c r="AK121" i="33" s="1"/>
  <c r="AK122" i="33" s="1"/>
  <c r="AK123" i="33" s="1"/>
  <c r="AK124" i="33" s="1"/>
  <c r="AK125" i="33" s="1"/>
  <c r="AK126" i="33" s="1"/>
  <c r="AK127" i="33" s="1"/>
  <c r="AK128" i="33" s="1"/>
  <c r="AK129" i="33" s="1"/>
  <c r="AK130" i="33" s="1"/>
  <c r="AK131" i="33" s="1"/>
  <c r="AK132" i="33" s="1"/>
  <c r="AK133" i="33" s="1"/>
  <c r="AK134" i="33" s="1"/>
  <c r="AK135" i="33" s="1"/>
  <c r="AK136" i="33" s="1"/>
  <c r="AK137" i="33" s="1"/>
  <c r="AK138" i="33" s="1"/>
  <c r="AK139" i="33" s="1"/>
  <c r="AK140" i="33" s="1"/>
  <c r="AK141" i="33" s="1"/>
  <c r="AK142" i="33" s="1"/>
  <c r="AK143" i="33" s="1"/>
  <c r="AK144" i="33" s="1"/>
  <c r="AK145" i="33" s="1"/>
  <c r="AK146" i="33" s="1"/>
  <c r="AK147" i="33" s="1"/>
  <c r="AK148" i="33" s="1"/>
  <c r="AK149" i="33" s="1"/>
  <c r="AK150" i="33" s="1"/>
  <c r="AK151" i="33" s="1"/>
  <c r="AK152" i="33" s="1"/>
  <c r="AK153" i="33" s="1"/>
  <c r="AK154" i="33" s="1"/>
  <c r="AK155" i="33" s="1"/>
  <c r="AK156" i="33" s="1"/>
  <c r="AK157" i="33" s="1"/>
  <c r="AK158" i="33" s="1"/>
  <c r="AK159" i="33" s="1"/>
  <c r="AK160" i="33" s="1"/>
  <c r="AK161" i="33" s="1"/>
  <c r="AK162" i="33" s="1"/>
  <c r="AK163" i="33" s="1"/>
  <c r="AK164" i="33" s="1"/>
  <c r="AK165" i="33" s="1"/>
  <c r="AK166" i="33" s="1"/>
  <c r="AK167" i="33" s="1"/>
  <c r="AK168" i="33" s="1"/>
  <c r="AK169" i="33" s="1"/>
  <c r="AK170" i="33" s="1"/>
  <c r="AK171" i="33" s="1"/>
  <c r="AK172" i="33" s="1"/>
  <c r="AK173" i="33" s="1"/>
  <c r="AK174" i="33" s="1"/>
  <c r="AK175" i="33" s="1"/>
  <c r="AK176" i="33" s="1"/>
  <c r="AK177" i="33" s="1"/>
  <c r="AK178" i="33" s="1"/>
  <c r="AK179" i="33" s="1"/>
  <c r="AK180" i="33" s="1"/>
  <c r="AK181" i="33" s="1"/>
  <c r="AK182" i="33" s="1"/>
  <c r="AK183" i="33" s="1"/>
  <c r="AK184" i="33" s="1"/>
  <c r="AK185" i="33" s="1"/>
  <c r="AK186" i="33" s="1"/>
  <c r="AK187" i="33" s="1"/>
  <c r="AK188" i="33" s="1"/>
  <c r="AK189" i="33" s="1"/>
  <c r="AK190" i="33" s="1"/>
  <c r="AK191" i="33" s="1"/>
  <c r="AK192" i="33" s="1"/>
  <c r="AK193" i="33" s="1"/>
  <c r="AK194" i="33" s="1"/>
  <c r="M194" i="33"/>
  <c r="AH194" i="33" s="1"/>
  <c r="Y14" i="33"/>
  <c r="AM193" i="33"/>
  <c r="AN193" i="33" s="1"/>
  <c r="AL193" i="33"/>
  <c r="M193" i="33"/>
  <c r="AH193" i="33" s="1"/>
  <c r="AM192" i="33"/>
  <c r="AN192" i="33" s="1"/>
  <c r="AL192" i="33"/>
  <c r="M192" i="33"/>
  <c r="AH192" i="33" s="1"/>
  <c r="AM191" i="33"/>
  <c r="AN191" i="33" s="1"/>
  <c r="AL191" i="33"/>
  <c r="M191" i="33"/>
  <c r="AH191" i="33" s="1"/>
  <c r="AM190" i="33"/>
  <c r="AN190" i="33" s="1"/>
  <c r="AL190" i="33"/>
  <c r="M190" i="33"/>
  <c r="AH190" i="33" s="1"/>
  <c r="AM189" i="33"/>
  <c r="AL189" i="33"/>
  <c r="AN189" i="33"/>
  <c r="M189" i="33"/>
  <c r="AH189" i="33" s="1"/>
  <c r="AM188" i="33"/>
  <c r="AL188" i="33"/>
  <c r="AN188" i="33"/>
  <c r="M188" i="33"/>
  <c r="AH188" i="33" s="1"/>
  <c r="AM187" i="33"/>
  <c r="AN187" i="33" s="1"/>
  <c r="AL187" i="33"/>
  <c r="M187" i="33"/>
  <c r="AH187" i="33"/>
  <c r="AM186" i="33"/>
  <c r="AN186" i="33" s="1"/>
  <c r="AL186" i="33"/>
  <c r="M186" i="33"/>
  <c r="AH186" i="33" s="1"/>
  <c r="AM185" i="33"/>
  <c r="AL185" i="33"/>
  <c r="AN185" i="33"/>
  <c r="M185" i="33"/>
  <c r="AH185" i="33"/>
  <c r="AM184" i="33"/>
  <c r="AN184" i="33" s="1"/>
  <c r="AL184" i="33"/>
  <c r="M184" i="33"/>
  <c r="AH184" i="33" s="1"/>
  <c r="AM183" i="33"/>
  <c r="AN183" i="33" s="1"/>
  <c r="AL183" i="33"/>
  <c r="M183" i="33"/>
  <c r="AH183" i="33" s="1"/>
  <c r="AM182" i="33"/>
  <c r="AN182" i="33" s="1"/>
  <c r="AL182" i="33"/>
  <c r="M182" i="33"/>
  <c r="AH182" i="33" s="1"/>
  <c r="BM181" i="33"/>
  <c r="AM181" i="33"/>
  <c r="AN181" i="33" s="1"/>
  <c r="AL181" i="33"/>
  <c r="M181" i="33"/>
  <c r="AH181" i="33" s="1"/>
  <c r="BN180" i="33"/>
  <c r="AM180" i="33"/>
  <c r="AL180" i="33"/>
  <c r="AN180" i="33"/>
  <c r="M180" i="33"/>
  <c r="AH180" i="33" s="1"/>
  <c r="AM179" i="33"/>
  <c r="AL179" i="33"/>
  <c r="AN179" i="33"/>
  <c r="M179" i="33"/>
  <c r="AH179" i="33" s="1"/>
  <c r="AM178" i="33"/>
  <c r="AN178" i="33" s="1"/>
  <c r="AL178" i="33"/>
  <c r="M178" i="33"/>
  <c r="AH178" i="33" s="1"/>
  <c r="AM177" i="33"/>
  <c r="AN177" i="33" s="1"/>
  <c r="AL177" i="33"/>
  <c r="M177" i="33"/>
  <c r="AH177" i="33" s="1"/>
  <c r="AM176" i="33"/>
  <c r="AL176" i="33"/>
  <c r="AN176" i="33"/>
  <c r="M176" i="33"/>
  <c r="AH176" i="33" s="1"/>
  <c r="BM175" i="33"/>
  <c r="AM175" i="33"/>
  <c r="AN175" i="33" s="1"/>
  <c r="AL175" i="33"/>
  <c r="M175" i="33"/>
  <c r="AH175" i="33" s="1"/>
  <c r="AM174" i="33"/>
  <c r="AN174" i="33" s="1"/>
  <c r="AL174" i="33"/>
  <c r="M174" i="33"/>
  <c r="AH174" i="33"/>
  <c r="AM173" i="33"/>
  <c r="AN173" i="33" s="1"/>
  <c r="AL173" i="33"/>
  <c r="M173" i="33"/>
  <c r="AH173" i="33" s="1"/>
  <c r="AM172" i="33"/>
  <c r="AN172" i="33" s="1"/>
  <c r="AL172" i="33"/>
  <c r="M172" i="33"/>
  <c r="AH172" i="33" s="1"/>
  <c r="AM171" i="33"/>
  <c r="AL171" i="33"/>
  <c r="AN171" i="33"/>
  <c r="M171" i="33"/>
  <c r="AH171" i="33" s="1"/>
  <c r="AM170" i="33"/>
  <c r="AL170" i="33"/>
  <c r="AN170" i="33"/>
  <c r="M170" i="33"/>
  <c r="AH170" i="33"/>
  <c r="AM169" i="33"/>
  <c r="AN169" i="33" s="1"/>
  <c r="AL169" i="33"/>
  <c r="M169" i="33"/>
  <c r="AH169" i="33" s="1"/>
  <c r="AM168" i="33"/>
  <c r="AN168" i="33" s="1"/>
  <c r="AL168" i="33"/>
  <c r="M168" i="33"/>
  <c r="AH168" i="33" s="1"/>
  <c r="AM167" i="33"/>
  <c r="AL167" i="33"/>
  <c r="AN167" i="33"/>
  <c r="M167" i="33"/>
  <c r="AH167" i="33" s="1"/>
  <c r="AM166" i="33"/>
  <c r="AN166" i="33" s="1"/>
  <c r="AL166" i="33"/>
  <c r="M166" i="33"/>
  <c r="AH166" i="33" s="1"/>
  <c r="BM165" i="33"/>
  <c r="AM165" i="33"/>
  <c r="AN165" i="33" s="1"/>
  <c r="AL165" i="33"/>
  <c r="M165" i="33"/>
  <c r="AH165" i="33" s="1"/>
  <c r="BN164" i="33"/>
  <c r="AM164" i="33"/>
  <c r="AL164" i="33"/>
  <c r="AN164" i="33"/>
  <c r="M164" i="33"/>
  <c r="AH164" i="33" s="1"/>
  <c r="AM163" i="33"/>
  <c r="AL163" i="33"/>
  <c r="AN163" i="33"/>
  <c r="M163" i="33"/>
  <c r="AH163" i="33" s="1"/>
  <c r="AM162" i="33"/>
  <c r="AN162" i="33" s="1"/>
  <c r="AL162" i="33"/>
  <c r="M162" i="33"/>
  <c r="AH162" i="33" s="1"/>
  <c r="AM161" i="33"/>
  <c r="AN161" i="33" s="1"/>
  <c r="AL161" i="33"/>
  <c r="M161" i="33"/>
  <c r="AH161" i="33" s="1"/>
  <c r="AM160" i="33"/>
  <c r="AL160" i="33"/>
  <c r="AN160" i="33"/>
  <c r="M160" i="33"/>
  <c r="AH160" i="33" s="1"/>
  <c r="BM159" i="33"/>
  <c r="AM159" i="33"/>
  <c r="AN159" i="33" s="1"/>
  <c r="AL159" i="33"/>
  <c r="M159" i="33"/>
  <c r="AH159" i="33" s="1"/>
  <c r="AM158" i="33"/>
  <c r="AN158" i="33" s="1"/>
  <c r="AL158" i="33"/>
  <c r="M158" i="33"/>
  <c r="AH158" i="33"/>
  <c r="AM157" i="33"/>
  <c r="AN157" i="33" s="1"/>
  <c r="AL157" i="33"/>
  <c r="M157" i="33"/>
  <c r="AH157" i="33" s="1"/>
  <c r="AM156" i="33"/>
  <c r="AN156" i="33" s="1"/>
  <c r="AL156" i="33"/>
  <c r="M156" i="33"/>
  <c r="AH156" i="33" s="1"/>
  <c r="AM155" i="33"/>
  <c r="AL155" i="33"/>
  <c r="AN155" i="33"/>
  <c r="M155" i="33"/>
  <c r="AH155" i="33" s="1"/>
  <c r="AM154" i="33"/>
  <c r="AL154" i="33"/>
  <c r="AN154" i="33"/>
  <c r="M154" i="33"/>
  <c r="AH154" i="33"/>
  <c r="AM153" i="33"/>
  <c r="AN153" i="33" s="1"/>
  <c r="AL153" i="33"/>
  <c r="M153" i="33"/>
  <c r="AH153" i="33" s="1"/>
  <c r="AM152" i="33"/>
  <c r="AN152" i="33" s="1"/>
  <c r="AL152" i="33"/>
  <c r="M152" i="33"/>
  <c r="AH152" i="33" s="1"/>
  <c r="AM151" i="33"/>
  <c r="AL151" i="33"/>
  <c r="AN151" i="33"/>
  <c r="M151" i="33"/>
  <c r="AH151" i="33" s="1"/>
  <c r="AM150" i="33"/>
  <c r="AN150" i="33" s="1"/>
  <c r="AL150" i="33"/>
  <c r="M150" i="33"/>
  <c r="AH150" i="33" s="1"/>
  <c r="BM149" i="33"/>
  <c r="AM149" i="33"/>
  <c r="AN149" i="33" s="1"/>
  <c r="AL149" i="33"/>
  <c r="M149" i="33"/>
  <c r="AH149" i="33" s="1"/>
  <c r="BN148" i="33"/>
  <c r="AM148" i="33"/>
  <c r="AN148" i="33" s="1"/>
  <c r="AL148" i="33"/>
  <c r="M148" i="33"/>
  <c r="AH148" i="33" s="1"/>
  <c r="AM147" i="33"/>
  <c r="AN147" i="33" s="1"/>
  <c r="AL147" i="33"/>
  <c r="M147" i="33"/>
  <c r="AH147" i="33" s="1"/>
  <c r="AM146" i="33"/>
  <c r="AN146" i="33" s="1"/>
  <c r="AL146" i="33"/>
  <c r="M146" i="33"/>
  <c r="AH146" i="33" s="1"/>
  <c r="AM145" i="33"/>
  <c r="AN145" i="33" s="1"/>
  <c r="AL145" i="33"/>
  <c r="M145" i="33"/>
  <c r="AH145" i="33" s="1"/>
  <c r="AM144" i="33"/>
  <c r="AN144" i="33" s="1"/>
  <c r="AL144" i="33"/>
  <c r="M144" i="33"/>
  <c r="AH144" i="33" s="1"/>
  <c r="AM143" i="33"/>
  <c r="AL143" i="33"/>
  <c r="AN143" i="33"/>
  <c r="M143" i="33"/>
  <c r="AH143" i="33" s="1"/>
  <c r="AM142" i="33"/>
  <c r="AL142" i="33"/>
  <c r="AN142" i="33"/>
  <c r="M142" i="33"/>
  <c r="AH142" i="33"/>
  <c r="AM141" i="33"/>
  <c r="AN141" i="33" s="1"/>
  <c r="AL141" i="33"/>
  <c r="M141" i="33"/>
  <c r="AH141" i="33" s="1"/>
  <c r="AM140" i="33"/>
  <c r="AN140" i="33" s="1"/>
  <c r="AL140" i="33"/>
  <c r="M140" i="33"/>
  <c r="AH140" i="33" s="1"/>
  <c r="AM139" i="33"/>
  <c r="AL139" i="33"/>
  <c r="AN139" i="33"/>
  <c r="M139" i="33"/>
  <c r="AH139" i="33" s="1"/>
  <c r="AM138" i="33"/>
  <c r="AL138" i="33"/>
  <c r="AN138" i="33"/>
  <c r="M138" i="33"/>
  <c r="AH138" i="33"/>
  <c r="AM137" i="33"/>
  <c r="AN137" i="33" s="1"/>
  <c r="AL137" i="33"/>
  <c r="M137" i="33"/>
  <c r="AH137" i="33" s="1"/>
  <c r="AM136" i="33"/>
  <c r="AN136" i="33" s="1"/>
  <c r="AL136" i="33"/>
  <c r="M136" i="33"/>
  <c r="AH136" i="33" s="1"/>
  <c r="AM135" i="33"/>
  <c r="AN135" i="33" s="1"/>
  <c r="AL135" i="33"/>
  <c r="M135" i="33"/>
  <c r="AH135" i="33" s="1"/>
  <c r="AM134" i="33"/>
  <c r="AN134" i="33" s="1"/>
  <c r="AL134" i="33"/>
  <c r="M134" i="33"/>
  <c r="AH134" i="33" s="1"/>
  <c r="BM133" i="33"/>
  <c r="AM133" i="33"/>
  <c r="AN133" i="33" s="1"/>
  <c r="AL133" i="33"/>
  <c r="M133" i="33"/>
  <c r="AH133" i="33" s="1"/>
  <c r="BN132" i="33"/>
  <c r="AM132" i="33"/>
  <c r="AL132" i="33"/>
  <c r="AN132" i="33"/>
  <c r="M132" i="33"/>
  <c r="AH132" i="33" s="1"/>
  <c r="AM131" i="33"/>
  <c r="AN131" i="33" s="1"/>
  <c r="AL131" i="33"/>
  <c r="M131" i="33"/>
  <c r="AH131" i="33" s="1"/>
  <c r="AM130" i="33"/>
  <c r="AN130" i="33" s="1"/>
  <c r="AL130" i="33"/>
  <c r="M130" i="33"/>
  <c r="AH130" i="33" s="1"/>
  <c r="AM129" i="33"/>
  <c r="AN129" i="33" s="1"/>
  <c r="AL129" i="33"/>
  <c r="M129" i="33"/>
  <c r="AH129" i="33" s="1"/>
  <c r="AM128" i="33"/>
  <c r="AL128" i="33"/>
  <c r="AN128" i="33"/>
  <c r="M128" i="33"/>
  <c r="AH128" i="33" s="1"/>
  <c r="AM127" i="33"/>
  <c r="AN127" i="33" s="1"/>
  <c r="AL127" i="33"/>
  <c r="M127" i="33"/>
  <c r="AH127" i="33" s="1"/>
  <c r="AM126" i="33"/>
  <c r="AN126" i="33" s="1"/>
  <c r="AL126" i="33"/>
  <c r="M126" i="33"/>
  <c r="AH126" i="33"/>
  <c r="AM125" i="33"/>
  <c r="AN125" i="33" s="1"/>
  <c r="AL125" i="33"/>
  <c r="M125" i="33"/>
  <c r="AH125" i="33" s="1"/>
  <c r="AM124" i="33"/>
  <c r="AN124" i="33" s="1"/>
  <c r="AL124" i="33"/>
  <c r="M124" i="33"/>
  <c r="AH124" i="33" s="1"/>
  <c r="AM123" i="33"/>
  <c r="AN123" i="33" s="1"/>
  <c r="AL123" i="33"/>
  <c r="M123" i="33"/>
  <c r="AH123" i="33" s="1"/>
  <c r="AM122" i="33"/>
  <c r="AN122" i="33" s="1"/>
  <c r="AL122" i="33"/>
  <c r="M122" i="33"/>
  <c r="AH122" i="33"/>
  <c r="AM121" i="33"/>
  <c r="AN121" i="33" s="1"/>
  <c r="AL121" i="33"/>
  <c r="M121" i="33"/>
  <c r="AH121" i="33" s="1"/>
  <c r="AM120" i="33"/>
  <c r="AN120" i="33" s="1"/>
  <c r="AL120" i="33"/>
  <c r="M120" i="33"/>
  <c r="AH120" i="33" s="1"/>
  <c r="AM119" i="33"/>
  <c r="AL119" i="33"/>
  <c r="AN119" i="33"/>
  <c r="M119" i="33"/>
  <c r="AH119" i="33" s="1"/>
  <c r="AM118" i="33"/>
  <c r="AN118" i="33" s="1"/>
  <c r="AL118" i="33"/>
  <c r="M118" i="33"/>
  <c r="AH118" i="33" s="1"/>
  <c r="AM117" i="33"/>
  <c r="AN117" i="33" s="1"/>
  <c r="AL117" i="33"/>
  <c r="M117" i="33"/>
  <c r="AH117" i="33" s="1"/>
  <c r="AM116" i="33"/>
  <c r="AN116" i="33" s="1"/>
  <c r="AL116" i="33"/>
  <c r="M116" i="33"/>
  <c r="AH116" i="33" s="1"/>
  <c r="AM115" i="33"/>
  <c r="AL115" i="33"/>
  <c r="AN115" i="33"/>
  <c r="M115" i="33"/>
  <c r="AH115" i="33" s="1"/>
  <c r="AM114" i="33"/>
  <c r="AN114" i="33" s="1"/>
  <c r="AL114" i="33"/>
  <c r="M114" i="33"/>
  <c r="AH114" i="33" s="1"/>
  <c r="AM113" i="33"/>
  <c r="AN113" i="33" s="1"/>
  <c r="AL113" i="33"/>
  <c r="M113" i="33"/>
  <c r="AH113" i="33" s="1"/>
  <c r="AM112" i="33"/>
  <c r="AL112" i="33"/>
  <c r="AN112" i="33"/>
  <c r="M112" i="33"/>
  <c r="AH112" i="33" s="1"/>
  <c r="AM111" i="33"/>
  <c r="AN111" i="33" s="1"/>
  <c r="AL111" i="33"/>
  <c r="M111" i="33"/>
  <c r="AH111" i="33" s="1"/>
  <c r="BN110" i="33"/>
  <c r="AM110" i="33"/>
  <c r="AN110" i="33" s="1"/>
  <c r="AL110" i="33"/>
  <c r="M110" i="33"/>
  <c r="AH110" i="33" s="1"/>
  <c r="AM109" i="33"/>
  <c r="AN109" i="33" s="1"/>
  <c r="AL109" i="33"/>
  <c r="M109" i="33"/>
  <c r="AH109" i="33" s="1"/>
  <c r="AM108" i="33"/>
  <c r="AN108" i="33" s="1"/>
  <c r="AL108" i="33"/>
  <c r="M108" i="33"/>
  <c r="AH108" i="33"/>
  <c r="AM107" i="33"/>
  <c r="AN107" i="33" s="1"/>
  <c r="AL107" i="33"/>
  <c r="M107" i="33"/>
  <c r="AH107" i="33" s="1"/>
  <c r="AM106" i="33"/>
  <c r="AN106" i="33" s="1"/>
  <c r="AL106" i="33"/>
  <c r="M106" i="33"/>
  <c r="AH106" i="33" s="1"/>
  <c r="AM105" i="33"/>
  <c r="AN105" i="33" s="1"/>
  <c r="AL105" i="33"/>
  <c r="M105" i="33"/>
  <c r="AH105" i="33" s="1"/>
  <c r="AM104" i="33"/>
  <c r="AN104" i="33" s="1"/>
  <c r="AL104" i="33"/>
  <c r="M104" i="33"/>
  <c r="AH104" i="33" s="1"/>
  <c r="AM103" i="33"/>
  <c r="AL103" i="33"/>
  <c r="AN103" i="33"/>
  <c r="M103" i="33"/>
  <c r="AH103" i="33" s="1"/>
  <c r="AM102" i="33"/>
  <c r="AN102" i="33" s="1"/>
  <c r="AL102" i="33"/>
  <c r="M102" i="33"/>
  <c r="AH102" i="33" s="1"/>
  <c r="AM101" i="33"/>
  <c r="AN101" i="33" s="1"/>
  <c r="AL101" i="33"/>
  <c r="M101" i="33"/>
  <c r="AH101" i="33" s="1"/>
  <c r="AM100" i="33"/>
  <c r="AN100" i="33" s="1"/>
  <c r="AL100" i="33"/>
  <c r="M100" i="33"/>
  <c r="AH100" i="33"/>
  <c r="AM99" i="33"/>
  <c r="AN99" i="33" s="1"/>
  <c r="AL99" i="33"/>
  <c r="M99" i="33"/>
  <c r="AH99" i="33" s="1"/>
  <c r="AM98" i="33"/>
  <c r="AN98" i="33" s="1"/>
  <c r="AL98" i="33"/>
  <c r="M98" i="33"/>
  <c r="AH98" i="33"/>
  <c r="AM97" i="33"/>
  <c r="AN97" i="33" s="1"/>
  <c r="AL97" i="33"/>
  <c r="M97" i="33"/>
  <c r="AH97" i="33" s="1"/>
  <c r="AM96" i="33"/>
  <c r="AN96" i="33" s="1"/>
  <c r="AL96" i="33"/>
  <c r="M96" i="33"/>
  <c r="AH96" i="33"/>
  <c r="BM95" i="33"/>
  <c r="AM95" i="33"/>
  <c r="AL95" i="33"/>
  <c r="AN95" i="33"/>
  <c r="M95" i="33"/>
  <c r="AH95" i="33" s="1"/>
  <c r="AM94" i="33"/>
  <c r="AL94" i="33"/>
  <c r="AN94" i="33"/>
  <c r="M94" i="33"/>
  <c r="AH94" i="33" s="1"/>
  <c r="AM93" i="33"/>
  <c r="AN93" i="33" s="1"/>
  <c r="AL93" i="33"/>
  <c r="M93" i="33"/>
  <c r="AH93" i="33" s="1"/>
  <c r="AM92" i="33"/>
  <c r="AN92" i="33" s="1"/>
  <c r="AL92" i="33"/>
  <c r="M92" i="33"/>
  <c r="AH92" i="33" s="1"/>
  <c r="AM91" i="33"/>
  <c r="AL91" i="33"/>
  <c r="AN91" i="33"/>
  <c r="M91" i="33"/>
  <c r="AH91" i="33" s="1"/>
  <c r="AM90" i="33"/>
  <c r="AL90" i="33"/>
  <c r="AN90" i="33"/>
  <c r="M90" i="33"/>
  <c r="AH90" i="33" s="1"/>
  <c r="BM89" i="33"/>
  <c r="AM89" i="33"/>
  <c r="AN89" i="33" s="1"/>
  <c r="AL89" i="33"/>
  <c r="M89" i="33"/>
  <c r="AH89" i="33" s="1"/>
  <c r="BN88" i="33"/>
  <c r="AM88" i="33"/>
  <c r="AN88" i="33" s="1"/>
  <c r="AL88" i="33"/>
  <c r="M88" i="33"/>
  <c r="AH88" i="33"/>
  <c r="AM87" i="33"/>
  <c r="AN87" i="33" s="1"/>
  <c r="AL87" i="33"/>
  <c r="M87" i="33"/>
  <c r="AH87" i="33" s="1"/>
  <c r="AM86" i="33"/>
  <c r="AN86" i="33" s="1"/>
  <c r="AL86" i="33"/>
  <c r="M86" i="33"/>
  <c r="AH86" i="33"/>
  <c r="BM85" i="33"/>
  <c r="AM85" i="33"/>
  <c r="AN85" i="33" s="1"/>
  <c r="AL85" i="33"/>
  <c r="M85" i="33"/>
  <c r="AH85" i="33" s="1"/>
  <c r="BN84" i="33"/>
  <c r="AM84" i="33"/>
  <c r="AL84" i="33"/>
  <c r="AN84" i="33"/>
  <c r="M84" i="33"/>
  <c r="AH84" i="33" s="1"/>
  <c r="AM83" i="33"/>
  <c r="AL83" i="33"/>
  <c r="AN83" i="33"/>
  <c r="M83" i="33"/>
  <c r="AH83" i="33" s="1"/>
  <c r="AM82" i="33"/>
  <c r="AN82" i="33" s="1"/>
  <c r="AL82" i="33"/>
  <c r="M82" i="33"/>
  <c r="AH82" i="33" s="1"/>
  <c r="AM81" i="33"/>
  <c r="AN81" i="33" s="1"/>
  <c r="AL81" i="33"/>
  <c r="M81" i="33"/>
  <c r="AH81" i="33" s="1"/>
  <c r="AM80" i="33"/>
  <c r="AL80" i="33"/>
  <c r="AN80" i="33"/>
  <c r="M80" i="33"/>
  <c r="AH80" i="33" s="1"/>
  <c r="AM79" i="33"/>
  <c r="AN79" i="33" s="1"/>
  <c r="AL79" i="33"/>
  <c r="M79" i="33"/>
  <c r="AH79" i="33" s="1"/>
  <c r="BN78" i="33"/>
  <c r="AM78" i="33"/>
  <c r="AN78" i="33" s="1"/>
  <c r="AL78" i="33"/>
  <c r="M78" i="33"/>
  <c r="AH78" i="33" s="1"/>
  <c r="AM77" i="33"/>
  <c r="AN77" i="33" s="1"/>
  <c r="AL77" i="33"/>
  <c r="M77" i="33"/>
  <c r="AH77" i="33" s="1"/>
  <c r="AM76" i="33"/>
  <c r="AN76" i="33" s="1"/>
  <c r="AL76" i="33"/>
  <c r="M76" i="33"/>
  <c r="AH76" i="33"/>
  <c r="AM75" i="33"/>
  <c r="AN75" i="33" s="1"/>
  <c r="AL75" i="33"/>
  <c r="M75" i="33"/>
  <c r="AH75" i="33" s="1"/>
  <c r="AM74" i="33"/>
  <c r="AN74" i="33" s="1"/>
  <c r="AL74" i="33"/>
  <c r="M74" i="33"/>
  <c r="AH74" i="33" s="1"/>
  <c r="AM73" i="33"/>
  <c r="AN73" i="33" s="1"/>
  <c r="AL73" i="33"/>
  <c r="M73" i="33"/>
  <c r="AH73" i="33" s="1"/>
  <c r="AM72" i="33"/>
  <c r="AN72" i="33" s="1"/>
  <c r="AL72" i="33"/>
  <c r="M72" i="33"/>
  <c r="AH72" i="33" s="1"/>
  <c r="AM71" i="33"/>
  <c r="AL71" i="33"/>
  <c r="AN71" i="33"/>
  <c r="M71" i="33"/>
  <c r="AH71" i="33" s="1"/>
  <c r="AM70" i="33"/>
  <c r="AN70" i="33" s="1"/>
  <c r="AL70" i="33"/>
  <c r="M70" i="33"/>
  <c r="AH70" i="33" s="1"/>
  <c r="AM69" i="33"/>
  <c r="AN69" i="33" s="1"/>
  <c r="AL69" i="33"/>
  <c r="M69" i="33"/>
  <c r="AH69" i="33" s="1"/>
  <c r="AM68" i="33"/>
  <c r="AN68" i="33" s="1"/>
  <c r="AL68" i="33"/>
  <c r="M68" i="33"/>
  <c r="AH68" i="33"/>
  <c r="AM67" i="33"/>
  <c r="AN67" i="33" s="1"/>
  <c r="AL67" i="33"/>
  <c r="M67" i="33"/>
  <c r="AH67" i="33" s="1"/>
  <c r="AM66" i="33"/>
  <c r="AN66" i="33" s="1"/>
  <c r="AL66" i="33"/>
  <c r="M66" i="33"/>
  <c r="AH66" i="33"/>
  <c r="AM65" i="33"/>
  <c r="AN65" i="33" s="1"/>
  <c r="AL65" i="33"/>
  <c r="M65" i="33"/>
  <c r="AH65" i="33" s="1"/>
  <c r="AM64" i="33"/>
  <c r="AN64" i="33" s="1"/>
  <c r="AL64" i="33"/>
  <c r="M64" i="33"/>
  <c r="AH64" i="33"/>
  <c r="BM63" i="33"/>
  <c r="AM63" i="33"/>
  <c r="AL63" i="33"/>
  <c r="AN63" i="33"/>
  <c r="M63" i="33"/>
  <c r="AH63" i="33" s="1"/>
  <c r="AM62" i="33"/>
  <c r="AL62" i="33"/>
  <c r="AN62" i="33"/>
  <c r="M62" i="33"/>
  <c r="AH62" i="33" s="1"/>
  <c r="AM61" i="33"/>
  <c r="AN61" i="33" s="1"/>
  <c r="AL61" i="33"/>
  <c r="M61" i="33"/>
  <c r="AH61" i="33" s="1"/>
  <c r="AM60" i="33"/>
  <c r="AN60" i="33" s="1"/>
  <c r="AL60" i="33"/>
  <c r="M60" i="33"/>
  <c r="AH60" i="33" s="1"/>
  <c r="AM59" i="33"/>
  <c r="AL59" i="33"/>
  <c r="AN59" i="33"/>
  <c r="M59" i="33"/>
  <c r="AH59" i="33" s="1"/>
  <c r="AM58" i="33"/>
  <c r="AL58" i="33"/>
  <c r="AN58" i="33"/>
  <c r="M58" i="33"/>
  <c r="AH58" i="33" s="1"/>
  <c r="BM57" i="33"/>
  <c r="AM57" i="33"/>
  <c r="AN57" i="33" s="1"/>
  <c r="AL57" i="33"/>
  <c r="M57" i="33"/>
  <c r="AH57" i="33" s="1"/>
  <c r="BN56" i="33"/>
  <c r="AM56" i="33"/>
  <c r="AN56" i="33" s="1"/>
  <c r="AL56" i="33"/>
  <c r="M56" i="33"/>
  <c r="AH56" i="33"/>
  <c r="AM55" i="33"/>
  <c r="AN55" i="33" s="1"/>
  <c r="AL55" i="33"/>
  <c r="M55" i="33"/>
  <c r="AH55" i="33" s="1"/>
  <c r="AM54" i="33"/>
  <c r="AN54" i="33" s="1"/>
  <c r="AL54" i="33"/>
  <c r="M54" i="33"/>
  <c r="AH54" i="33"/>
  <c r="BM53" i="33"/>
  <c r="AM53" i="33"/>
  <c r="AN53" i="33" s="1"/>
  <c r="AL53" i="33"/>
  <c r="M53" i="33"/>
  <c r="AH53" i="33" s="1"/>
  <c r="BN52" i="33"/>
  <c r="AM52" i="33"/>
  <c r="AL52" i="33"/>
  <c r="AN52" i="33"/>
  <c r="M52" i="33"/>
  <c r="AH52" i="33" s="1"/>
  <c r="AM51" i="33"/>
  <c r="AL51" i="33"/>
  <c r="AN51" i="33"/>
  <c r="M51" i="33"/>
  <c r="AH51" i="33" s="1"/>
  <c r="AM50" i="33"/>
  <c r="AN50" i="33" s="1"/>
  <c r="AL50" i="33"/>
  <c r="M50" i="33"/>
  <c r="AH50" i="33" s="1"/>
  <c r="AM49" i="33"/>
  <c r="AN49" i="33" s="1"/>
  <c r="AL49" i="33"/>
  <c r="M49" i="33"/>
  <c r="AH49" i="33" s="1"/>
  <c r="AM48" i="33"/>
  <c r="AL48" i="33"/>
  <c r="AN48" i="33"/>
  <c r="M48" i="33"/>
  <c r="AH48" i="33" s="1"/>
  <c r="AM47" i="33"/>
  <c r="AN47" i="33" s="1"/>
  <c r="AL47" i="33"/>
  <c r="M47" i="33"/>
  <c r="AH47" i="33" s="1"/>
  <c r="BN46" i="33"/>
  <c r="AM46" i="33"/>
  <c r="AN46" i="33" s="1"/>
  <c r="AL46" i="33"/>
  <c r="M46" i="33"/>
  <c r="AH46" i="33" s="1"/>
  <c r="AM45" i="33"/>
  <c r="AN45" i="33" s="1"/>
  <c r="AL45" i="33"/>
  <c r="M45" i="33"/>
  <c r="AH45" i="33" s="1"/>
  <c r="AM44" i="33"/>
  <c r="AN44" i="33" s="1"/>
  <c r="AL44" i="33"/>
  <c r="AK44" i="33"/>
  <c r="M44" i="33"/>
  <c r="AH44" i="33" s="1"/>
  <c r="AM43" i="33"/>
  <c r="AN43" i="33" s="1"/>
  <c r="AL43" i="33"/>
  <c r="AK43" i="33"/>
  <c r="M43" i="33"/>
  <c r="AH43" i="33" s="1"/>
  <c r="AM42" i="33"/>
  <c r="AN42" i="33" s="1"/>
  <c r="AL42" i="33"/>
  <c r="AK42" i="33"/>
  <c r="M42" i="33"/>
  <c r="AH42" i="33" s="1"/>
  <c r="AM41" i="33"/>
  <c r="AL41" i="33"/>
  <c r="AN41" i="33"/>
  <c r="AK41" i="33"/>
  <c r="M41" i="33"/>
  <c r="AH41" i="33" s="1"/>
  <c r="AM40" i="33"/>
  <c r="AN40" i="33" s="1"/>
  <c r="AL40" i="33"/>
  <c r="AK40" i="33"/>
  <c r="M40" i="33"/>
  <c r="AH40" i="33" s="1"/>
  <c r="AM39" i="33"/>
  <c r="AN39" i="33" s="1"/>
  <c r="AL39" i="33"/>
  <c r="AK39" i="33"/>
  <c r="M39" i="33"/>
  <c r="AH39" i="33" s="1"/>
  <c r="AM38" i="33"/>
  <c r="AN38" i="33" s="1"/>
  <c r="AL38" i="33"/>
  <c r="AK38" i="33"/>
  <c r="M38" i="33"/>
  <c r="AH38" i="33" s="1"/>
  <c r="BN37" i="33"/>
  <c r="AM37" i="33"/>
  <c r="AL37" i="33"/>
  <c r="AN37" i="33"/>
  <c r="AK37" i="33"/>
  <c r="M37" i="33"/>
  <c r="AH37" i="33" s="1"/>
  <c r="AM36" i="33"/>
  <c r="AN36" i="33" s="1"/>
  <c r="AL36" i="33"/>
  <c r="AK36" i="33"/>
  <c r="M36" i="33"/>
  <c r="AH36" i="33" s="1"/>
  <c r="AM35" i="33"/>
  <c r="AL35" i="33"/>
  <c r="AN35" i="33"/>
  <c r="AK35" i="33"/>
  <c r="M35" i="33"/>
  <c r="AH35" i="33" s="1"/>
  <c r="AM34" i="33"/>
  <c r="AN34" i="33" s="1"/>
  <c r="AL34" i="33"/>
  <c r="AK34" i="33"/>
  <c r="M34" i="33"/>
  <c r="AH34" i="33" s="1"/>
  <c r="BN33" i="33"/>
  <c r="AM33" i="33"/>
  <c r="AN33" i="33" s="1"/>
  <c r="AL33" i="33"/>
  <c r="AK33" i="33"/>
  <c r="M33" i="33"/>
  <c r="AH33" i="33" s="1"/>
  <c r="AM32" i="33"/>
  <c r="AN32" i="33" s="1"/>
  <c r="AL32" i="33"/>
  <c r="AK32" i="33"/>
  <c r="M32" i="33"/>
  <c r="AH32" i="33" s="1"/>
  <c r="AM31" i="33"/>
  <c r="AL31" i="33"/>
  <c r="AN31" i="33"/>
  <c r="AK31" i="33"/>
  <c r="M31" i="33"/>
  <c r="AH31" i="33" s="1"/>
  <c r="AM30" i="33"/>
  <c r="AN30" i="33" s="1"/>
  <c r="AL30" i="33"/>
  <c r="AK30" i="33"/>
  <c r="M30" i="33"/>
  <c r="AH30" i="33" s="1"/>
  <c r="AM29" i="33"/>
  <c r="AN29" i="33" s="1"/>
  <c r="AL29" i="33"/>
  <c r="AK29" i="33"/>
  <c r="M29" i="33"/>
  <c r="AH29" i="33" s="1"/>
  <c r="AM28" i="33"/>
  <c r="AN28" i="33" s="1"/>
  <c r="AL28" i="33"/>
  <c r="AK28" i="33"/>
  <c r="M28" i="33"/>
  <c r="AH28" i="33" s="1"/>
  <c r="AM27" i="33"/>
  <c r="AN27" i="33" s="1"/>
  <c r="AL27" i="33"/>
  <c r="AK27" i="33"/>
  <c r="M27" i="33"/>
  <c r="AH27" i="33" s="1"/>
  <c r="AM26" i="33"/>
  <c r="AN26" i="33" s="1"/>
  <c r="AL26" i="33"/>
  <c r="AK26" i="33"/>
  <c r="M26" i="33"/>
  <c r="AH26" i="33" s="1"/>
  <c r="AM25" i="33"/>
  <c r="AL25" i="33"/>
  <c r="AN25" i="33"/>
  <c r="AK25" i="33"/>
  <c r="M25" i="33"/>
  <c r="AH25" i="33" s="1"/>
  <c r="AM24" i="33"/>
  <c r="AN24" i="33" s="1"/>
  <c r="AL24" i="33"/>
  <c r="AK24" i="33"/>
  <c r="M24" i="33"/>
  <c r="AH24" i="33" s="1"/>
  <c r="AM23" i="33"/>
  <c r="AN23" i="33" s="1"/>
  <c r="AL23" i="33"/>
  <c r="AK23" i="33"/>
  <c r="M23" i="33"/>
  <c r="AH23" i="33" s="1"/>
  <c r="AM22" i="33"/>
  <c r="AN22" i="33" s="1"/>
  <c r="AL22" i="33"/>
  <c r="AK22" i="33"/>
  <c r="M22" i="33"/>
  <c r="AH22" i="33" s="1"/>
  <c r="BN21" i="33"/>
  <c r="AM21" i="33"/>
  <c r="AL21" i="33"/>
  <c r="AN21" i="33"/>
  <c r="AK21" i="33"/>
  <c r="M21" i="33"/>
  <c r="AH21" i="33" s="1"/>
  <c r="AU11" i="33"/>
  <c r="AM20" i="33"/>
  <c r="AN20" i="33" s="1"/>
  <c r="AL20" i="33"/>
  <c r="AK20" i="33"/>
  <c r="BM13" i="33"/>
  <c r="BK13" i="33"/>
  <c r="AU13" i="33"/>
  <c r="Z13" i="33"/>
  <c r="AU12" i="33"/>
  <c r="BN8" i="33"/>
  <c r="BM8" i="33" s="1"/>
  <c r="BL8" i="33"/>
  <c r="BK8" i="33" s="1"/>
  <c r="BJ8" i="33" s="1"/>
  <c r="AA6" i="33"/>
  <c r="AD3" i="32"/>
  <c r="AD4" i="32" s="1"/>
  <c r="Z28" i="13"/>
  <c r="Y28" i="13" s="1"/>
  <c r="BF10" i="32"/>
  <c r="BJ10" i="32"/>
  <c r="BK10" i="32"/>
  <c r="BL10" i="32"/>
  <c r="BM10" i="32"/>
  <c r="BN10" i="32"/>
  <c r="BF11" i="32"/>
  <c r="BJ11" i="32"/>
  <c r="BK11" i="32"/>
  <c r="BK13" i="32" s="1"/>
  <c r="BL11" i="32"/>
  <c r="BL14" i="32" s="1"/>
  <c r="BM11" i="32"/>
  <c r="BN11"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57" i="32"/>
  <c r="R58" i="32"/>
  <c r="R59" i="32"/>
  <c r="R60" i="32"/>
  <c r="R61" i="32"/>
  <c r="R62" i="32"/>
  <c r="R63" i="32"/>
  <c r="R64" i="32"/>
  <c r="R65" i="32"/>
  <c r="R66" i="32"/>
  <c r="R67" i="32"/>
  <c r="R68" i="32"/>
  <c r="R69" i="32"/>
  <c r="R70" i="32"/>
  <c r="R71" i="32"/>
  <c r="R72" i="32"/>
  <c r="R73" i="32"/>
  <c r="R74" i="32"/>
  <c r="R75" i="32"/>
  <c r="R76" i="32"/>
  <c r="R77" i="32"/>
  <c r="R78" i="32"/>
  <c r="R79" i="32"/>
  <c r="R80" i="32"/>
  <c r="R81" i="32"/>
  <c r="R82" i="32"/>
  <c r="R83" i="32"/>
  <c r="R84" i="32"/>
  <c r="R85" i="32"/>
  <c r="R86" i="32"/>
  <c r="R87" i="32"/>
  <c r="R88" i="32"/>
  <c r="R89" i="32"/>
  <c r="R90" i="32"/>
  <c r="R91" i="32"/>
  <c r="R92" i="32"/>
  <c r="R93" i="32"/>
  <c r="R94" i="32"/>
  <c r="R95" i="32"/>
  <c r="R96" i="32"/>
  <c r="R97" i="32"/>
  <c r="R98" i="32"/>
  <c r="R99" i="32"/>
  <c r="R100" i="32"/>
  <c r="R101" i="32"/>
  <c r="R102" i="32"/>
  <c r="R103" i="32"/>
  <c r="R104" i="32"/>
  <c r="R105" i="32"/>
  <c r="R106" i="32"/>
  <c r="R107" i="32"/>
  <c r="R108" i="32"/>
  <c r="R109" i="32"/>
  <c r="R110" i="32"/>
  <c r="R111" i="32"/>
  <c r="R112" i="32"/>
  <c r="R113" i="32"/>
  <c r="R114" i="32"/>
  <c r="R115" i="32"/>
  <c r="R116" i="32"/>
  <c r="R117" i="32"/>
  <c r="R118" i="32"/>
  <c r="R119" i="32"/>
  <c r="R120" i="32"/>
  <c r="R121" i="32"/>
  <c r="R122" i="32"/>
  <c r="R123" i="32"/>
  <c r="R124" i="32"/>
  <c r="R125" i="32"/>
  <c r="R126" i="32"/>
  <c r="R127" i="32"/>
  <c r="R128" i="32"/>
  <c r="R129" i="32"/>
  <c r="R130" i="32"/>
  <c r="R131" i="32"/>
  <c r="R132" i="32"/>
  <c r="R133" i="32"/>
  <c r="R134" i="32"/>
  <c r="R135" i="32"/>
  <c r="R136" i="32"/>
  <c r="R137" i="32"/>
  <c r="R138" i="32"/>
  <c r="R139" i="32"/>
  <c r="R140" i="32"/>
  <c r="R141" i="32"/>
  <c r="R142" i="32"/>
  <c r="R143" i="32"/>
  <c r="R144" i="32"/>
  <c r="R145" i="32"/>
  <c r="R146" i="32"/>
  <c r="R147" i="32"/>
  <c r="R148" i="32"/>
  <c r="R149" i="32"/>
  <c r="R150" i="32"/>
  <c r="R151" i="32"/>
  <c r="R152" i="32"/>
  <c r="R153" i="32"/>
  <c r="R154" i="32"/>
  <c r="R155" i="32"/>
  <c r="R156" i="32"/>
  <c r="R157" i="32"/>
  <c r="R158" i="32"/>
  <c r="R159" i="32"/>
  <c r="R160" i="32"/>
  <c r="R161" i="32"/>
  <c r="R162" i="32"/>
  <c r="R163" i="32"/>
  <c r="R164" i="32"/>
  <c r="R165" i="32"/>
  <c r="R166" i="32"/>
  <c r="R167" i="32"/>
  <c r="R168" i="32"/>
  <c r="R169" i="32"/>
  <c r="R170" i="32"/>
  <c r="R171" i="32"/>
  <c r="R172" i="32"/>
  <c r="R173" i="32"/>
  <c r="R174" i="32"/>
  <c r="R175" i="32"/>
  <c r="R176" i="32"/>
  <c r="R177" i="32"/>
  <c r="R178" i="32"/>
  <c r="R179" i="32"/>
  <c r="R180" i="32"/>
  <c r="R181" i="32"/>
  <c r="R182" i="32"/>
  <c r="R183" i="32"/>
  <c r="R184" i="32"/>
  <c r="R185" i="32"/>
  <c r="R186" i="32"/>
  <c r="R187" i="32"/>
  <c r="R188" i="32"/>
  <c r="R189" i="32"/>
  <c r="R190" i="32"/>
  <c r="R191" i="32"/>
  <c r="R192" i="32"/>
  <c r="R193" i="32"/>
  <c r="R194" i="32"/>
  <c r="AQ20" i="32"/>
  <c r="M20" i="32"/>
  <c r="X14"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BN194" i="32"/>
  <c r="AM194" i="32"/>
  <c r="AN194" i="32" s="1"/>
  <c r="AL194" i="32"/>
  <c r="AK45" i="32"/>
  <c r="AK46" i="32" s="1"/>
  <c r="AK47" i="32"/>
  <c r="AK48" i="32" s="1"/>
  <c r="AK49" i="32" s="1"/>
  <c r="AK50" i="32" s="1"/>
  <c r="AK51" i="32" s="1"/>
  <c r="AK52" i="32" s="1"/>
  <c r="AK53" i="32" s="1"/>
  <c r="AK54" i="32" s="1"/>
  <c r="AK55" i="32" s="1"/>
  <c r="AK56" i="32" s="1"/>
  <c r="AK57" i="32" s="1"/>
  <c r="AK58" i="32" s="1"/>
  <c r="AK59" i="32" s="1"/>
  <c r="AK60" i="32" s="1"/>
  <c r="AK61" i="32" s="1"/>
  <c r="AK62" i="32" s="1"/>
  <c r="AK63" i="32" s="1"/>
  <c r="AK64" i="32" s="1"/>
  <c r="AK65" i="32" s="1"/>
  <c r="AK66" i="32" s="1"/>
  <c r="AK67" i="32" s="1"/>
  <c r="AK68" i="32" s="1"/>
  <c r="AK69" i="32" s="1"/>
  <c r="AK70" i="32" s="1"/>
  <c r="AK71" i="32" s="1"/>
  <c r="AK72" i="32" s="1"/>
  <c r="AK73" i="32" s="1"/>
  <c r="AK74" i="32" s="1"/>
  <c r="AK75" i="32" s="1"/>
  <c r="AK76" i="32" s="1"/>
  <c r="AK77" i="32" s="1"/>
  <c r="AK78" i="32" s="1"/>
  <c r="AK79" i="32" s="1"/>
  <c r="AK80" i="32" s="1"/>
  <c r="AK81" i="32" s="1"/>
  <c r="AK82" i="32" s="1"/>
  <c r="AK83" i="32" s="1"/>
  <c r="AK84" i="32" s="1"/>
  <c r="AK85" i="32" s="1"/>
  <c r="AK86" i="32" s="1"/>
  <c r="AK87" i="32" s="1"/>
  <c r="AK88" i="32" s="1"/>
  <c r="AK89" i="32" s="1"/>
  <c r="AK90" i="32" s="1"/>
  <c r="AK91" i="32" s="1"/>
  <c r="AK92" i="32" s="1"/>
  <c r="AK93" i="32" s="1"/>
  <c r="AK94" i="32" s="1"/>
  <c r="AK95" i="32" s="1"/>
  <c r="AK96" i="32" s="1"/>
  <c r="AK97" i="32" s="1"/>
  <c r="AK98" i="32" s="1"/>
  <c r="AK99" i="32" s="1"/>
  <c r="AK100" i="32" s="1"/>
  <c r="AK101" i="32" s="1"/>
  <c r="AK102" i="32" s="1"/>
  <c r="AK103" i="32" s="1"/>
  <c r="AK104" i="32" s="1"/>
  <c r="AK105" i="32" s="1"/>
  <c r="AK106" i="32" s="1"/>
  <c r="AK107" i="32" s="1"/>
  <c r="AK108" i="32" s="1"/>
  <c r="AK109" i="32" s="1"/>
  <c r="AK110" i="32" s="1"/>
  <c r="AK111" i="32" s="1"/>
  <c r="AK112" i="32" s="1"/>
  <c r="AK113" i="32" s="1"/>
  <c r="AK114" i="32" s="1"/>
  <c r="AK115" i="32" s="1"/>
  <c r="AK116" i="32" s="1"/>
  <c r="AK117" i="32" s="1"/>
  <c r="AK118" i="32" s="1"/>
  <c r="AK119" i="32" s="1"/>
  <c r="AK120" i="32" s="1"/>
  <c r="AK121" i="32" s="1"/>
  <c r="AK122" i="32" s="1"/>
  <c r="AK123" i="32" s="1"/>
  <c r="AK124" i="32" s="1"/>
  <c r="AK125" i="32" s="1"/>
  <c r="AK126" i="32" s="1"/>
  <c r="AK127" i="32" s="1"/>
  <c r="AK128" i="32" s="1"/>
  <c r="AK129" i="32" s="1"/>
  <c r="AK130" i="32" s="1"/>
  <c r="AK131" i="32" s="1"/>
  <c r="AK132" i="32" s="1"/>
  <c r="AK133" i="32" s="1"/>
  <c r="AK134" i="32" s="1"/>
  <c r="AK135" i="32" s="1"/>
  <c r="AK136" i="32" s="1"/>
  <c r="AK137" i="32" s="1"/>
  <c r="AK138" i="32" s="1"/>
  <c r="AK139" i="32" s="1"/>
  <c r="AK140" i="32" s="1"/>
  <c r="AK141" i="32" s="1"/>
  <c r="AK142" i="32" s="1"/>
  <c r="AK143" i="32" s="1"/>
  <c r="AK144" i="32" s="1"/>
  <c r="AK145" i="32" s="1"/>
  <c r="AK146" i="32" s="1"/>
  <c r="AK147" i="32" s="1"/>
  <c r="AK148" i="32" s="1"/>
  <c r="AK149" i="32" s="1"/>
  <c r="AK150" i="32" s="1"/>
  <c r="AK151" i="32" s="1"/>
  <c r="AK152" i="32" s="1"/>
  <c r="AK153" i="32" s="1"/>
  <c r="AK154" i="32" s="1"/>
  <c r="AK155" i="32" s="1"/>
  <c r="AK156" i="32" s="1"/>
  <c r="AK157" i="32" s="1"/>
  <c r="AK158" i="32" s="1"/>
  <c r="AK159" i="32" s="1"/>
  <c r="AK160" i="32" s="1"/>
  <c r="AK161" i="32" s="1"/>
  <c r="AK162" i="32" s="1"/>
  <c r="AK163" i="32" s="1"/>
  <c r="AK164" i="32" s="1"/>
  <c r="AK165" i="32" s="1"/>
  <c r="AK166" i="32" s="1"/>
  <c r="AK167" i="32" s="1"/>
  <c r="AK168" i="32" s="1"/>
  <c r="AK169" i="32" s="1"/>
  <c r="AK170" i="32" s="1"/>
  <c r="AK171" i="32" s="1"/>
  <c r="AK172" i="32" s="1"/>
  <c r="AK173" i="32" s="1"/>
  <c r="AK174" i="32" s="1"/>
  <c r="AK175" i="32" s="1"/>
  <c r="AK176" i="32" s="1"/>
  <c r="AK177" i="32" s="1"/>
  <c r="AK178" i="32" s="1"/>
  <c r="AK179" i="32" s="1"/>
  <c r="AK180" i="32" s="1"/>
  <c r="AK181" i="32" s="1"/>
  <c r="AK182" i="32" s="1"/>
  <c r="AK183" i="32" s="1"/>
  <c r="AK184" i="32" s="1"/>
  <c r="AK185" i="32" s="1"/>
  <c r="AK186" i="32" s="1"/>
  <c r="AK187" i="32"/>
  <c r="AK188" i="32" s="1"/>
  <c r="AK189" i="32" s="1"/>
  <c r="AK190" i="32" s="1"/>
  <c r="AK191" i="32" s="1"/>
  <c r="AK192" i="32" s="1"/>
  <c r="AK193" i="32" s="1"/>
  <c r="AK194" i="32" s="1"/>
  <c r="M194" i="32"/>
  <c r="AH194" i="32" s="1"/>
  <c r="Y14" i="32"/>
  <c r="AM193" i="32"/>
  <c r="AL193" i="32"/>
  <c r="M193" i="32"/>
  <c r="AH193" i="32"/>
  <c r="AM192" i="32"/>
  <c r="AN192" i="32" s="1"/>
  <c r="AL192" i="32"/>
  <c r="M192" i="32"/>
  <c r="AH192" i="32"/>
  <c r="AM191" i="32"/>
  <c r="AL191" i="32"/>
  <c r="AN191" i="32"/>
  <c r="M191" i="32"/>
  <c r="AH191" i="32" s="1"/>
  <c r="AM190" i="32"/>
  <c r="AN190" i="32" s="1"/>
  <c r="AL190" i="32"/>
  <c r="M190" i="32"/>
  <c r="AH190" i="32" s="1"/>
  <c r="AM189" i="32"/>
  <c r="AN189" i="32" s="1"/>
  <c r="AL189" i="32"/>
  <c r="M189" i="32"/>
  <c r="AH189" i="32" s="1"/>
  <c r="AM188" i="32"/>
  <c r="AN188" i="32" s="1"/>
  <c r="AL188" i="32"/>
  <c r="M188" i="32"/>
  <c r="AH188" i="32" s="1"/>
  <c r="AM187" i="32"/>
  <c r="AN187" i="32" s="1"/>
  <c r="AL187" i="32"/>
  <c r="M187" i="32"/>
  <c r="AH187" i="32" s="1"/>
  <c r="AM186" i="32"/>
  <c r="AN186" i="32" s="1"/>
  <c r="AL186" i="32"/>
  <c r="M186" i="32"/>
  <c r="AH186" i="32" s="1"/>
  <c r="AM185" i="32"/>
  <c r="AN185" i="32" s="1"/>
  <c r="AL185" i="32"/>
  <c r="M185" i="32"/>
  <c r="AH185" i="32" s="1"/>
  <c r="AM184" i="32"/>
  <c r="AN184" i="32" s="1"/>
  <c r="AL184" i="32"/>
  <c r="M184" i="32"/>
  <c r="AH184" i="32" s="1"/>
  <c r="AM183" i="32"/>
  <c r="AL183" i="32"/>
  <c r="AN183" i="32"/>
  <c r="M183" i="32"/>
  <c r="AH183" i="32"/>
  <c r="AM182" i="32"/>
  <c r="AN182" i="32" s="1"/>
  <c r="AL182" i="32"/>
  <c r="M182" i="32"/>
  <c r="AH182" i="32"/>
  <c r="AM181" i="32"/>
  <c r="AN181" i="32" s="1"/>
  <c r="AL181" i="32"/>
  <c r="M181" i="32"/>
  <c r="AH181" i="32" s="1"/>
  <c r="AM180" i="32"/>
  <c r="AN180" i="32" s="1"/>
  <c r="AL180" i="32"/>
  <c r="M180" i="32"/>
  <c r="AH180" i="32"/>
  <c r="AM179" i="32"/>
  <c r="AN179" i="32" s="1"/>
  <c r="AL179" i="32"/>
  <c r="M179" i="32"/>
  <c r="AH179" i="32" s="1"/>
  <c r="AM178" i="32"/>
  <c r="AN178" i="32" s="1"/>
  <c r="AL178" i="32"/>
  <c r="M178" i="32"/>
  <c r="AH178" i="32"/>
  <c r="AM177" i="32"/>
  <c r="AN177" i="32" s="1"/>
  <c r="AL177" i="32"/>
  <c r="M177" i="32"/>
  <c r="AH177" i="32"/>
  <c r="AM176" i="32"/>
  <c r="AN176" i="32" s="1"/>
  <c r="AL176" i="32"/>
  <c r="M176" i="32"/>
  <c r="AH176" i="32" s="1"/>
  <c r="AM175" i="32"/>
  <c r="AN175" i="32" s="1"/>
  <c r="AL175" i="32"/>
  <c r="M175" i="32"/>
  <c r="AH175" i="32"/>
  <c r="AM174" i="32"/>
  <c r="AN174" i="32" s="1"/>
  <c r="AL174" i="32"/>
  <c r="M174" i="32"/>
  <c r="AH174" i="32"/>
  <c r="AM173" i="32"/>
  <c r="AN173" i="32" s="1"/>
  <c r="AL173" i="32"/>
  <c r="M173" i="32"/>
  <c r="AH173" i="32" s="1"/>
  <c r="AM172" i="32"/>
  <c r="AN172" i="32" s="1"/>
  <c r="AL172" i="32"/>
  <c r="M172" i="32"/>
  <c r="AH172" i="32"/>
  <c r="AM171" i="32"/>
  <c r="AN171" i="32" s="1"/>
  <c r="AL171" i="32"/>
  <c r="M171" i="32"/>
  <c r="AH171" i="32" s="1"/>
  <c r="AM170" i="32"/>
  <c r="AN170" i="32" s="1"/>
  <c r="AL170" i="32"/>
  <c r="M170" i="32"/>
  <c r="AH170" i="32"/>
  <c r="AM169" i="32"/>
  <c r="AN169" i="32" s="1"/>
  <c r="AL169" i="32"/>
  <c r="M169" i="32"/>
  <c r="AH169" i="32"/>
  <c r="AM168" i="32"/>
  <c r="AN168" i="32" s="1"/>
  <c r="AL168" i="32"/>
  <c r="M168" i="32"/>
  <c r="AH168" i="32"/>
  <c r="AM167" i="32"/>
  <c r="AN167" i="32" s="1"/>
  <c r="AL167" i="32"/>
  <c r="M167" i="32"/>
  <c r="AH167" i="32"/>
  <c r="AM166" i="32"/>
  <c r="AN166" i="32" s="1"/>
  <c r="AL166" i="32"/>
  <c r="M166" i="32"/>
  <c r="AH166" i="32"/>
  <c r="AM165" i="32"/>
  <c r="AL165" i="32"/>
  <c r="AN165" i="32"/>
  <c r="M165" i="32"/>
  <c r="AH165" i="32" s="1"/>
  <c r="AM164" i="32"/>
  <c r="AN164" i="32" s="1"/>
  <c r="AL164" i="32"/>
  <c r="M164" i="32"/>
  <c r="AH164" i="32"/>
  <c r="AM163" i="32"/>
  <c r="AL163" i="32"/>
  <c r="AN163" i="32"/>
  <c r="M163" i="32"/>
  <c r="AH163" i="32" s="1"/>
  <c r="AM162" i="32"/>
  <c r="AN162" i="32" s="1"/>
  <c r="AL162" i="32"/>
  <c r="M162" i="32"/>
  <c r="AH162" i="32"/>
  <c r="AM161" i="32"/>
  <c r="AN161" i="32" s="1"/>
  <c r="AL161" i="32"/>
  <c r="M161" i="32"/>
  <c r="AH161" i="32"/>
  <c r="AM160" i="32"/>
  <c r="AN160" i="32" s="1"/>
  <c r="AL160" i="32"/>
  <c r="M160" i="32"/>
  <c r="AH160" i="32"/>
  <c r="AM159" i="32"/>
  <c r="AL159" i="32"/>
  <c r="AN159" i="32"/>
  <c r="M159" i="32"/>
  <c r="AH159" i="32" s="1"/>
  <c r="AM158" i="32"/>
  <c r="AN158" i="32" s="1"/>
  <c r="AL158" i="32"/>
  <c r="M158" i="32"/>
  <c r="AH158" i="32" s="1"/>
  <c r="AM157" i="32"/>
  <c r="AL157" i="32"/>
  <c r="AN157" i="32"/>
  <c r="M157" i="32"/>
  <c r="AH157" i="32" s="1"/>
  <c r="AM156" i="32"/>
  <c r="AN156" i="32" s="1"/>
  <c r="AL156" i="32"/>
  <c r="M156" i="32"/>
  <c r="AH156" i="32" s="1"/>
  <c r="AM155" i="32"/>
  <c r="AL155" i="32"/>
  <c r="AN155" i="32"/>
  <c r="M155" i="32"/>
  <c r="AH155" i="32" s="1"/>
  <c r="AM154" i="32"/>
  <c r="AN154" i="32" s="1"/>
  <c r="AL154" i="32"/>
  <c r="M154" i="32"/>
  <c r="AH154" i="32" s="1"/>
  <c r="AM153" i="32"/>
  <c r="AN153" i="32" s="1"/>
  <c r="AL153" i="32"/>
  <c r="M153" i="32"/>
  <c r="AH153" i="32" s="1"/>
  <c r="AM152" i="32"/>
  <c r="AN152" i="32" s="1"/>
  <c r="AL152" i="32"/>
  <c r="M152" i="32"/>
  <c r="AH152" i="32" s="1"/>
  <c r="AM151" i="32"/>
  <c r="AL151" i="32"/>
  <c r="AN151" i="32"/>
  <c r="M151" i="32"/>
  <c r="AH151" i="32" s="1"/>
  <c r="AM150" i="32"/>
  <c r="AN150" i="32" s="1"/>
  <c r="AL150" i="32"/>
  <c r="M150" i="32"/>
  <c r="AH150" i="32" s="1"/>
  <c r="AM149" i="32"/>
  <c r="AL149" i="32"/>
  <c r="AN149" i="32"/>
  <c r="M149" i="32"/>
  <c r="AH149" i="32" s="1"/>
  <c r="AM148" i="32"/>
  <c r="AN148" i="32" s="1"/>
  <c r="AL148" i="32"/>
  <c r="M148" i="32"/>
  <c r="AH148" i="32" s="1"/>
  <c r="AM147" i="32"/>
  <c r="AN147" i="32" s="1"/>
  <c r="AL147" i="32"/>
  <c r="M147" i="32"/>
  <c r="AH147" i="32" s="1"/>
  <c r="AM146" i="32"/>
  <c r="AN146" i="32" s="1"/>
  <c r="AL146" i="32"/>
  <c r="M146" i="32"/>
  <c r="AH146" i="32" s="1"/>
  <c r="AM145" i="32"/>
  <c r="AN145" i="32" s="1"/>
  <c r="AL145" i="32"/>
  <c r="M145" i="32"/>
  <c r="AH145" i="32" s="1"/>
  <c r="AM144" i="32"/>
  <c r="AN144" i="32" s="1"/>
  <c r="AL144" i="32"/>
  <c r="M144" i="32"/>
  <c r="AH144" i="32" s="1"/>
  <c r="AM143" i="32"/>
  <c r="AL143" i="32"/>
  <c r="AN143" i="32"/>
  <c r="M143" i="32"/>
  <c r="AH143" i="32" s="1"/>
  <c r="AM142" i="32"/>
  <c r="AN142" i="32" s="1"/>
  <c r="AL142" i="32"/>
  <c r="M142" i="32"/>
  <c r="AH142" i="32" s="1"/>
  <c r="AM141" i="32"/>
  <c r="AN141" i="32" s="1"/>
  <c r="AL141" i="32"/>
  <c r="M141" i="32"/>
  <c r="AH141" i="32" s="1"/>
  <c r="AM140" i="32"/>
  <c r="AN140" i="32" s="1"/>
  <c r="AL140" i="32"/>
  <c r="M140" i="32"/>
  <c r="AH140" i="32" s="1"/>
  <c r="AM139" i="32"/>
  <c r="AN139" i="32" s="1"/>
  <c r="AL139" i="32"/>
  <c r="M139" i="32"/>
  <c r="AH139" i="32" s="1"/>
  <c r="AM138" i="32"/>
  <c r="AN138" i="32" s="1"/>
  <c r="AL138" i="32"/>
  <c r="M138" i="32"/>
  <c r="AH138" i="32" s="1"/>
  <c r="AM137" i="32"/>
  <c r="AN137" i="32" s="1"/>
  <c r="AL137" i="32"/>
  <c r="M137" i="32"/>
  <c r="AH137" i="32" s="1"/>
  <c r="AM136" i="32"/>
  <c r="AN136" i="32" s="1"/>
  <c r="AL136" i="32"/>
  <c r="M136" i="32"/>
  <c r="AH136" i="32" s="1"/>
  <c r="AM135" i="32"/>
  <c r="AL135" i="32"/>
  <c r="AN135" i="32"/>
  <c r="M135" i="32"/>
  <c r="AH135" i="32"/>
  <c r="AM134" i="32"/>
  <c r="AN134" i="32" s="1"/>
  <c r="AL134" i="32"/>
  <c r="M134" i="32"/>
  <c r="AH134" i="32"/>
  <c r="AM133" i="32"/>
  <c r="AN133" i="32" s="1"/>
  <c r="AL133" i="32"/>
  <c r="M133" i="32"/>
  <c r="AH133" i="32" s="1"/>
  <c r="AM132" i="32"/>
  <c r="AN132" i="32" s="1"/>
  <c r="AL132" i="32"/>
  <c r="M132" i="32"/>
  <c r="AH132" i="32"/>
  <c r="AM131" i="32"/>
  <c r="AN131" i="32" s="1"/>
  <c r="AL131" i="32"/>
  <c r="M131" i="32"/>
  <c r="AH131" i="32" s="1"/>
  <c r="AM130" i="32"/>
  <c r="AN130" i="32" s="1"/>
  <c r="AL130" i="32"/>
  <c r="M130" i="32"/>
  <c r="AH130" i="32"/>
  <c r="AM129" i="32"/>
  <c r="AN129" i="32" s="1"/>
  <c r="AL129" i="32"/>
  <c r="M129" i="32"/>
  <c r="AH129" i="32"/>
  <c r="AM128" i="32"/>
  <c r="AN128" i="32" s="1"/>
  <c r="AL128" i="32"/>
  <c r="M128" i="32"/>
  <c r="AH128" i="32"/>
  <c r="AM127" i="32"/>
  <c r="AN127" i="32" s="1"/>
  <c r="AL127" i="32"/>
  <c r="M127" i="32"/>
  <c r="AH127" i="32"/>
  <c r="AM126" i="32"/>
  <c r="AN126" i="32" s="1"/>
  <c r="AL126" i="32"/>
  <c r="M126" i="32"/>
  <c r="AH126" i="32"/>
  <c r="AM125" i="32"/>
  <c r="AN125" i="32" s="1"/>
  <c r="AL125" i="32"/>
  <c r="M125" i="32"/>
  <c r="AH125" i="32" s="1"/>
  <c r="AM124" i="32"/>
  <c r="AN124" i="32" s="1"/>
  <c r="AL124" i="32"/>
  <c r="M124" i="32"/>
  <c r="AH124" i="32"/>
  <c r="AM123" i="32"/>
  <c r="AN123" i="32" s="1"/>
  <c r="AL123" i="32"/>
  <c r="M123" i="32"/>
  <c r="AH123" i="32" s="1"/>
  <c r="AM122" i="32"/>
  <c r="AN122" i="32" s="1"/>
  <c r="AL122" i="32"/>
  <c r="M122" i="32"/>
  <c r="AH122" i="32"/>
  <c r="AM121" i="32"/>
  <c r="AN121" i="32" s="1"/>
  <c r="AL121" i="32"/>
  <c r="M121" i="32"/>
  <c r="AH121" i="32"/>
  <c r="AM120" i="32"/>
  <c r="AN120" i="32" s="1"/>
  <c r="AL120" i="32"/>
  <c r="M120" i="32"/>
  <c r="AH120" i="32" s="1"/>
  <c r="AM119" i="32"/>
  <c r="AN119" i="32" s="1"/>
  <c r="AL119" i="32"/>
  <c r="M119" i="32"/>
  <c r="AH119" i="32" s="1"/>
  <c r="AM118" i="32"/>
  <c r="AN118" i="32" s="1"/>
  <c r="AL118" i="32"/>
  <c r="M118" i="32"/>
  <c r="AH118" i="32" s="1"/>
  <c r="AM117" i="32"/>
  <c r="AN117" i="32" s="1"/>
  <c r="AL117" i="32"/>
  <c r="M117" i="32"/>
  <c r="AH117" i="32" s="1"/>
  <c r="AM116" i="32"/>
  <c r="AN116" i="32" s="1"/>
  <c r="AL116" i="32"/>
  <c r="M116" i="32"/>
  <c r="AH116" i="32" s="1"/>
  <c r="AM115" i="32"/>
  <c r="AN115" i="32" s="1"/>
  <c r="AL115" i="32"/>
  <c r="M115" i="32"/>
  <c r="AH115" i="32" s="1"/>
  <c r="BN114" i="32"/>
  <c r="AM114" i="32"/>
  <c r="AL114" i="32"/>
  <c r="AN114" i="32"/>
  <c r="M114" i="32"/>
  <c r="AH114" i="32" s="1"/>
  <c r="AM113" i="32"/>
  <c r="AL113" i="32"/>
  <c r="AN113" i="32"/>
  <c r="M113" i="32"/>
  <c r="AH113" i="32" s="1"/>
  <c r="AM112" i="32"/>
  <c r="AN112" i="32" s="1"/>
  <c r="AL112" i="32"/>
  <c r="M112" i="32"/>
  <c r="AH112" i="32" s="1"/>
  <c r="AM111" i="32"/>
  <c r="AN111" i="32" s="1"/>
  <c r="AL111" i="32"/>
  <c r="M111" i="32"/>
  <c r="AH111" i="32"/>
  <c r="AM110" i="32"/>
  <c r="AN110" i="32" s="1"/>
  <c r="AL110" i="32"/>
  <c r="M110" i="32"/>
  <c r="AH110" i="32"/>
  <c r="AM109" i="32"/>
  <c r="AN109" i="32" s="1"/>
  <c r="AL109" i="32"/>
  <c r="M109" i="32"/>
  <c r="AH109" i="32"/>
  <c r="AM108" i="32"/>
  <c r="AN108" i="32" s="1"/>
  <c r="AL108" i="32"/>
  <c r="M108" i="32"/>
  <c r="AH108" i="32" s="1"/>
  <c r="AM107" i="32"/>
  <c r="AN107" i="32" s="1"/>
  <c r="AL107" i="32"/>
  <c r="M107" i="32"/>
  <c r="AH107" i="32"/>
  <c r="AM106" i="32"/>
  <c r="AL106" i="32"/>
  <c r="AN106" i="32"/>
  <c r="M106" i="32"/>
  <c r="AH106" i="32" s="1"/>
  <c r="AM105" i="32"/>
  <c r="AL105" i="32"/>
  <c r="AN105" i="32"/>
  <c r="M105" i="32"/>
  <c r="AH105" i="32"/>
  <c r="AM104" i="32"/>
  <c r="AN104" i="32" s="1"/>
  <c r="AL104" i="32"/>
  <c r="M104" i="32"/>
  <c r="AH104" i="32" s="1"/>
  <c r="AM103" i="32"/>
  <c r="AL103" i="32"/>
  <c r="AN103" i="32"/>
  <c r="M103" i="32"/>
  <c r="AH103" i="32" s="1"/>
  <c r="AM102" i="32"/>
  <c r="AN102" i="32" s="1"/>
  <c r="AL102" i="32"/>
  <c r="M102" i="32"/>
  <c r="AH102" i="32" s="1"/>
  <c r="AM101" i="32"/>
  <c r="AN101" i="32" s="1"/>
  <c r="AL101" i="32"/>
  <c r="M101" i="32"/>
  <c r="AH101" i="32" s="1"/>
  <c r="AM100" i="32"/>
  <c r="AN100" i="32" s="1"/>
  <c r="AL100" i="32"/>
  <c r="M100" i="32"/>
  <c r="AH100" i="32" s="1"/>
  <c r="AM99" i="32"/>
  <c r="AN99" i="32" s="1"/>
  <c r="AL99" i="32"/>
  <c r="M99" i="32"/>
  <c r="AH99" i="32" s="1"/>
  <c r="AM98" i="32"/>
  <c r="AN98" i="32" s="1"/>
  <c r="AL98" i="32"/>
  <c r="M98" i="32"/>
  <c r="AH98" i="32" s="1"/>
  <c r="AM97" i="32"/>
  <c r="AN97" i="32" s="1"/>
  <c r="AL97" i="32"/>
  <c r="M97" i="32"/>
  <c r="AH97" i="32"/>
  <c r="AM96" i="32"/>
  <c r="AN96" i="32" s="1"/>
  <c r="AL96" i="32"/>
  <c r="M96" i="32"/>
  <c r="AH96" i="32" s="1"/>
  <c r="AM95" i="32"/>
  <c r="AL95" i="32"/>
  <c r="AN95" i="32"/>
  <c r="M95" i="32"/>
  <c r="AH95" i="32" s="1"/>
  <c r="AM94" i="32"/>
  <c r="AN94" i="32" s="1"/>
  <c r="AL94" i="32"/>
  <c r="M94" i="32"/>
  <c r="AH94" i="32" s="1"/>
  <c r="AM93" i="32"/>
  <c r="AN93" i="32" s="1"/>
  <c r="AL93" i="32"/>
  <c r="M93" i="32"/>
  <c r="AH93" i="32" s="1"/>
  <c r="AM92" i="32"/>
  <c r="AL92" i="32"/>
  <c r="AN92" i="32"/>
  <c r="M92" i="32"/>
  <c r="AH92" i="32" s="1"/>
  <c r="AM91" i="32"/>
  <c r="AN91" i="32" s="1"/>
  <c r="AL91" i="32"/>
  <c r="M91" i="32"/>
  <c r="AH91" i="32" s="1"/>
  <c r="AM90" i="32"/>
  <c r="AL90" i="32"/>
  <c r="AN90" i="32"/>
  <c r="M90" i="32"/>
  <c r="AH90" i="32" s="1"/>
  <c r="AM89" i="32"/>
  <c r="AL89" i="32"/>
  <c r="AN89" i="32"/>
  <c r="M89" i="32"/>
  <c r="AH89" i="32"/>
  <c r="AM88" i="32"/>
  <c r="AN88" i="32" s="1"/>
  <c r="AL88" i="32"/>
  <c r="M88" i="32"/>
  <c r="AH88" i="32" s="1"/>
  <c r="AM87" i="32"/>
  <c r="AN87" i="32" s="1"/>
  <c r="AL87" i="32"/>
  <c r="M87" i="32"/>
  <c r="AH87" i="32"/>
  <c r="AM86" i="32"/>
  <c r="AN86" i="32" s="1"/>
  <c r="AL86" i="32"/>
  <c r="M86" i="32"/>
  <c r="AH86" i="32"/>
  <c r="AM85" i="32"/>
  <c r="AN85" i="32" s="1"/>
  <c r="AL85" i="32"/>
  <c r="M85" i="32"/>
  <c r="AH85" i="32"/>
  <c r="AM84" i="32"/>
  <c r="AN84" i="32" s="1"/>
  <c r="AL84" i="32"/>
  <c r="M84" i="32"/>
  <c r="AH84" i="32" s="1"/>
  <c r="AM83" i="32"/>
  <c r="AL83" i="32"/>
  <c r="M83" i="32"/>
  <c r="AH83" i="32" s="1"/>
  <c r="AM82" i="32"/>
  <c r="AN82" i="32" s="1"/>
  <c r="AL82" i="32"/>
  <c r="M82" i="32"/>
  <c r="AH82" i="32" s="1"/>
  <c r="AM81" i="32"/>
  <c r="AN81" i="32" s="1"/>
  <c r="AL81" i="32"/>
  <c r="M81" i="32"/>
  <c r="AH81" i="32" s="1"/>
  <c r="AM80" i="32"/>
  <c r="AL80" i="32"/>
  <c r="AN80" i="32"/>
  <c r="M80" i="32"/>
  <c r="AH80" i="32" s="1"/>
  <c r="AM79" i="32"/>
  <c r="AN79" i="32" s="1"/>
  <c r="AL79" i="32"/>
  <c r="M79" i="32"/>
  <c r="AH79" i="32" s="1"/>
  <c r="BN78" i="32"/>
  <c r="AM78" i="32"/>
  <c r="AN78" i="32" s="1"/>
  <c r="AL78" i="32"/>
  <c r="M78" i="32"/>
  <c r="AH78" i="32" s="1"/>
  <c r="AM77" i="32"/>
  <c r="AN77" i="32" s="1"/>
  <c r="AL77" i="32"/>
  <c r="M77" i="32"/>
  <c r="AH77" i="32" s="1"/>
  <c r="AM76" i="32"/>
  <c r="AN76" i="32" s="1"/>
  <c r="AL76" i="32"/>
  <c r="M76" i="32"/>
  <c r="AH76" i="32" s="1"/>
  <c r="BM75" i="32"/>
  <c r="AM75" i="32"/>
  <c r="AN75" i="32" s="1"/>
  <c r="AL75" i="32"/>
  <c r="M75" i="32"/>
  <c r="AH75" i="32"/>
  <c r="AM74" i="32"/>
  <c r="AL74" i="32"/>
  <c r="AN74" i="32"/>
  <c r="M74" i="32"/>
  <c r="AH74" i="32" s="1"/>
  <c r="AM73" i="32"/>
  <c r="AN73" i="32" s="1"/>
  <c r="AL73" i="32"/>
  <c r="M73" i="32"/>
  <c r="AH73" i="32" s="1"/>
  <c r="AM72" i="32"/>
  <c r="AN72" i="32" s="1"/>
  <c r="AL72" i="32"/>
  <c r="M72" i="32"/>
  <c r="AH72" i="32" s="1"/>
  <c r="AM71" i="32"/>
  <c r="AN71" i="32" s="1"/>
  <c r="AL71" i="32"/>
  <c r="M71" i="32"/>
  <c r="AH71" i="32" s="1"/>
  <c r="BN70" i="32"/>
  <c r="AM70" i="32"/>
  <c r="AL70" i="32"/>
  <c r="AN70" i="32"/>
  <c r="M70" i="32"/>
  <c r="AH70" i="32" s="1"/>
  <c r="AM69" i="32"/>
  <c r="AN69" i="32" s="1"/>
  <c r="AL69" i="32"/>
  <c r="M69" i="32"/>
  <c r="AH69" i="32" s="1"/>
  <c r="AM68" i="32"/>
  <c r="AL68" i="32"/>
  <c r="AN68" i="32"/>
  <c r="M68" i="32"/>
  <c r="AH68" i="32" s="1"/>
  <c r="BM67" i="32"/>
  <c r="AM67" i="32"/>
  <c r="AN67" i="32" s="1"/>
  <c r="AL67" i="32"/>
  <c r="M67" i="32"/>
  <c r="AH67" i="32"/>
  <c r="AM66" i="32"/>
  <c r="AN66" i="32" s="1"/>
  <c r="AL66" i="32"/>
  <c r="M66" i="32"/>
  <c r="AH66" i="32" s="1"/>
  <c r="AM65" i="32"/>
  <c r="AN65" i="32" s="1"/>
  <c r="AL65" i="32"/>
  <c r="M65" i="32"/>
  <c r="AH65" i="32" s="1"/>
  <c r="AM64" i="32"/>
  <c r="AL64" i="32"/>
  <c r="AN64" i="32"/>
  <c r="M64" i="32"/>
  <c r="AH64" i="32" s="1"/>
  <c r="AM63" i="32"/>
  <c r="AN63" i="32" s="1"/>
  <c r="AL63" i="32"/>
  <c r="M63" i="32"/>
  <c r="AH63" i="32" s="1"/>
  <c r="BN62" i="32"/>
  <c r="AM62" i="32"/>
  <c r="AN62" i="32" s="1"/>
  <c r="AL62" i="32"/>
  <c r="M62" i="32"/>
  <c r="AH62" i="32" s="1"/>
  <c r="AM61" i="32"/>
  <c r="AN61" i="32" s="1"/>
  <c r="AL61" i="32"/>
  <c r="M61" i="32"/>
  <c r="AH61" i="32" s="1"/>
  <c r="AM60" i="32"/>
  <c r="AL60" i="32"/>
  <c r="AN60" i="32"/>
  <c r="M60" i="32"/>
  <c r="AH60" i="32" s="1"/>
  <c r="BM59" i="32"/>
  <c r="AM59" i="32"/>
  <c r="AN59" i="32" s="1"/>
  <c r="AL59" i="32"/>
  <c r="M59" i="32"/>
  <c r="AH59" i="32"/>
  <c r="AM58" i="32"/>
  <c r="AL58" i="32"/>
  <c r="AN58" i="32"/>
  <c r="M58" i="32"/>
  <c r="AH58" i="32" s="1"/>
  <c r="AM57" i="32"/>
  <c r="AN57" i="32" s="1"/>
  <c r="AL57" i="32"/>
  <c r="M57" i="32"/>
  <c r="AH57" i="32" s="1"/>
  <c r="AM56" i="32"/>
  <c r="AN56" i="32" s="1"/>
  <c r="AL56" i="32"/>
  <c r="M56" i="32"/>
  <c r="AH56" i="32" s="1"/>
  <c r="AM55" i="32"/>
  <c r="AN55" i="32" s="1"/>
  <c r="AL55" i="32"/>
  <c r="M55" i="32"/>
  <c r="AH55" i="32" s="1"/>
  <c r="BN54" i="32"/>
  <c r="AM54" i="32"/>
  <c r="AL54" i="32"/>
  <c r="AN54" i="32"/>
  <c r="M54" i="32"/>
  <c r="AH54" i="32" s="1"/>
  <c r="AM53" i="32"/>
  <c r="AN53" i="32" s="1"/>
  <c r="AL53" i="32"/>
  <c r="M53" i="32"/>
  <c r="AH53" i="32" s="1"/>
  <c r="AM52" i="32"/>
  <c r="AN52" i="32" s="1"/>
  <c r="AL52" i="32"/>
  <c r="M52" i="32"/>
  <c r="AH52" i="32" s="1"/>
  <c r="BM51" i="32"/>
  <c r="AM51" i="32"/>
  <c r="AN51" i="32" s="1"/>
  <c r="AL51" i="32"/>
  <c r="M51" i="32"/>
  <c r="AH51" i="32"/>
  <c r="AM50" i="32"/>
  <c r="AN50" i="32" s="1"/>
  <c r="AL50" i="32"/>
  <c r="M50" i="32"/>
  <c r="AH50" i="32" s="1"/>
  <c r="AM49" i="32"/>
  <c r="AN49" i="32" s="1"/>
  <c r="AL49" i="32"/>
  <c r="M49" i="32"/>
  <c r="AH49" i="32" s="1"/>
  <c r="AM48" i="32"/>
  <c r="AL48" i="32"/>
  <c r="AN48" i="32"/>
  <c r="M48" i="32"/>
  <c r="AH48" i="32" s="1"/>
  <c r="AM47" i="32"/>
  <c r="AN47" i="32" s="1"/>
  <c r="AL47" i="32"/>
  <c r="M47" i="32"/>
  <c r="AH47" i="32" s="1"/>
  <c r="BN46" i="32"/>
  <c r="AM46" i="32"/>
  <c r="AN46" i="32" s="1"/>
  <c r="AL46" i="32"/>
  <c r="M46" i="32"/>
  <c r="AH46" i="32" s="1"/>
  <c r="AM45" i="32"/>
  <c r="AN45" i="32" s="1"/>
  <c r="AL45" i="32"/>
  <c r="M45" i="32"/>
  <c r="AH45" i="32" s="1"/>
  <c r="AM44" i="32"/>
  <c r="AL44" i="32"/>
  <c r="AN44" i="32"/>
  <c r="AK44" i="32"/>
  <c r="M44" i="32"/>
  <c r="AH44" i="32" s="1"/>
  <c r="AM43" i="32"/>
  <c r="AL43" i="32"/>
  <c r="AN43" i="32"/>
  <c r="AK43" i="32"/>
  <c r="M43" i="32"/>
  <c r="AH43" i="32" s="1"/>
  <c r="AM42" i="32"/>
  <c r="AN42" i="32" s="1"/>
  <c r="AL42" i="32"/>
  <c r="AK42" i="32"/>
  <c r="M42" i="32"/>
  <c r="AH42" i="32" s="1"/>
  <c r="AM41" i="32"/>
  <c r="AN41" i="32" s="1"/>
  <c r="AL41" i="32"/>
  <c r="AK41" i="32"/>
  <c r="M41" i="32"/>
  <c r="AH41" i="32" s="1"/>
  <c r="AM40" i="32"/>
  <c r="AN40" i="32" s="1"/>
  <c r="AL40" i="32"/>
  <c r="AK40" i="32"/>
  <c r="M40" i="32"/>
  <c r="AH40" i="32" s="1"/>
  <c r="AM39" i="32"/>
  <c r="AN39" i="32" s="1"/>
  <c r="AL39" i="32"/>
  <c r="AK39" i="32"/>
  <c r="M39" i="32"/>
  <c r="AH39" i="32" s="1"/>
  <c r="BN38" i="32"/>
  <c r="AM38" i="32"/>
  <c r="AN38" i="32" s="1"/>
  <c r="AL38" i="32"/>
  <c r="AK38" i="32"/>
  <c r="M38" i="32"/>
  <c r="AH38" i="32" s="1"/>
  <c r="AM37" i="32"/>
  <c r="AN37" i="32" s="1"/>
  <c r="AL37" i="32"/>
  <c r="AK37" i="32"/>
  <c r="M37" i="32"/>
  <c r="AH37" i="32"/>
  <c r="AM36" i="32"/>
  <c r="AL36" i="32"/>
  <c r="AN36" i="32"/>
  <c r="AK36" i="32"/>
  <c r="M36" i="32"/>
  <c r="AH36" i="32" s="1"/>
  <c r="BN35" i="32"/>
  <c r="AM35" i="32"/>
  <c r="AN35" i="32" s="1"/>
  <c r="AL35" i="32"/>
  <c r="AK35" i="32"/>
  <c r="M35" i="32"/>
  <c r="AH35" i="32" s="1"/>
  <c r="AM34" i="32"/>
  <c r="AN34" i="32" s="1"/>
  <c r="AL34" i="32"/>
  <c r="AK34" i="32"/>
  <c r="M34" i="32"/>
  <c r="AH34" i="32" s="1"/>
  <c r="AM33" i="32"/>
  <c r="AN33" i="32" s="1"/>
  <c r="AL33" i="32"/>
  <c r="AK33" i="32"/>
  <c r="M33" i="32"/>
  <c r="AH33" i="32" s="1"/>
  <c r="AM32" i="32"/>
  <c r="AL32" i="32"/>
  <c r="AN32" i="32"/>
  <c r="AK32" i="32"/>
  <c r="M32" i="32"/>
  <c r="AH32" i="32"/>
  <c r="AM31" i="32"/>
  <c r="AL31" i="32"/>
  <c r="AN31" i="32"/>
  <c r="AK31" i="32"/>
  <c r="M31" i="32"/>
  <c r="AH31" i="32" s="1"/>
  <c r="AM30" i="32"/>
  <c r="AN30" i="32" s="1"/>
  <c r="AL30" i="32"/>
  <c r="AK30" i="32"/>
  <c r="M30" i="32"/>
  <c r="AH30" i="32" s="1"/>
  <c r="AM29" i="32"/>
  <c r="AN29" i="32" s="1"/>
  <c r="AL29" i="32"/>
  <c r="AK29" i="32"/>
  <c r="M29" i="32"/>
  <c r="AH29" i="32" s="1"/>
  <c r="AM28" i="32"/>
  <c r="AN28" i="32" s="1"/>
  <c r="AL28" i="32"/>
  <c r="AK28" i="32"/>
  <c r="M28" i="32"/>
  <c r="AH28" i="32" s="1"/>
  <c r="AM27" i="32"/>
  <c r="AN27" i="32" s="1"/>
  <c r="AL27" i="32"/>
  <c r="AK27" i="32"/>
  <c r="M27" i="32"/>
  <c r="AH27" i="32" s="1"/>
  <c r="AM26" i="32"/>
  <c r="AN26" i="32" s="1"/>
  <c r="AL26" i="32"/>
  <c r="AK26" i="32"/>
  <c r="M26" i="32"/>
  <c r="AH26" i="32"/>
  <c r="AM25" i="32"/>
  <c r="AN25" i="32" s="1"/>
  <c r="AL25" i="32"/>
  <c r="AK25" i="32"/>
  <c r="M25" i="32"/>
  <c r="AH25" i="32" s="1"/>
  <c r="BN24" i="32"/>
  <c r="AM24" i="32"/>
  <c r="AL24" i="32"/>
  <c r="AN24" i="32"/>
  <c r="AK24" i="32"/>
  <c r="M24" i="32"/>
  <c r="AH24" i="32"/>
  <c r="AM23" i="32"/>
  <c r="AN23" i="32" s="1"/>
  <c r="AL23" i="32"/>
  <c r="AK23" i="32"/>
  <c r="M23" i="32"/>
  <c r="AH23" i="32" s="1"/>
  <c r="AM22" i="32"/>
  <c r="AN22" i="32" s="1"/>
  <c r="AL22" i="32"/>
  <c r="AK22" i="32"/>
  <c r="M22" i="32"/>
  <c r="AH22" i="32" s="1"/>
  <c r="AM21" i="32"/>
  <c r="AL21" i="32"/>
  <c r="AN21" i="32"/>
  <c r="AK21" i="32"/>
  <c r="M21" i="32"/>
  <c r="AH21" i="32" s="1"/>
  <c r="BN20" i="32"/>
  <c r="AU11" i="32"/>
  <c r="AM20" i="32"/>
  <c r="AN20" i="32" s="1"/>
  <c r="AP20" i="32" s="1"/>
  <c r="AL20" i="32"/>
  <c r="AK20" i="32"/>
  <c r="AH20" i="32"/>
  <c r="BM13" i="32"/>
  <c r="BN15" i="32"/>
  <c r="AU13" i="32"/>
  <c r="Z13" i="32"/>
  <c r="AU12" i="32"/>
  <c r="BN8" i="32"/>
  <c r="AA6" i="32"/>
  <c r="AD3" i="31"/>
  <c r="AD4" i="31" s="1"/>
  <c r="Z29" i="13"/>
  <c r="Y29" i="13" s="1"/>
  <c r="BF10" i="31"/>
  <c r="BJ10" i="31"/>
  <c r="BK10" i="31"/>
  <c r="BL10" i="31"/>
  <c r="BM10" i="31"/>
  <c r="BN10" i="31"/>
  <c r="BF11" i="31"/>
  <c r="BN15" i="31" s="1"/>
  <c r="BJ11" i="31"/>
  <c r="BK11" i="31"/>
  <c r="BL11" i="31"/>
  <c r="BO11" i="31"/>
  <c r="BM11" i="31"/>
  <c r="BN11" i="31"/>
  <c r="BN14" i="31" s="1"/>
  <c r="R21" i="31"/>
  <c r="R22" i="31"/>
  <c r="R23" i="31"/>
  <c r="R24" i="31"/>
  <c r="R25" i="3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AQ20" i="31"/>
  <c r="M20" i="31"/>
  <c r="AH20" i="31" s="1"/>
  <c r="X14" i="31"/>
  <c r="AU20" i="31"/>
  <c r="AU21" i="31"/>
  <c r="AU22" i="31"/>
  <c r="AU23" i="31"/>
  <c r="AU24" i="31"/>
  <c r="AU25" i="31"/>
  <c r="AU26" i="31"/>
  <c r="AU27" i="31"/>
  <c r="AU28" i="31"/>
  <c r="AU29" i="31"/>
  <c r="AU30" i="31"/>
  <c r="AU31" i="31"/>
  <c r="AU32" i="31"/>
  <c r="AU33" i="31"/>
  <c r="AU34" i="31"/>
  <c r="AU35" i="31"/>
  <c r="AU36" i="31"/>
  <c r="AU37" i="31"/>
  <c r="AU38" i="31"/>
  <c r="AU39" i="31"/>
  <c r="AU40" i="31"/>
  <c r="AU41" i="31"/>
  <c r="AU42" i="31"/>
  <c r="AU43" i="31"/>
  <c r="AU44" i="31"/>
  <c r="AU45" i="31"/>
  <c r="AU46" i="31"/>
  <c r="AU47" i="31"/>
  <c r="AU48" i="31"/>
  <c r="AU49" i="31"/>
  <c r="AU50" i="31"/>
  <c r="AU51" i="31"/>
  <c r="AU52" i="31"/>
  <c r="AU53" i="31"/>
  <c r="AU54" i="31"/>
  <c r="AU55" i="31"/>
  <c r="AU56" i="31"/>
  <c r="AU57" i="31"/>
  <c r="AU58" i="31"/>
  <c r="AU59" i="31"/>
  <c r="AU60" i="31"/>
  <c r="AU61" i="31"/>
  <c r="AU62" i="31"/>
  <c r="AU63" i="31"/>
  <c r="AU64" i="31"/>
  <c r="AU65" i="31"/>
  <c r="AU66" i="31"/>
  <c r="AU67" i="31"/>
  <c r="AU68" i="31"/>
  <c r="AU69" i="31"/>
  <c r="AU70" i="31"/>
  <c r="AU71" i="31"/>
  <c r="AU72" i="31"/>
  <c r="AU73" i="31"/>
  <c r="AU74" i="31"/>
  <c r="AU75" i="31"/>
  <c r="AU76" i="31"/>
  <c r="AU77" i="31"/>
  <c r="AU78" i="31"/>
  <c r="AU79" i="31"/>
  <c r="AU80" i="31"/>
  <c r="AU81" i="31"/>
  <c r="AU82" i="31"/>
  <c r="AU83" i="31"/>
  <c r="AU84" i="31"/>
  <c r="AU85" i="31"/>
  <c r="AU86" i="31"/>
  <c r="AU87" i="31"/>
  <c r="AU88" i="31"/>
  <c r="AU89" i="31"/>
  <c r="AU90" i="31"/>
  <c r="AU91" i="31"/>
  <c r="AU92" i="31"/>
  <c r="AU93" i="31"/>
  <c r="AU94" i="31"/>
  <c r="AU95" i="31"/>
  <c r="AU96" i="31"/>
  <c r="AU97" i="31"/>
  <c r="AU98" i="31"/>
  <c r="AU99" i="31"/>
  <c r="AU100" i="31"/>
  <c r="AU101" i="31"/>
  <c r="AU102" i="31"/>
  <c r="AU103" i="31"/>
  <c r="AU104" i="31"/>
  <c r="AU105" i="31"/>
  <c r="AU106" i="31"/>
  <c r="AU107" i="31"/>
  <c r="AU108" i="31"/>
  <c r="AU109" i="31"/>
  <c r="AU110" i="31"/>
  <c r="AU111" i="31"/>
  <c r="AU112" i="31"/>
  <c r="AU113" i="31"/>
  <c r="AU114" i="31"/>
  <c r="AU115" i="31"/>
  <c r="AU116" i="31"/>
  <c r="AU117" i="31"/>
  <c r="AU118" i="31"/>
  <c r="AU119" i="31"/>
  <c r="AU120" i="31"/>
  <c r="AU121" i="31"/>
  <c r="AU122" i="31"/>
  <c r="AU123" i="31"/>
  <c r="AU124" i="31"/>
  <c r="AU125" i="31"/>
  <c r="AU126" i="31"/>
  <c r="AU127" i="31"/>
  <c r="AU128" i="31"/>
  <c r="AU129" i="31"/>
  <c r="AU130" i="31"/>
  <c r="AU131" i="31"/>
  <c r="AU132" i="31"/>
  <c r="AU133" i="31"/>
  <c r="AU134" i="31"/>
  <c r="AU135" i="31"/>
  <c r="AU136" i="31"/>
  <c r="AU137" i="31"/>
  <c r="AU138" i="31"/>
  <c r="AU139" i="31"/>
  <c r="AU140" i="31"/>
  <c r="AU141" i="31"/>
  <c r="AU142" i="31"/>
  <c r="AU143" i="31"/>
  <c r="AU144" i="31"/>
  <c r="AU145" i="31"/>
  <c r="AU146" i="31"/>
  <c r="AU147" i="31"/>
  <c r="AU148" i="31"/>
  <c r="AU149" i="31"/>
  <c r="AU150" i="31"/>
  <c r="AU151" i="31"/>
  <c r="AU152" i="31"/>
  <c r="AU153" i="31"/>
  <c r="AU154" i="31"/>
  <c r="AU155" i="31"/>
  <c r="AU156" i="31"/>
  <c r="AU157" i="31"/>
  <c r="AU158" i="31"/>
  <c r="AU159" i="31"/>
  <c r="AU160" i="31"/>
  <c r="AU161" i="31"/>
  <c r="AU162" i="31"/>
  <c r="AU163" i="31"/>
  <c r="AU164" i="31"/>
  <c r="AU165" i="31"/>
  <c r="AU166" i="31"/>
  <c r="AU167" i="31"/>
  <c r="AU168" i="31"/>
  <c r="AU169" i="31"/>
  <c r="AU170" i="31"/>
  <c r="AU171" i="31"/>
  <c r="AU172" i="31"/>
  <c r="AU173" i="31"/>
  <c r="AU174" i="31"/>
  <c r="AU175" i="31"/>
  <c r="AU176" i="31"/>
  <c r="AU177" i="31"/>
  <c r="AU178" i="31"/>
  <c r="AU179" i="31"/>
  <c r="AU180" i="31"/>
  <c r="AU181" i="31"/>
  <c r="AU182" i="31"/>
  <c r="AU183" i="31"/>
  <c r="AU184" i="31"/>
  <c r="AU185" i="31"/>
  <c r="AU186" i="31"/>
  <c r="AU187" i="31"/>
  <c r="AU188" i="31"/>
  <c r="AU189" i="31"/>
  <c r="AU190" i="31"/>
  <c r="AU191" i="31"/>
  <c r="AU192" i="31"/>
  <c r="AU193" i="31"/>
  <c r="AU194" i="31"/>
  <c r="BL14" i="31"/>
  <c r="AM194" i="31"/>
  <c r="AN194" i="31" s="1"/>
  <c r="AL194" i="31"/>
  <c r="AK45" i="31"/>
  <c r="AK46" i="31"/>
  <c r="AK47" i="31" s="1"/>
  <c r="AK48" i="31" s="1"/>
  <c r="AK49" i="31" s="1"/>
  <c r="AK50" i="31" s="1"/>
  <c r="AK51" i="31" s="1"/>
  <c r="AK52" i="31" s="1"/>
  <c r="AK53" i="31" s="1"/>
  <c r="AK54" i="31" s="1"/>
  <c r="AK55" i="31" s="1"/>
  <c r="AK56" i="31" s="1"/>
  <c r="AK57" i="31" s="1"/>
  <c r="AK58" i="31" s="1"/>
  <c r="AK59" i="31"/>
  <c r="AK60" i="31" s="1"/>
  <c r="AK61" i="31" s="1"/>
  <c r="AK62" i="31" s="1"/>
  <c r="AK63" i="31" s="1"/>
  <c r="AK64" i="31" s="1"/>
  <c r="AK65" i="31" s="1"/>
  <c r="AK66" i="31" s="1"/>
  <c r="AK67" i="31" s="1"/>
  <c r="AK68" i="31" s="1"/>
  <c r="AK69" i="31" s="1"/>
  <c r="AK70" i="31" s="1"/>
  <c r="AK71" i="31" s="1"/>
  <c r="AK72" i="31" s="1"/>
  <c r="AK73" i="31" s="1"/>
  <c r="AK74" i="31" s="1"/>
  <c r="AK75" i="31" s="1"/>
  <c r="AK76" i="31" s="1"/>
  <c r="AK77" i="31" s="1"/>
  <c r="AK78" i="31" s="1"/>
  <c r="AK79" i="31" s="1"/>
  <c r="AK80" i="31" s="1"/>
  <c r="AK81" i="31" s="1"/>
  <c r="AK82" i="31" s="1"/>
  <c r="AK83" i="31" s="1"/>
  <c r="AK84" i="31" s="1"/>
  <c r="AK85" i="31" s="1"/>
  <c r="AK86" i="31" s="1"/>
  <c r="AK87" i="31" s="1"/>
  <c r="AK88" i="31" s="1"/>
  <c r="AK89" i="31" s="1"/>
  <c r="AK90" i="31" s="1"/>
  <c r="AK91" i="31" s="1"/>
  <c r="AK92" i="31" s="1"/>
  <c r="AK93" i="31" s="1"/>
  <c r="AK94" i="31" s="1"/>
  <c r="AK95" i="31" s="1"/>
  <c r="AK96" i="31" s="1"/>
  <c r="AK97" i="31" s="1"/>
  <c r="AK98" i="31" s="1"/>
  <c r="AK99" i="31" s="1"/>
  <c r="AK100" i="31" s="1"/>
  <c r="AK101" i="31" s="1"/>
  <c r="AK102" i="31" s="1"/>
  <c r="AK103" i="31" s="1"/>
  <c r="AK104" i="31" s="1"/>
  <c r="AK105" i="31" s="1"/>
  <c r="AK106" i="31" s="1"/>
  <c r="AK107" i="31" s="1"/>
  <c r="AK108" i="31" s="1"/>
  <c r="AK109" i="31" s="1"/>
  <c r="AK110" i="31" s="1"/>
  <c r="AK111" i="31" s="1"/>
  <c r="AK112" i="31" s="1"/>
  <c r="AK113" i="31" s="1"/>
  <c r="AK114" i="31" s="1"/>
  <c r="AK115" i="31" s="1"/>
  <c r="AK116" i="31" s="1"/>
  <c r="AK117" i="31" s="1"/>
  <c r="AK118" i="31" s="1"/>
  <c r="AK119" i="31" s="1"/>
  <c r="AK120" i="31" s="1"/>
  <c r="AK121" i="31" s="1"/>
  <c r="AK122" i="31" s="1"/>
  <c r="AK123" i="31" s="1"/>
  <c r="AK124" i="31" s="1"/>
  <c r="AK125" i="31" s="1"/>
  <c r="AK126" i="31" s="1"/>
  <c r="AK127" i="31" s="1"/>
  <c r="AK128" i="31" s="1"/>
  <c r="AK129" i="31" s="1"/>
  <c r="AK130" i="31" s="1"/>
  <c r="AK131" i="31" s="1"/>
  <c r="AK132" i="31" s="1"/>
  <c r="AK133" i="31" s="1"/>
  <c r="AK134" i="31" s="1"/>
  <c r="AK135" i="31" s="1"/>
  <c r="AK136" i="31" s="1"/>
  <c r="AK137" i="31" s="1"/>
  <c r="AK138" i="31" s="1"/>
  <c r="AK139" i="31" s="1"/>
  <c r="AK140" i="31" s="1"/>
  <c r="AK141" i="31" s="1"/>
  <c r="AK142" i="31" s="1"/>
  <c r="AK143" i="31" s="1"/>
  <c r="AK144" i="31" s="1"/>
  <c r="AK145" i="31" s="1"/>
  <c r="AK146" i="31" s="1"/>
  <c r="AK147" i="31" s="1"/>
  <c r="AK148" i="31" s="1"/>
  <c r="AK149" i="31" s="1"/>
  <c r="AK150" i="31" s="1"/>
  <c r="AK151" i="31" s="1"/>
  <c r="AK152" i="31" s="1"/>
  <c r="AK153" i="31" s="1"/>
  <c r="AK154" i="31" s="1"/>
  <c r="AK155" i="31" s="1"/>
  <c r="AK156" i="31" s="1"/>
  <c r="AK157" i="31" s="1"/>
  <c r="AK158" i="31" s="1"/>
  <c r="AK159" i="31" s="1"/>
  <c r="AK160" i="31" s="1"/>
  <c r="AK161" i="31" s="1"/>
  <c r="AK162" i="31" s="1"/>
  <c r="AK163" i="31" s="1"/>
  <c r="AK164" i="31" s="1"/>
  <c r="AK165" i="31" s="1"/>
  <c r="AK166" i="31" s="1"/>
  <c r="AK167" i="31" s="1"/>
  <c r="AK168" i="31" s="1"/>
  <c r="AK169" i="31" s="1"/>
  <c r="AK170" i="31" s="1"/>
  <c r="AK171" i="31" s="1"/>
  <c r="AK172" i="31" s="1"/>
  <c r="AK173" i="31" s="1"/>
  <c r="AK174" i="31" s="1"/>
  <c r="AK175" i="31" s="1"/>
  <c r="AK176" i="31" s="1"/>
  <c r="AK177" i="31" s="1"/>
  <c r="AK178" i="31" s="1"/>
  <c r="AK179" i="31" s="1"/>
  <c r="AK180" i="31" s="1"/>
  <c r="AK181" i="31" s="1"/>
  <c r="AK182" i="31" s="1"/>
  <c r="AK183" i="31" s="1"/>
  <c r="AK184" i="31" s="1"/>
  <c r="AK185" i="31" s="1"/>
  <c r="AK186" i="31" s="1"/>
  <c r="AK187" i="31" s="1"/>
  <c r="AK188" i="31" s="1"/>
  <c r="AK189" i="31" s="1"/>
  <c r="AK190" i="31" s="1"/>
  <c r="AK191" i="31" s="1"/>
  <c r="AK192" i="31" s="1"/>
  <c r="AK193" i="31" s="1"/>
  <c r="AK194" i="31" s="1"/>
  <c r="M194" i="31"/>
  <c r="AH194" i="31" s="1"/>
  <c r="Y14" i="31"/>
  <c r="AM193" i="31"/>
  <c r="AN193" i="31" s="1"/>
  <c r="AL193" i="31"/>
  <c r="M193" i="31"/>
  <c r="AH193" i="31"/>
  <c r="AM192" i="31"/>
  <c r="AN192" i="31" s="1"/>
  <c r="AL192" i="31"/>
  <c r="M192" i="31"/>
  <c r="AH192" i="31"/>
  <c r="AM191" i="31"/>
  <c r="AL191" i="31"/>
  <c r="AN191" i="31"/>
  <c r="M191" i="31"/>
  <c r="AH191" i="31" s="1"/>
  <c r="AM190" i="31"/>
  <c r="AN190" i="31" s="1"/>
  <c r="AL190" i="31"/>
  <c r="M190" i="31"/>
  <c r="AH190" i="31" s="1"/>
  <c r="AM189" i="31"/>
  <c r="AN189" i="31" s="1"/>
  <c r="AL189" i="31"/>
  <c r="M189" i="31"/>
  <c r="AH189" i="31" s="1"/>
  <c r="AM188" i="31"/>
  <c r="AN188" i="31" s="1"/>
  <c r="AL188" i="31"/>
  <c r="M188" i="31"/>
  <c r="AH188" i="31" s="1"/>
  <c r="AM187" i="31"/>
  <c r="AN187" i="31" s="1"/>
  <c r="AL187" i="31"/>
  <c r="M187" i="31"/>
  <c r="AH187" i="31" s="1"/>
  <c r="AM186" i="31"/>
  <c r="AL186" i="31"/>
  <c r="AN186" i="31"/>
  <c r="M186" i="31"/>
  <c r="AH186" i="31" s="1"/>
  <c r="AM185" i="31"/>
  <c r="AL185" i="31"/>
  <c r="AN185" i="31"/>
  <c r="M185" i="31"/>
  <c r="AH185" i="31"/>
  <c r="AM184" i="31"/>
  <c r="AN184" i="31" s="1"/>
  <c r="AL184" i="31"/>
  <c r="M184" i="31"/>
  <c r="AH184" i="31" s="1"/>
  <c r="AM183" i="31"/>
  <c r="AL183" i="31"/>
  <c r="AN183" i="31"/>
  <c r="M183" i="31"/>
  <c r="AH183" i="31" s="1"/>
  <c r="AM182" i="31"/>
  <c r="AN182" i="31" s="1"/>
  <c r="AL182" i="31"/>
  <c r="M182" i="31"/>
  <c r="AH182" i="31" s="1"/>
  <c r="AM181" i="31"/>
  <c r="AL181" i="31"/>
  <c r="AN181" i="31"/>
  <c r="M181" i="31"/>
  <c r="AH181" i="31" s="1"/>
  <c r="AM180" i="31"/>
  <c r="AL180" i="31"/>
  <c r="AN180" i="31"/>
  <c r="M180" i="31"/>
  <c r="AH180" i="31" s="1"/>
  <c r="AM179" i="31"/>
  <c r="AN179" i="31" s="1"/>
  <c r="AL179" i="31"/>
  <c r="M179" i="31"/>
  <c r="AH179" i="31" s="1"/>
  <c r="AM178" i="31"/>
  <c r="AN178" i="31" s="1"/>
  <c r="AL178" i="31"/>
  <c r="M178" i="31"/>
  <c r="AH178" i="31" s="1"/>
  <c r="AM177" i="31"/>
  <c r="AN177" i="31" s="1"/>
  <c r="AL177" i="31"/>
  <c r="M177" i="31"/>
  <c r="AH177" i="31"/>
  <c r="AM176" i="31"/>
  <c r="AN176" i="31" s="1"/>
  <c r="AL176" i="31"/>
  <c r="M176" i="31"/>
  <c r="AH176" i="31" s="1"/>
  <c r="AM175" i="31"/>
  <c r="AL175" i="31"/>
  <c r="AN175" i="31"/>
  <c r="M175" i="31"/>
  <c r="AH175" i="31" s="1"/>
  <c r="AM174" i="31"/>
  <c r="AN174" i="31" s="1"/>
  <c r="AL174" i="31"/>
  <c r="M174" i="31"/>
  <c r="AH174" i="31" s="1"/>
  <c r="AM173" i="31"/>
  <c r="AN173" i="31" s="1"/>
  <c r="AL173" i="31"/>
  <c r="M173" i="31"/>
  <c r="AH173" i="31"/>
  <c r="AM172" i="31"/>
  <c r="AL172" i="31"/>
  <c r="AN172" i="31"/>
  <c r="M172" i="31"/>
  <c r="AH172" i="31" s="1"/>
  <c r="AM171" i="31"/>
  <c r="AN171" i="31" s="1"/>
  <c r="AL171" i="31"/>
  <c r="M171" i="31"/>
  <c r="AH171" i="31" s="1"/>
  <c r="AM170" i="31"/>
  <c r="AN170" i="31" s="1"/>
  <c r="AL170" i="31"/>
  <c r="M170" i="31"/>
  <c r="AH170" i="31" s="1"/>
  <c r="AM169" i="31"/>
  <c r="AN169" i="31" s="1"/>
  <c r="AL169" i="31"/>
  <c r="M169" i="31"/>
  <c r="AH169" i="31"/>
  <c r="AM168" i="31"/>
  <c r="AN168" i="31" s="1"/>
  <c r="AL168" i="31"/>
  <c r="M168" i="31"/>
  <c r="AH168" i="31" s="1"/>
  <c r="AM167" i="31"/>
  <c r="AN167" i="31" s="1"/>
  <c r="AL167" i="31"/>
  <c r="M167" i="31"/>
  <c r="AH167" i="31" s="1"/>
  <c r="BM166" i="31"/>
  <c r="AM166" i="31"/>
  <c r="AN166" i="31" s="1"/>
  <c r="AL166" i="31"/>
  <c r="M166" i="31"/>
  <c r="AH166" i="31"/>
  <c r="AM165" i="31"/>
  <c r="AL165" i="31"/>
  <c r="AN165" i="31"/>
  <c r="M165" i="31"/>
  <c r="AH165" i="31" s="1"/>
  <c r="AM164" i="31"/>
  <c r="AL164" i="31"/>
  <c r="AN164" i="31"/>
  <c r="M164" i="31"/>
  <c r="AH164" i="31" s="1"/>
  <c r="AM163" i="31"/>
  <c r="AN163" i="31" s="1"/>
  <c r="AL163" i="31"/>
  <c r="M163" i="31"/>
  <c r="AH163" i="31" s="1"/>
  <c r="BM162" i="31"/>
  <c r="AM162" i="31"/>
  <c r="AL162" i="31"/>
  <c r="AN162" i="31"/>
  <c r="M162" i="31"/>
  <c r="AH162" i="31" s="1"/>
  <c r="AM161" i="31"/>
  <c r="AN161" i="31" s="1"/>
  <c r="AL161" i="31"/>
  <c r="M161" i="31"/>
  <c r="AH161" i="31"/>
  <c r="AM160" i="31"/>
  <c r="AN160" i="31" s="1"/>
  <c r="AL160" i="31"/>
  <c r="M160" i="31"/>
  <c r="AH160" i="31"/>
  <c r="AM159" i="31"/>
  <c r="AL159" i="31"/>
  <c r="AN159" i="31"/>
  <c r="M159" i="31"/>
  <c r="AH159" i="31" s="1"/>
  <c r="AM158" i="31"/>
  <c r="AN158" i="31" s="1"/>
  <c r="AL158" i="31"/>
  <c r="M158" i="31"/>
  <c r="AH158" i="31" s="1"/>
  <c r="AM157" i="31"/>
  <c r="AN157" i="31" s="1"/>
  <c r="AL157" i="31"/>
  <c r="M157" i="31"/>
  <c r="AH157" i="31" s="1"/>
  <c r="AM156" i="31"/>
  <c r="AN156" i="31" s="1"/>
  <c r="AL156" i="31"/>
  <c r="M156" i="31"/>
  <c r="AH156" i="31" s="1"/>
  <c r="AM155" i="31"/>
  <c r="AN155" i="31" s="1"/>
  <c r="AL155" i="31"/>
  <c r="M155" i="31"/>
  <c r="AH155" i="31"/>
  <c r="AM154" i="31"/>
  <c r="AL154" i="31"/>
  <c r="AN154" i="31"/>
  <c r="M154" i="31"/>
  <c r="AH154" i="31" s="1"/>
  <c r="AM153" i="31"/>
  <c r="AL153" i="31"/>
  <c r="AN153" i="31"/>
  <c r="M153" i="31"/>
  <c r="AH153" i="31" s="1"/>
  <c r="AM152" i="31"/>
  <c r="AN152" i="31" s="1"/>
  <c r="AL152" i="31"/>
  <c r="M152" i="31"/>
  <c r="AH152" i="31" s="1"/>
  <c r="AM151" i="31"/>
  <c r="AN151" i="31" s="1"/>
  <c r="AL151" i="31"/>
  <c r="M151" i="31"/>
  <c r="AH151" i="31" s="1"/>
  <c r="AM150" i="31"/>
  <c r="AN150" i="31" s="1"/>
  <c r="AL150" i="31"/>
  <c r="M150" i="31"/>
  <c r="AH150" i="31" s="1"/>
  <c r="BN149" i="31"/>
  <c r="AM149" i="31"/>
  <c r="AN149" i="31" s="1"/>
  <c r="AL149" i="31"/>
  <c r="M149" i="31"/>
  <c r="AH149" i="31"/>
  <c r="AM148" i="31"/>
  <c r="AL148" i="31"/>
  <c r="AN148" i="31"/>
  <c r="M148" i="31"/>
  <c r="AH148" i="31" s="1"/>
  <c r="AM147" i="31"/>
  <c r="AL147" i="31"/>
  <c r="AN147" i="31"/>
  <c r="M147" i="31"/>
  <c r="AH147" i="31" s="1"/>
  <c r="AM146" i="31"/>
  <c r="AN146" i="31" s="1"/>
  <c r="AL146" i="31"/>
  <c r="M146" i="31"/>
  <c r="AH146" i="31" s="1"/>
  <c r="AM145" i="31"/>
  <c r="AL145" i="31"/>
  <c r="AN145" i="31"/>
  <c r="M145" i="31"/>
  <c r="AH145" i="31" s="1"/>
  <c r="AM144" i="31"/>
  <c r="AN144" i="31" s="1"/>
  <c r="AL144" i="31"/>
  <c r="M144" i="31"/>
  <c r="AH144" i="31" s="1"/>
  <c r="AM143" i="31"/>
  <c r="AL143" i="31"/>
  <c r="AN143" i="31"/>
  <c r="M143" i="31"/>
  <c r="AH143" i="31" s="1"/>
  <c r="AM142" i="31"/>
  <c r="AN142" i="31" s="1"/>
  <c r="AL142" i="31"/>
  <c r="M142" i="31"/>
  <c r="AH142" i="31"/>
  <c r="AM141" i="31"/>
  <c r="AL141" i="31"/>
  <c r="AN141" i="31"/>
  <c r="M141" i="31"/>
  <c r="AH141" i="31" s="1"/>
  <c r="AM140" i="31"/>
  <c r="AL140" i="31"/>
  <c r="AN140" i="31"/>
  <c r="M140" i="31"/>
  <c r="AH140" i="31" s="1"/>
  <c r="AM139" i="31"/>
  <c r="AN139" i="31" s="1"/>
  <c r="AL139" i="31"/>
  <c r="M139" i="31"/>
  <c r="AH139" i="31" s="1"/>
  <c r="AM138" i="31"/>
  <c r="AL138" i="31"/>
  <c r="AN138" i="31"/>
  <c r="M138" i="31"/>
  <c r="AH138" i="31" s="1"/>
  <c r="AM137" i="31"/>
  <c r="AN137" i="31" s="1"/>
  <c r="AL137" i="31"/>
  <c r="M137" i="31"/>
  <c r="AH137" i="31" s="1"/>
  <c r="AM136" i="31"/>
  <c r="AN136" i="31" s="1"/>
  <c r="AL136" i="31"/>
  <c r="M136" i="31"/>
  <c r="AH136" i="31" s="1"/>
  <c r="AM135" i="31"/>
  <c r="AN135" i="31" s="1"/>
  <c r="AL135" i="31"/>
  <c r="M135" i="31"/>
  <c r="AH135" i="31" s="1"/>
  <c r="AM134" i="31"/>
  <c r="AN134" i="31" s="1"/>
  <c r="AL134" i="31"/>
  <c r="M134" i="31"/>
  <c r="AH134" i="31" s="1"/>
  <c r="AM133" i="31"/>
  <c r="AN133" i="31" s="1"/>
  <c r="AL133" i="31"/>
  <c r="M133" i="31"/>
  <c r="AH133" i="31" s="1"/>
  <c r="AM132" i="31"/>
  <c r="AN132" i="31" s="1"/>
  <c r="AL132" i="31"/>
  <c r="M132" i="31"/>
  <c r="AH132" i="31" s="1"/>
  <c r="AM131" i="31"/>
  <c r="AN131" i="31" s="1"/>
  <c r="AL131" i="31"/>
  <c r="M131" i="31"/>
  <c r="AH131" i="31"/>
  <c r="AM130" i="31"/>
  <c r="AN130" i="31" s="1"/>
  <c r="AL130" i="31"/>
  <c r="M130" i="31"/>
  <c r="AH130" i="31"/>
  <c r="AM129" i="31"/>
  <c r="AN129" i="31" s="1"/>
  <c r="AL129" i="31"/>
  <c r="M129" i="31"/>
  <c r="AH129" i="31" s="1"/>
  <c r="AM128" i="31"/>
  <c r="AL128" i="31"/>
  <c r="M128" i="31"/>
  <c r="AH128" i="31" s="1"/>
  <c r="AM127" i="31"/>
  <c r="AN127" i="31" s="1"/>
  <c r="AL127" i="31"/>
  <c r="M127" i="31"/>
  <c r="AH127" i="31" s="1"/>
  <c r="AM126" i="31"/>
  <c r="AN126" i="31" s="1"/>
  <c r="AL126" i="31"/>
  <c r="M126" i="31"/>
  <c r="AH126" i="31" s="1"/>
  <c r="AM125" i="31"/>
  <c r="AN125" i="31" s="1"/>
  <c r="AL125" i="31"/>
  <c r="M125" i="31"/>
  <c r="AH125" i="31" s="1"/>
  <c r="AM124" i="31"/>
  <c r="AN124" i="31" s="1"/>
  <c r="AL124" i="31"/>
  <c r="M124" i="31"/>
  <c r="AH124" i="31" s="1"/>
  <c r="AM123" i="31"/>
  <c r="AN123" i="31" s="1"/>
  <c r="AL123" i="31"/>
  <c r="M123" i="31"/>
  <c r="AH123" i="31"/>
  <c r="AM122" i="31"/>
  <c r="AN122" i="31" s="1"/>
  <c r="AL122" i="31"/>
  <c r="M122" i="31"/>
  <c r="AH122" i="31" s="1"/>
  <c r="AM121" i="31"/>
  <c r="AN121" i="31" s="1"/>
  <c r="AL121" i="31"/>
  <c r="M121" i="31"/>
  <c r="AH121" i="31"/>
  <c r="AM120" i="31"/>
  <c r="AN120" i="31" s="1"/>
  <c r="AL120" i="31"/>
  <c r="M120" i="31"/>
  <c r="AH120" i="31" s="1"/>
  <c r="AM119" i="31"/>
  <c r="AN119" i="31" s="1"/>
  <c r="AL119" i="31"/>
  <c r="M119" i="31"/>
  <c r="AH119" i="31" s="1"/>
  <c r="AM118" i="31"/>
  <c r="AN118" i="31" s="1"/>
  <c r="AL118" i="31"/>
  <c r="M118" i="31"/>
  <c r="AH118" i="31" s="1"/>
  <c r="AM117" i="31"/>
  <c r="AN117" i="31" s="1"/>
  <c r="AL117" i="31"/>
  <c r="M117" i="31"/>
  <c r="AH117" i="31" s="1"/>
  <c r="AM116" i="31"/>
  <c r="AL116" i="31"/>
  <c r="AN116" i="31"/>
  <c r="M116" i="31"/>
  <c r="AH116" i="31" s="1"/>
  <c r="AM115" i="31"/>
  <c r="AN115" i="31" s="1"/>
  <c r="AL115" i="31"/>
  <c r="M115" i="31"/>
  <c r="AH115" i="31" s="1"/>
  <c r="AM114" i="31"/>
  <c r="AN114" i="31" s="1"/>
  <c r="AL114" i="31"/>
  <c r="M114" i="31"/>
  <c r="AH114" i="31" s="1"/>
  <c r="AM113" i="31"/>
  <c r="AN113" i="31" s="1"/>
  <c r="AL113" i="31"/>
  <c r="M113" i="31"/>
  <c r="AH113" i="31" s="1"/>
  <c r="AM112" i="31"/>
  <c r="AN112" i="31" s="1"/>
  <c r="AL112" i="31"/>
  <c r="M112" i="31"/>
  <c r="AH112" i="31" s="1"/>
  <c r="AM111" i="31"/>
  <c r="AN111" i="31" s="1"/>
  <c r="AL111" i="31"/>
  <c r="M111" i="31"/>
  <c r="AH111" i="31" s="1"/>
  <c r="AM110" i="31"/>
  <c r="AN110" i="31" s="1"/>
  <c r="AL110" i="31"/>
  <c r="M110" i="31"/>
  <c r="AH110" i="31" s="1"/>
  <c r="AM109" i="31"/>
  <c r="AN109" i="31" s="1"/>
  <c r="AL109" i="31"/>
  <c r="M109" i="31"/>
  <c r="AH109" i="31" s="1"/>
  <c r="AM108" i="31"/>
  <c r="AN108" i="31" s="1"/>
  <c r="AL108" i="31"/>
  <c r="M108" i="31"/>
  <c r="AH108" i="31" s="1"/>
  <c r="AM107" i="31"/>
  <c r="AN107" i="31" s="1"/>
  <c r="AL107" i="31"/>
  <c r="M107" i="31"/>
  <c r="AH107" i="31" s="1"/>
  <c r="AM106" i="31"/>
  <c r="AN106" i="31" s="1"/>
  <c r="AL106" i="31"/>
  <c r="M106" i="31"/>
  <c r="AH106" i="31" s="1"/>
  <c r="AM105" i="31"/>
  <c r="AN105" i="31" s="1"/>
  <c r="AL105" i="31"/>
  <c r="M105" i="31"/>
  <c r="AH105" i="31"/>
  <c r="AM104" i="31"/>
  <c r="AN104" i="31" s="1"/>
  <c r="AL104" i="31"/>
  <c r="M104" i="31"/>
  <c r="AH104" i="31" s="1"/>
  <c r="AM103" i="31"/>
  <c r="AN103" i="31" s="1"/>
  <c r="AL103" i="31"/>
  <c r="M103" i="31"/>
  <c r="AH103" i="31" s="1"/>
  <c r="AM102" i="31"/>
  <c r="AN102" i="31" s="1"/>
  <c r="AL102" i="31"/>
  <c r="M102" i="31"/>
  <c r="AH102" i="31" s="1"/>
  <c r="AM101" i="31"/>
  <c r="AL101" i="31"/>
  <c r="AN101" i="31"/>
  <c r="M101" i="31"/>
  <c r="AH101" i="31" s="1"/>
  <c r="AM100" i="31"/>
  <c r="AL100" i="31"/>
  <c r="AN100" i="31"/>
  <c r="M100" i="31"/>
  <c r="AH100" i="31" s="1"/>
  <c r="AM99" i="31"/>
  <c r="AN99" i="31" s="1"/>
  <c r="AL99" i="31"/>
  <c r="M99" i="31"/>
  <c r="AH99" i="31" s="1"/>
  <c r="AM98" i="31"/>
  <c r="AN98" i="31" s="1"/>
  <c r="AL98" i="31"/>
  <c r="M98" i="31"/>
  <c r="AH98" i="31" s="1"/>
  <c r="AM97" i="31"/>
  <c r="AN97" i="31" s="1"/>
  <c r="AL97" i="31"/>
  <c r="M97" i="31"/>
  <c r="AH97" i="31" s="1"/>
  <c r="AM96" i="31"/>
  <c r="AN96" i="31" s="1"/>
  <c r="AL96" i="31"/>
  <c r="M96" i="31"/>
  <c r="AH96" i="31" s="1"/>
  <c r="AM95" i="31"/>
  <c r="AN95" i="31" s="1"/>
  <c r="AL95" i="31"/>
  <c r="M95" i="31"/>
  <c r="AH95" i="31" s="1"/>
  <c r="AM94" i="31"/>
  <c r="AN94" i="31" s="1"/>
  <c r="AL94" i="31"/>
  <c r="M94" i="31"/>
  <c r="AH94" i="31" s="1"/>
  <c r="AM93" i="31"/>
  <c r="AN93" i="31" s="1"/>
  <c r="AL93" i="31"/>
  <c r="M93" i="31"/>
  <c r="AH93" i="31" s="1"/>
  <c r="AM92" i="31"/>
  <c r="AN92" i="31" s="1"/>
  <c r="AL92" i="31"/>
  <c r="M92" i="31"/>
  <c r="AH92" i="31" s="1"/>
  <c r="AM91" i="31"/>
  <c r="AN91" i="31" s="1"/>
  <c r="AL91" i="31"/>
  <c r="M91" i="31"/>
  <c r="AH91" i="31" s="1"/>
  <c r="AM90" i="31"/>
  <c r="AL90" i="31"/>
  <c r="AN90" i="31"/>
  <c r="M90" i="31"/>
  <c r="AH90" i="31" s="1"/>
  <c r="AM89" i="31"/>
  <c r="AN89" i="31" s="1"/>
  <c r="AL89" i="31"/>
  <c r="M89" i="31"/>
  <c r="AH89" i="31" s="1"/>
  <c r="AM88" i="31"/>
  <c r="AN88" i="31" s="1"/>
  <c r="AL88" i="31"/>
  <c r="M88" i="31"/>
  <c r="AH88" i="31" s="1"/>
  <c r="AM87" i="31"/>
  <c r="AN87" i="31" s="1"/>
  <c r="AL87" i="31"/>
  <c r="M87" i="31"/>
  <c r="AH87" i="31" s="1"/>
  <c r="AM86" i="31"/>
  <c r="AN86" i="31" s="1"/>
  <c r="AL86" i="31"/>
  <c r="M86" i="31"/>
  <c r="AH86" i="31" s="1"/>
  <c r="AM85" i="31"/>
  <c r="AL85" i="31"/>
  <c r="AN85" i="31"/>
  <c r="M85" i="31"/>
  <c r="AH85" i="31" s="1"/>
  <c r="AM84" i="31"/>
  <c r="AL84" i="31"/>
  <c r="AN84" i="31"/>
  <c r="M84" i="31"/>
  <c r="AH84" i="31" s="1"/>
  <c r="AM83" i="31"/>
  <c r="AN83" i="31" s="1"/>
  <c r="AL83" i="31"/>
  <c r="M83" i="31"/>
  <c r="AH83" i="31"/>
  <c r="AM82" i="31"/>
  <c r="AN82" i="31" s="1"/>
  <c r="AL82" i="31"/>
  <c r="M82" i="31"/>
  <c r="AH82" i="31" s="1"/>
  <c r="AM81" i="31"/>
  <c r="AL81" i="31"/>
  <c r="AN81" i="31"/>
  <c r="M81" i="31"/>
  <c r="AH81" i="31" s="1"/>
  <c r="AM80" i="31"/>
  <c r="AL80" i="31"/>
  <c r="AN80" i="31"/>
  <c r="M80" i="31"/>
  <c r="AH80" i="31"/>
  <c r="AM79" i="31"/>
  <c r="AN79" i="31" s="1"/>
  <c r="AL79" i="31"/>
  <c r="M79" i="31"/>
  <c r="AH79" i="31"/>
  <c r="AM78" i="31"/>
  <c r="AL78" i="31"/>
  <c r="AN78" i="31"/>
  <c r="M78" i="31"/>
  <c r="AH78" i="31" s="1"/>
  <c r="AM77" i="31"/>
  <c r="AN77" i="31" s="1"/>
  <c r="AL77" i="31"/>
  <c r="M77" i="31"/>
  <c r="AH77" i="31"/>
  <c r="AM76" i="31"/>
  <c r="AL76" i="31"/>
  <c r="AN76" i="31"/>
  <c r="M76" i="31"/>
  <c r="AH76" i="31" s="1"/>
  <c r="AM75" i="31"/>
  <c r="AN75" i="31" s="1"/>
  <c r="AL75" i="31"/>
  <c r="M75" i="31"/>
  <c r="AH75" i="31"/>
  <c r="AM74" i="31"/>
  <c r="AL74" i="31"/>
  <c r="AN74" i="31"/>
  <c r="M74" i="31"/>
  <c r="AH74" i="31" s="1"/>
  <c r="AM73" i="31"/>
  <c r="AL73" i="31"/>
  <c r="AN73" i="31"/>
  <c r="M73" i="31"/>
  <c r="AH73" i="31" s="1"/>
  <c r="AM72" i="31"/>
  <c r="AN72" i="31" s="1"/>
  <c r="AL72" i="31"/>
  <c r="M72" i="31"/>
  <c r="AH72" i="31" s="1"/>
  <c r="AM71" i="31"/>
  <c r="AL71" i="31"/>
  <c r="AN71" i="31"/>
  <c r="M71" i="31"/>
  <c r="AH71" i="31" s="1"/>
  <c r="AM70" i="31"/>
  <c r="AN70" i="31" s="1"/>
  <c r="AL70" i="31"/>
  <c r="M70" i="31"/>
  <c r="AH70" i="31" s="1"/>
  <c r="AM69" i="31"/>
  <c r="AL69" i="31"/>
  <c r="M69" i="31"/>
  <c r="AH69" i="31" s="1"/>
  <c r="AM68" i="31"/>
  <c r="AN68" i="31" s="1"/>
  <c r="AL68" i="31"/>
  <c r="M68" i="31"/>
  <c r="AH68" i="31" s="1"/>
  <c r="AM67" i="31"/>
  <c r="AN67" i="31" s="1"/>
  <c r="AL67" i="31"/>
  <c r="M67" i="31"/>
  <c r="AH67" i="31" s="1"/>
  <c r="AM66" i="31"/>
  <c r="AN66" i="31" s="1"/>
  <c r="AL66" i="31"/>
  <c r="M66" i="31"/>
  <c r="AH66" i="31" s="1"/>
  <c r="AM65" i="31"/>
  <c r="AN65" i="31" s="1"/>
  <c r="AL65" i="31"/>
  <c r="M65" i="31"/>
  <c r="AH65" i="31"/>
  <c r="AM64" i="31"/>
  <c r="AN64" i="31" s="1"/>
  <c r="AL64" i="31"/>
  <c r="M64" i="31"/>
  <c r="AH64" i="31" s="1"/>
  <c r="AM63" i="31"/>
  <c r="AN63" i="31" s="1"/>
  <c r="AL63" i="31"/>
  <c r="M63" i="31"/>
  <c r="AH63" i="31" s="1"/>
  <c r="AM62" i="31"/>
  <c r="AN62" i="31" s="1"/>
  <c r="AL62" i="31"/>
  <c r="M62" i="31"/>
  <c r="AH62" i="31"/>
  <c r="AM61" i="31"/>
  <c r="AL61" i="31"/>
  <c r="AN61" i="31"/>
  <c r="M61" i="31"/>
  <c r="AH61" i="31" s="1"/>
  <c r="AM60" i="31"/>
  <c r="AN60" i="31" s="1"/>
  <c r="AL60" i="31"/>
  <c r="M60" i="31"/>
  <c r="AH60" i="31" s="1"/>
  <c r="AM59" i="31"/>
  <c r="AN59" i="31" s="1"/>
  <c r="AL59" i="31"/>
  <c r="M59" i="31"/>
  <c r="AH59" i="31" s="1"/>
  <c r="AM58" i="31"/>
  <c r="AN58" i="31" s="1"/>
  <c r="AL58" i="31"/>
  <c r="M58" i="31"/>
  <c r="AH58" i="31"/>
  <c r="AM57" i="31"/>
  <c r="AN57" i="31"/>
  <c r="AL57" i="31"/>
  <c r="M57" i="31"/>
  <c r="AH57" i="31" s="1"/>
  <c r="AM56" i="31"/>
  <c r="AN56" i="31" s="1"/>
  <c r="AL56" i="31"/>
  <c r="M56" i="31"/>
  <c r="AH56" i="31"/>
  <c r="AM55" i="31"/>
  <c r="AN55" i="31" s="1"/>
  <c r="AL55" i="31"/>
  <c r="M55" i="31"/>
  <c r="AH55" i="31" s="1"/>
  <c r="AM54" i="31"/>
  <c r="AN54" i="31" s="1"/>
  <c r="AL54" i="31"/>
  <c r="M54" i="31"/>
  <c r="AH54" i="31" s="1"/>
  <c r="AM53" i="31"/>
  <c r="AN53" i="31" s="1"/>
  <c r="AL53" i="31"/>
  <c r="M53" i="31"/>
  <c r="AH53" i="31" s="1"/>
  <c r="AM52" i="31"/>
  <c r="AL52" i="31"/>
  <c r="AN52" i="31"/>
  <c r="M52" i="31"/>
  <c r="AH52" i="31" s="1"/>
  <c r="AM51" i="31"/>
  <c r="AL51" i="31"/>
  <c r="AN51" i="31"/>
  <c r="M51" i="31"/>
  <c r="AH51" i="31" s="1"/>
  <c r="AM50" i="31"/>
  <c r="AN50" i="31" s="1"/>
  <c r="AL50" i="31"/>
  <c r="M50" i="31"/>
  <c r="AH50" i="31" s="1"/>
  <c r="AM49" i="31"/>
  <c r="AN49" i="31" s="1"/>
  <c r="AL49" i="31"/>
  <c r="M49" i="31"/>
  <c r="AH49" i="31" s="1"/>
  <c r="AM48" i="31"/>
  <c r="AN48" i="31" s="1"/>
  <c r="AL48" i="31"/>
  <c r="M48" i="31"/>
  <c r="AH48" i="31" s="1"/>
  <c r="AM47" i="31"/>
  <c r="AN47" i="31" s="1"/>
  <c r="AL47" i="31"/>
  <c r="M47" i="31"/>
  <c r="AH47" i="31" s="1"/>
  <c r="AM46" i="31"/>
  <c r="AN46" i="31" s="1"/>
  <c r="AL46" i="31"/>
  <c r="M46" i="31"/>
  <c r="AH46" i="31" s="1"/>
  <c r="AM45" i="31"/>
  <c r="AN45" i="31" s="1"/>
  <c r="AL45" i="31"/>
  <c r="M45" i="31"/>
  <c r="AH45" i="31" s="1"/>
  <c r="AM44" i="31"/>
  <c r="AL44" i="31"/>
  <c r="AN44" i="31"/>
  <c r="AK44" i="31"/>
  <c r="M44" i="31"/>
  <c r="AH44" i="31" s="1"/>
  <c r="AM43" i="31"/>
  <c r="AL43" i="31"/>
  <c r="AN43" i="31"/>
  <c r="AK43" i="31"/>
  <c r="M43" i="31"/>
  <c r="AH43" i="31" s="1"/>
  <c r="AM42" i="31"/>
  <c r="AN42" i="31" s="1"/>
  <c r="AL42" i="31"/>
  <c r="AK42" i="31"/>
  <c r="M42" i="31"/>
  <c r="AH42" i="31" s="1"/>
  <c r="AM41" i="31"/>
  <c r="AN41" i="31" s="1"/>
  <c r="AL41" i="31"/>
  <c r="AK41" i="31"/>
  <c r="M41" i="31"/>
  <c r="AH41" i="31" s="1"/>
  <c r="AM40" i="31"/>
  <c r="AL40" i="31"/>
  <c r="AN40" i="31"/>
  <c r="AK40" i="31"/>
  <c r="M40" i="31"/>
  <c r="AH40" i="31"/>
  <c r="AM39" i="31"/>
  <c r="AN39" i="31" s="1"/>
  <c r="AL39" i="31"/>
  <c r="AK39" i="31"/>
  <c r="M39" i="31"/>
  <c r="AH39" i="31"/>
  <c r="AM38" i="31"/>
  <c r="AL38" i="31"/>
  <c r="AN38" i="31"/>
  <c r="AK38" i="31"/>
  <c r="M38" i="31"/>
  <c r="AH38" i="31"/>
  <c r="AM37" i="31"/>
  <c r="AN37" i="31" s="1"/>
  <c r="AL37" i="31"/>
  <c r="AK37" i="31"/>
  <c r="M37" i="31"/>
  <c r="AH37" i="31"/>
  <c r="AM36" i="31"/>
  <c r="AL36" i="31"/>
  <c r="AN36" i="31"/>
  <c r="AK36" i="31"/>
  <c r="M36" i="31"/>
  <c r="AH36" i="31"/>
  <c r="AM35" i="31"/>
  <c r="AN35" i="31" s="1"/>
  <c r="AL35" i="31"/>
  <c r="AK35" i="31"/>
  <c r="M35" i="31"/>
  <c r="AH35" i="31"/>
  <c r="AM34" i="31"/>
  <c r="AL34" i="31"/>
  <c r="AN34" i="31"/>
  <c r="AK34" i="31"/>
  <c r="M34" i="31"/>
  <c r="AH34" i="31"/>
  <c r="AM33" i="31"/>
  <c r="AN33" i="31" s="1"/>
  <c r="AL33" i="31"/>
  <c r="AK33" i="31"/>
  <c r="M33" i="31"/>
  <c r="AH33" i="31"/>
  <c r="AM32" i="31"/>
  <c r="AL32" i="31"/>
  <c r="AN32" i="31"/>
  <c r="AK32" i="31"/>
  <c r="M32" i="31"/>
  <c r="AH32" i="31"/>
  <c r="AM31" i="31"/>
  <c r="AN31" i="31" s="1"/>
  <c r="AL31" i="31"/>
  <c r="AK31" i="31"/>
  <c r="M31" i="31"/>
  <c r="AH31" i="31"/>
  <c r="AM30" i="31"/>
  <c r="AL30" i="31"/>
  <c r="AN30" i="31"/>
  <c r="AK30" i="31"/>
  <c r="M30" i="31"/>
  <c r="AH30" i="31"/>
  <c r="AM29" i="31"/>
  <c r="AN29" i="31" s="1"/>
  <c r="AL29" i="31"/>
  <c r="AK29" i="31"/>
  <c r="M29" i="31"/>
  <c r="AH29" i="31"/>
  <c r="AM28" i="31"/>
  <c r="AL28" i="31"/>
  <c r="AN28" i="31"/>
  <c r="AK28" i="31"/>
  <c r="M28" i="31"/>
  <c r="AH28" i="31"/>
  <c r="AM27" i="31"/>
  <c r="AN27" i="31" s="1"/>
  <c r="AL27" i="31"/>
  <c r="AK27" i="31"/>
  <c r="M27" i="31"/>
  <c r="AH27" i="31"/>
  <c r="AM26" i="31"/>
  <c r="AL26" i="31"/>
  <c r="AN26" i="31"/>
  <c r="AK26" i="31"/>
  <c r="M26" i="31"/>
  <c r="AH26" i="31"/>
  <c r="AM25" i="31"/>
  <c r="AN25" i="31" s="1"/>
  <c r="AL25" i="31"/>
  <c r="AK25" i="31"/>
  <c r="M25" i="31"/>
  <c r="AH25" i="31"/>
  <c r="AM24" i="31"/>
  <c r="AL24" i="31"/>
  <c r="AN24" i="31"/>
  <c r="AK24" i="31"/>
  <c r="M24" i="31"/>
  <c r="AH24" i="31"/>
  <c r="AM23" i="31"/>
  <c r="AN23" i="31" s="1"/>
  <c r="AL23" i="31"/>
  <c r="AK23" i="31"/>
  <c r="M23" i="31"/>
  <c r="AH23" i="31"/>
  <c r="AM22" i="31"/>
  <c r="AL22" i="31"/>
  <c r="AN22" i="31"/>
  <c r="AK22" i="31"/>
  <c r="M22" i="31"/>
  <c r="AH22" i="31"/>
  <c r="AM21" i="31"/>
  <c r="AN21" i="31" s="1"/>
  <c r="AL21" i="31"/>
  <c r="AK21" i="31"/>
  <c r="M21" i="31"/>
  <c r="AH21" i="31"/>
  <c r="AU11" i="31"/>
  <c r="AM20" i="31"/>
  <c r="AN20" i="31" s="1"/>
  <c r="AL20" i="31"/>
  <c r="AK20" i="31"/>
  <c r="BN13" i="31"/>
  <c r="BL13" i="31"/>
  <c r="BI15" i="31"/>
  <c r="BJ15" i="31" s="1"/>
  <c r="BK15" i="31" s="1"/>
  <c r="BL15" i="31" s="1"/>
  <c r="BM15" i="31" s="1"/>
  <c r="AU13" i="31"/>
  <c r="Z13" i="31"/>
  <c r="AU12" i="31"/>
  <c r="BN8" i="31"/>
  <c r="AA6" i="31"/>
  <c r="AD3" i="30"/>
  <c r="AD4" i="30" s="1"/>
  <c r="Z30" i="13"/>
  <c r="Y30" i="13" s="1"/>
  <c r="BB2" i="13" s="1"/>
  <c r="BF10" i="30"/>
  <c r="BJ10" i="30"/>
  <c r="BK10" i="30"/>
  <c r="BK13" i="30" s="1"/>
  <c r="BL10" i="30"/>
  <c r="BM10" i="30"/>
  <c r="BN10" i="30"/>
  <c r="BN8" i="30" s="1"/>
  <c r="BF11" i="30"/>
  <c r="BJ11" i="30"/>
  <c r="BK11" i="30"/>
  <c r="BL11" i="30"/>
  <c r="BL14" i="30" s="1"/>
  <c r="BM11" i="30"/>
  <c r="BN11" i="30"/>
  <c r="R21" i="30"/>
  <c r="R22" i="30"/>
  <c r="R23" i="30"/>
  <c r="R24" i="30"/>
  <c r="R25" i="30"/>
  <c r="R26" i="30"/>
  <c r="R27" i="30"/>
  <c r="R28" i="30"/>
  <c r="R29" i="30"/>
  <c r="R30" i="30"/>
  <c r="R31" i="30"/>
  <c r="R32" i="30"/>
  <c r="R33" i="30"/>
  <c r="R34" i="30"/>
  <c r="R35" i="30"/>
  <c r="R36" i="30"/>
  <c r="R37" i="30"/>
  <c r="R38" i="30"/>
  <c r="R39" i="30"/>
  <c r="R40" i="30"/>
  <c r="R41" i="30"/>
  <c r="R42" i="30"/>
  <c r="R43" i="30"/>
  <c r="R44" i="30"/>
  <c r="R45" i="30"/>
  <c r="R46" i="30"/>
  <c r="R47" i="30"/>
  <c r="R48" i="30"/>
  <c r="R49" i="30"/>
  <c r="R50" i="30"/>
  <c r="R51" i="30"/>
  <c r="R52" i="30"/>
  <c r="R53" i="30"/>
  <c r="R54" i="30"/>
  <c r="R55" i="30"/>
  <c r="R56" i="30"/>
  <c r="R57" i="30"/>
  <c r="R58" i="30"/>
  <c r="R59" i="30"/>
  <c r="R60" i="30"/>
  <c r="R61" i="30"/>
  <c r="R62" i="30"/>
  <c r="R63" i="30"/>
  <c r="R64" i="30"/>
  <c r="R65" i="30"/>
  <c r="R66" i="30"/>
  <c r="R67" i="30"/>
  <c r="R68" i="30"/>
  <c r="R69" i="30"/>
  <c r="R70" i="30"/>
  <c r="R71" i="30"/>
  <c r="R72" i="30"/>
  <c r="R73" i="30"/>
  <c r="R74" i="30"/>
  <c r="R75" i="30"/>
  <c r="R76" i="30"/>
  <c r="R77" i="30"/>
  <c r="R78" i="30"/>
  <c r="R79" i="30"/>
  <c r="R80" i="30"/>
  <c r="R81" i="30"/>
  <c r="R82" i="30"/>
  <c r="R83" i="30"/>
  <c r="R84" i="30"/>
  <c r="R85" i="30"/>
  <c r="R86" i="30"/>
  <c r="R87" i="30"/>
  <c r="R88" i="30"/>
  <c r="R89" i="30"/>
  <c r="R90" i="30"/>
  <c r="R91" i="30"/>
  <c r="R92" i="30"/>
  <c r="R93" i="30"/>
  <c r="R94" i="30"/>
  <c r="R95" i="30"/>
  <c r="R96" i="30"/>
  <c r="R97" i="30"/>
  <c r="R98" i="30"/>
  <c r="R99" i="30"/>
  <c r="R100" i="30"/>
  <c r="R101" i="30"/>
  <c r="R102" i="30"/>
  <c r="R103" i="30"/>
  <c r="R104" i="30"/>
  <c r="R105" i="30"/>
  <c r="R106" i="30"/>
  <c r="R107" i="30"/>
  <c r="R108" i="30"/>
  <c r="R109" i="30"/>
  <c r="R110" i="30"/>
  <c r="R111" i="30"/>
  <c r="R112" i="30"/>
  <c r="R113" i="30"/>
  <c r="R114" i="30"/>
  <c r="R115" i="30"/>
  <c r="R116" i="30"/>
  <c r="R117" i="30"/>
  <c r="R118" i="30"/>
  <c r="R119" i="30"/>
  <c r="R120" i="30"/>
  <c r="R121" i="30"/>
  <c r="R122" i="30"/>
  <c r="R123" i="30"/>
  <c r="R124" i="30"/>
  <c r="R125" i="30"/>
  <c r="R126" i="30"/>
  <c r="R127" i="30"/>
  <c r="R128" i="30"/>
  <c r="R129" i="30"/>
  <c r="R130" i="30"/>
  <c r="R131" i="30"/>
  <c r="R132" i="30"/>
  <c r="R133" i="30"/>
  <c r="R134" i="30"/>
  <c r="R135" i="30"/>
  <c r="R136" i="30"/>
  <c r="R137" i="30"/>
  <c r="R138" i="30"/>
  <c r="R139" i="30"/>
  <c r="R140" i="30"/>
  <c r="R141" i="30"/>
  <c r="R142" i="30"/>
  <c r="R143" i="30"/>
  <c r="R144" i="30"/>
  <c r="R145" i="30"/>
  <c r="R146" i="30"/>
  <c r="R147" i="30"/>
  <c r="R148" i="30"/>
  <c r="R149" i="30"/>
  <c r="R150" i="30"/>
  <c r="R151" i="30"/>
  <c r="R152" i="30"/>
  <c r="R153" i="30"/>
  <c r="R154" i="30"/>
  <c r="R155" i="30"/>
  <c r="R156" i="30"/>
  <c r="R157" i="30"/>
  <c r="R158" i="30"/>
  <c r="R159" i="30"/>
  <c r="R160" i="30"/>
  <c r="R161" i="30"/>
  <c r="R162" i="30"/>
  <c r="R163" i="30"/>
  <c r="R164" i="30"/>
  <c r="R165" i="30"/>
  <c r="R166" i="30"/>
  <c r="R167" i="30"/>
  <c r="R168" i="30"/>
  <c r="R169" i="30"/>
  <c r="R170" i="30"/>
  <c r="R171" i="30"/>
  <c r="R172" i="30"/>
  <c r="R173" i="30"/>
  <c r="R174" i="30"/>
  <c r="R175" i="30"/>
  <c r="R176" i="30"/>
  <c r="R177" i="30"/>
  <c r="R178" i="30"/>
  <c r="R179" i="30"/>
  <c r="R180" i="30"/>
  <c r="R181" i="30"/>
  <c r="R182" i="30"/>
  <c r="R183" i="30"/>
  <c r="R184" i="30"/>
  <c r="R185" i="30"/>
  <c r="R186" i="30"/>
  <c r="R187" i="30"/>
  <c r="R188" i="30"/>
  <c r="R189" i="30"/>
  <c r="R190" i="30"/>
  <c r="R191" i="30"/>
  <c r="R192" i="30"/>
  <c r="R193" i="30"/>
  <c r="R194" i="30"/>
  <c r="AQ20" i="30"/>
  <c r="M20" i="30"/>
  <c r="AH20" i="30" s="1"/>
  <c r="X14" i="30"/>
  <c r="AU20" i="30"/>
  <c r="AU21" i="30"/>
  <c r="AU22" i="30"/>
  <c r="AU23" i="30"/>
  <c r="AU24" i="30"/>
  <c r="AU25" i="30"/>
  <c r="AU26" i="30"/>
  <c r="AU27" i="30"/>
  <c r="AU28" i="30"/>
  <c r="AU29" i="30"/>
  <c r="AU30" i="30"/>
  <c r="AU31" i="30"/>
  <c r="AU32" i="30"/>
  <c r="AU33" i="30"/>
  <c r="AU34" i="30"/>
  <c r="AU35" i="30"/>
  <c r="AU36" i="30"/>
  <c r="AU37" i="30"/>
  <c r="AU38" i="30"/>
  <c r="AU39" i="30"/>
  <c r="AU40" i="30"/>
  <c r="AU41" i="30"/>
  <c r="AU42" i="30"/>
  <c r="AU43" i="30"/>
  <c r="AU44" i="30"/>
  <c r="AU45" i="30"/>
  <c r="AU46" i="30"/>
  <c r="AU47" i="30"/>
  <c r="AU48" i="30"/>
  <c r="AU49" i="30"/>
  <c r="AU50" i="30"/>
  <c r="AU51" i="30"/>
  <c r="AU52" i="30"/>
  <c r="AU53" i="30"/>
  <c r="AU54" i="30"/>
  <c r="AU55" i="30"/>
  <c r="AU56" i="30"/>
  <c r="AU57" i="30"/>
  <c r="AU58" i="30"/>
  <c r="AU59" i="30"/>
  <c r="AU60" i="30"/>
  <c r="AU61" i="30"/>
  <c r="AU62" i="30"/>
  <c r="AU63" i="30"/>
  <c r="AU64" i="30"/>
  <c r="AU65" i="30"/>
  <c r="AU66" i="30"/>
  <c r="AU67" i="30"/>
  <c r="AU68" i="30"/>
  <c r="AU69" i="30"/>
  <c r="AU70" i="30"/>
  <c r="AU71" i="30"/>
  <c r="AU72" i="30"/>
  <c r="AU73" i="30"/>
  <c r="AU74" i="30"/>
  <c r="AU75" i="30"/>
  <c r="AU76" i="30"/>
  <c r="AU77" i="30"/>
  <c r="AU78" i="30"/>
  <c r="AU79" i="30"/>
  <c r="AU80" i="30"/>
  <c r="AU81" i="30"/>
  <c r="AU82" i="30"/>
  <c r="AU83" i="30"/>
  <c r="AU84" i="30"/>
  <c r="AU85" i="30"/>
  <c r="AU86" i="30"/>
  <c r="AU87" i="30"/>
  <c r="AU88" i="30"/>
  <c r="AU89" i="30"/>
  <c r="AU90" i="30"/>
  <c r="AU91" i="30"/>
  <c r="AU92" i="30"/>
  <c r="AU93" i="30"/>
  <c r="AU94" i="30"/>
  <c r="AU95" i="30"/>
  <c r="AU96" i="30"/>
  <c r="AU97" i="30"/>
  <c r="AU98" i="30"/>
  <c r="AU99" i="30"/>
  <c r="AU100" i="30"/>
  <c r="AU101" i="30"/>
  <c r="AU102" i="30"/>
  <c r="AU103" i="30"/>
  <c r="AU104" i="30"/>
  <c r="AU105" i="30"/>
  <c r="AU106" i="30"/>
  <c r="AU107" i="30"/>
  <c r="AU108" i="30"/>
  <c r="AU109" i="30"/>
  <c r="AU110" i="30"/>
  <c r="AU111" i="30"/>
  <c r="AU112" i="30"/>
  <c r="AU113" i="30"/>
  <c r="AU114" i="30"/>
  <c r="AU115" i="30"/>
  <c r="AU116" i="30"/>
  <c r="AU117" i="30"/>
  <c r="AU118" i="30"/>
  <c r="AU119" i="30"/>
  <c r="AU120" i="30"/>
  <c r="AU121" i="30"/>
  <c r="AU122" i="30"/>
  <c r="AU123" i="30"/>
  <c r="AU124" i="30"/>
  <c r="AU125" i="30"/>
  <c r="AU126" i="30"/>
  <c r="AU127" i="30"/>
  <c r="AU128" i="30"/>
  <c r="AU129" i="30"/>
  <c r="AU130" i="30"/>
  <c r="AU131" i="30"/>
  <c r="AU132" i="30"/>
  <c r="AU133" i="30"/>
  <c r="AU134" i="30"/>
  <c r="AU135" i="30"/>
  <c r="AU136" i="30"/>
  <c r="AU137" i="30"/>
  <c r="AU138" i="30"/>
  <c r="AU139" i="30"/>
  <c r="AU140" i="30"/>
  <c r="AU141" i="30"/>
  <c r="AU142" i="30"/>
  <c r="AU143" i="30"/>
  <c r="AU144" i="30"/>
  <c r="AU145" i="30"/>
  <c r="AU146" i="30"/>
  <c r="AU147" i="30"/>
  <c r="AU148" i="30"/>
  <c r="AU149" i="30"/>
  <c r="AU150" i="30"/>
  <c r="AU151" i="30"/>
  <c r="AU152" i="30"/>
  <c r="AU153" i="30"/>
  <c r="AU154" i="30"/>
  <c r="AU155" i="30"/>
  <c r="AU156" i="30"/>
  <c r="AU157" i="30"/>
  <c r="AU158" i="30"/>
  <c r="AU159" i="30"/>
  <c r="AU160" i="30"/>
  <c r="AU161" i="30"/>
  <c r="AU162" i="30"/>
  <c r="AU163" i="30"/>
  <c r="AU164" i="30"/>
  <c r="AU165" i="30"/>
  <c r="AU166" i="30"/>
  <c r="AU167" i="30"/>
  <c r="AU168" i="30"/>
  <c r="AU169" i="30"/>
  <c r="AU170" i="30"/>
  <c r="AU171" i="30"/>
  <c r="AU172" i="30"/>
  <c r="AU173" i="30"/>
  <c r="AU174" i="30"/>
  <c r="AU175" i="30"/>
  <c r="AU176" i="30"/>
  <c r="AU177" i="30"/>
  <c r="AU178" i="30"/>
  <c r="AU179" i="30"/>
  <c r="AU180" i="30"/>
  <c r="AU181" i="30"/>
  <c r="AU182" i="30"/>
  <c r="AU183" i="30"/>
  <c r="AU184" i="30"/>
  <c r="AU185" i="30"/>
  <c r="AU186" i="30"/>
  <c r="AU187" i="30"/>
  <c r="AU188" i="30"/>
  <c r="AU189" i="30"/>
  <c r="AU190" i="30"/>
  <c r="AU191" i="30"/>
  <c r="AU192" i="30"/>
  <c r="AU193" i="30"/>
  <c r="AU194" i="30"/>
  <c r="AM194" i="30"/>
  <c r="AL194" i="30"/>
  <c r="AN194" i="30"/>
  <c r="AK45" i="30"/>
  <c r="AK46" i="30" s="1"/>
  <c r="AK47" i="30" s="1"/>
  <c r="AK48" i="30"/>
  <c r="AK49" i="30" s="1"/>
  <c r="AK50" i="30" s="1"/>
  <c r="AK51" i="30" s="1"/>
  <c r="AK52" i="30" s="1"/>
  <c r="AK53" i="30" s="1"/>
  <c r="AK54" i="30" s="1"/>
  <c r="AK55" i="30" s="1"/>
  <c r="AK56" i="30" s="1"/>
  <c r="AK57" i="30" s="1"/>
  <c r="AK58" i="30" s="1"/>
  <c r="AK59" i="30" s="1"/>
  <c r="AK60" i="30" s="1"/>
  <c r="AK61" i="30" s="1"/>
  <c r="AK62" i="30" s="1"/>
  <c r="AK63" i="30" s="1"/>
  <c r="AK64" i="30" s="1"/>
  <c r="AK65" i="30" s="1"/>
  <c r="AK66" i="30" s="1"/>
  <c r="AK67" i="30" s="1"/>
  <c r="AK68" i="30" s="1"/>
  <c r="AK69" i="30" s="1"/>
  <c r="AK70" i="30" s="1"/>
  <c r="AK71" i="30" s="1"/>
  <c r="AK72" i="30" s="1"/>
  <c r="AK73" i="30" s="1"/>
  <c r="AK74" i="30" s="1"/>
  <c r="AK75" i="30" s="1"/>
  <c r="AK76" i="30" s="1"/>
  <c r="AK77" i="30" s="1"/>
  <c r="AK78" i="30" s="1"/>
  <c r="AK79" i="30" s="1"/>
  <c r="AK80" i="30" s="1"/>
  <c r="AK81" i="30" s="1"/>
  <c r="AK82" i="30" s="1"/>
  <c r="AK83" i="30" s="1"/>
  <c r="AK84" i="30" s="1"/>
  <c r="AK85" i="30" s="1"/>
  <c r="AK86" i="30" s="1"/>
  <c r="AK87" i="30" s="1"/>
  <c r="AK88" i="30" s="1"/>
  <c r="AK89" i="30" s="1"/>
  <c r="AK90" i="30" s="1"/>
  <c r="AK91" i="30" s="1"/>
  <c r="AK92" i="30" s="1"/>
  <c r="AK93" i="30" s="1"/>
  <c r="AK94" i="30" s="1"/>
  <c r="AK95" i="30" s="1"/>
  <c r="AK96" i="30" s="1"/>
  <c r="AK97" i="30" s="1"/>
  <c r="AK98" i="30" s="1"/>
  <c r="AK99" i="30" s="1"/>
  <c r="AK100" i="30" s="1"/>
  <c r="AK101" i="30" s="1"/>
  <c r="AK102" i="30" s="1"/>
  <c r="AK103" i="30" s="1"/>
  <c r="AK104" i="30" s="1"/>
  <c r="AK105" i="30" s="1"/>
  <c r="AK106" i="30" s="1"/>
  <c r="AK107" i="30" s="1"/>
  <c r="AK108" i="30" s="1"/>
  <c r="AK109" i="30" s="1"/>
  <c r="AK110" i="30" s="1"/>
  <c r="AK111" i="30" s="1"/>
  <c r="AK112" i="30" s="1"/>
  <c r="AK113" i="30" s="1"/>
  <c r="AK114" i="30" s="1"/>
  <c r="AK115" i="30" s="1"/>
  <c r="AK116" i="30" s="1"/>
  <c r="AK117" i="30" s="1"/>
  <c r="AK118" i="30" s="1"/>
  <c r="AK119" i="30" s="1"/>
  <c r="AK120" i="30" s="1"/>
  <c r="AK121" i="30" s="1"/>
  <c r="AK122" i="30" s="1"/>
  <c r="AK123" i="30" s="1"/>
  <c r="AK124" i="30" s="1"/>
  <c r="AK125" i="30" s="1"/>
  <c r="AK126" i="30" s="1"/>
  <c r="AK127" i="30" s="1"/>
  <c r="AK128" i="30" s="1"/>
  <c r="AK129" i="30" s="1"/>
  <c r="AK130" i="30" s="1"/>
  <c r="AK131" i="30" s="1"/>
  <c r="AK132" i="30" s="1"/>
  <c r="AK133" i="30" s="1"/>
  <c r="AK134" i="30" s="1"/>
  <c r="AK135" i="30" s="1"/>
  <c r="AK136" i="30" s="1"/>
  <c r="AK137" i="30" s="1"/>
  <c r="AK138" i="30" s="1"/>
  <c r="AK139" i="30" s="1"/>
  <c r="AK140" i="30" s="1"/>
  <c r="AK141" i="30" s="1"/>
  <c r="AK142" i="30" s="1"/>
  <c r="AK143" i="30" s="1"/>
  <c r="AK144" i="30" s="1"/>
  <c r="AK145" i="30" s="1"/>
  <c r="AK146" i="30" s="1"/>
  <c r="AK147" i="30" s="1"/>
  <c r="AK148" i="30" s="1"/>
  <c r="AK149" i="30" s="1"/>
  <c r="AK150" i="30" s="1"/>
  <c r="AK151" i="30" s="1"/>
  <c r="AK152" i="30" s="1"/>
  <c r="AK153" i="30" s="1"/>
  <c r="AK154" i="30" s="1"/>
  <c r="AK155" i="30" s="1"/>
  <c r="AK156" i="30" s="1"/>
  <c r="AK157" i="30" s="1"/>
  <c r="AK158" i="30" s="1"/>
  <c r="AK159" i="30" s="1"/>
  <c r="AK160" i="30" s="1"/>
  <c r="AK161" i="30" s="1"/>
  <c r="AK162" i="30" s="1"/>
  <c r="AK163" i="30" s="1"/>
  <c r="AK164" i="30" s="1"/>
  <c r="AK165" i="30" s="1"/>
  <c r="AK166" i="30" s="1"/>
  <c r="AK167" i="30" s="1"/>
  <c r="AK168" i="30" s="1"/>
  <c r="AK169" i="30" s="1"/>
  <c r="AK170" i="30" s="1"/>
  <c r="AK171" i="30" s="1"/>
  <c r="AK172" i="30" s="1"/>
  <c r="AK173" i="30" s="1"/>
  <c r="AK174" i="30" s="1"/>
  <c r="AK175" i="30" s="1"/>
  <c r="AK176" i="30" s="1"/>
  <c r="AK177" i="30" s="1"/>
  <c r="AK178" i="30" s="1"/>
  <c r="AK179" i="30" s="1"/>
  <c r="AK180" i="30" s="1"/>
  <c r="AK181" i="30" s="1"/>
  <c r="AK182" i="30" s="1"/>
  <c r="AK183" i="30" s="1"/>
  <c r="AK184" i="30" s="1"/>
  <c r="AK185" i="30" s="1"/>
  <c r="AK186" i="30" s="1"/>
  <c r="AK187" i="30" s="1"/>
  <c r="AK188" i="30" s="1"/>
  <c r="AK189" i="30" s="1"/>
  <c r="AK190" i="30" s="1"/>
  <c r="AK191" i="30" s="1"/>
  <c r="AK192" i="30" s="1"/>
  <c r="AK193" i="30" s="1"/>
  <c r="AK194" i="30" s="1"/>
  <c r="M194" i="30"/>
  <c r="AH194" i="30" s="1"/>
  <c r="Y14" i="30"/>
  <c r="AM193" i="30"/>
  <c r="AN193" i="30" s="1"/>
  <c r="AL193" i="30"/>
  <c r="M193" i="30"/>
  <c r="AH193" i="30"/>
  <c r="AM192" i="30"/>
  <c r="AL192" i="30"/>
  <c r="AN192" i="30"/>
  <c r="M192" i="30"/>
  <c r="AH192" i="30" s="1"/>
  <c r="AM191" i="30"/>
  <c r="AN191" i="30" s="1"/>
  <c r="AL191" i="30"/>
  <c r="M191" i="30"/>
  <c r="AH191" i="30"/>
  <c r="AM190" i="30"/>
  <c r="AL190" i="30"/>
  <c r="AN190" i="30"/>
  <c r="M190" i="30"/>
  <c r="AH190" i="30" s="1"/>
  <c r="AM189" i="30"/>
  <c r="AN189" i="30" s="1"/>
  <c r="AL189" i="30"/>
  <c r="M189" i="30"/>
  <c r="AH189" i="30" s="1"/>
  <c r="AM188" i="30"/>
  <c r="AN188" i="30" s="1"/>
  <c r="AL188" i="30"/>
  <c r="M188" i="30"/>
  <c r="AH188" i="30" s="1"/>
  <c r="AM187" i="30"/>
  <c r="AN187" i="30" s="1"/>
  <c r="AL187" i="30"/>
  <c r="M187" i="30"/>
  <c r="AH187" i="30" s="1"/>
  <c r="AM186" i="30"/>
  <c r="AN186" i="30" s="1"/>
  <c r="AL186" i="30"/>
  <c r="M186" i="30"/>
  <c r="AH186" i="30" s="1"/>
  <c r="AM185" i="30"/>
  <c r="AN185" i="30" s="1"/>
  <c r="AL185" i="30"/>
  <c r="M185" i="30"/>
  <c r="AH185" i="30" s="1"/>
  <c r="AM184" i="30"/>
  <c r="AL184" i="30"/>
  <c r="AN184" i="30"/>
  <c r="M184" i="30"/>
  <c r="AH184" i="30" s="1"/>
  <c r="AM183" i="30"/>
  <c r="AN183" i="30" s="1"/>
  <c r="AL183" i="30"/>
  <c r="M183" i="30"/>
  <c r="AH183" i="30" s="1"/>
  <c r="AM182" i="30"/>
  <c r="AL182" i="30"/>
  <c r="AN182" i="30"/>
  <c r="M182" i="30"/>
  <c r="AH182" i="30" s="1"/>
  <c r="AM181" i="30"/>
  <c r="AN181" i="30" s="1"/>
  <c r="AL181" i="30"/>
  <c r="M181" i="30"/>
  <c r="AH181" i="30" s="1"/>
  <c r="AM180" i="30"/>
  <c r="AN180" i="30" s="1"/>
  <c r="AL180" i="30"/>
  <c r="M180" i="30"/>
  <c r="AH180" i="30" s="1"/>
  <c r="AM179" i="30"/>
  <c r="AN179" i="30" s="1"/>
  <c r="AL179" i="30"/>
  <c r="M179" i="30"/>
  <c r="AH179" i="30" s="1"/>
  <c r="AM178" i="30"/>
  <c r="AL178" i="30"/>
  <c r="AN178" i="30"/>
  <c r="M178" i="30"/>
  <c r="AH178" i="30" s="1"/>
  <c r="AM177" i="30"/>
  <c r="AN177" i="30" s="1"/>
  <c r="AL177" i="30"/>
  <c r="M177" i="30"/>
  <c r="AH177" i="30" s="1"/>
  <c r="AM176" i="30"/>
  <c r="AL176" i="30"/>
  <c r="AN176" i="30"/>
  <c r="M176" i="30"/>
  <c r="AH176" i="30" s="1"/>
  <c r="AM175" i="30"/>
  <c r="AN175" i="30" s="1"/>
  <c r="AL175" i="30"/>
  <c r="M175" i="30"/>
  <c r="AH175" i="30" s="1"/>
  <c r="AM174" i="30"/>
  <c r="AN174" i="30" s="1"/>
  <c r="AL174" i="30"/>
  <c r="M174" i="30"/>
  <c r="AH174" i="30" s="1"/>
  <c r="AM173" i="30"/>
  <c r="AN173" i="30" s="1"/>
  <c r="AL173" i="30"/>
  <c r="M173" i="30"/>
  <c r="AH173" i="30" s="1"/>
  <c r="AM172" i="30"/>
  <c r="AN172" i="30" s="1"/>
  <c r="AL172" i="30"/>
  <c r="M172" i="30"/>
  <c r="AH172" i="30" s="1"/>
  <c r="AM171" i="30"/>
  <c r="AN171" i="30" s="1"/>
  <c r="AL171" i="30"/>
  <c r="M171" i="30"/>
  <c r="AH171" i="30" s="1"/>
  <c r="AM170" i="30"/>
  <c r="AL170" i="30"/>
  <c r="AN170" i="30"/>
  <c r="M170" i="30"/>
  <c r="AH170" i="30" s="1"/>
  <c r="AM169" i="30"/>
  <c r="AN169" i="30" s="1"/>
  <c r="AL169" i="30"/>
  <c r="M169" i="30"/>
  <c r="AH169" i="30" s="1"/>
  <c r="AM168" i="30"/>
  <c r="AL168" i="30"/>
  <c r="AN168" i="30"/>
  <c r="M168" i="30"/>
  <c r="AH168" i="30" s="1"/>
  <c r="AM167" i="30"/>
  <c r="AN167" i="30" s="1"/>
  <c r="AL167" i="30"/>
  <c r="M167" i="30"/>
  <c r="AH167" i="30" s="1"/>
  <c r="AM166" i="30"/>
  <c r="AN166" i="30" s="1"/>
  <c r="AL166" i="30"/>
  <c r="M166" i="30"/>
  <c r="AH166" i="30" s="1"/>
  <c r="AM165" i="30"/>
  <c r="AN165" i="30" s="1"/>
  <c r="AL165" i="30"/>
  <c r="M165" i="30"/>
  <c r="AH165" i="30" s="1"/>
  <c r="AM164" i="30"/>
  <c r="AN164" i="30" s="1"/>
  <c r="AL164" i="30"/>
  <c r="M164" i="30"/>
  <c r="AH164" i="30" s="1"/>
  <c r="AM163" i="30"/>
  <c r="AN163" i="30" s="1"/>
  <c r="AL163" i="30"/>
  <c r="M163" i="30"/>
  <c r="AH163" i="30" s="1"/>
  <c r="AM162" i="30"/>
  <c r="AL162" i="30"/>
  <c r="AN162" i="30"/>
  <c r="M162" i="30"/>
  <c r="AH162" i="30" s="1"/>
  <c r="AM161" i="30"/>
  <c r="AN161" i="30" s="1"/>
  <c r="AL161" i="30"/>
  <c r="M161" i="30"/>
  <c r="AH161" i="30" s="1"/>
  <c r="AM160" i="30"/>
  <c r="AL160" i="30"/>
  <c r="AN160" i="30"/>
  <c r="M160" i="30"/>
  <c r="AH160" i="30" s="1"/>
  <c r="AM159" i="30"/>
  <c r="AN159" i="30" s="1"/>
  <c r="AL159" i="30"/>
  <c r="M159" i="30"/>
  <c r="AH159" i="30" s="1"/>
  <c r="BM158" i="30"/>
  <c r="AM158" i="30"/>
  <c r="AN158" i="30" s="1"/>
  <c r="AL158" i="30"/>
  <c r="M158" i="30"/>
  <c r="AH158" i="30" s="1"/>
  <c r="AM157" i="30"/>
  <c r="AN157" i="30" s="1"/>
  <c r="AL157" i="30"/>
  <c r="M157" i="30"/>
  <c r="AH157" i="30"/>
  <c r="AM156" i="30"/>
  <c r="AN156" i="30" s="1"/>
  <c r="AL156" i="30"/>
  <c r="M156" i="30"/>
  <c r="AH156" i="30" s="1"/>
  <c r="AM155" i="30"/>
  <c r="AN155" i="30" s="1"/>
  <c r="AL155" i="30"/>
  <c r="M155" i="30"/>
  <c r="AH155" i="30"/>
  <c r="AM154" i="30"/>
  <c r="AN154" i="30" s="1"/>
  <c r="AL154" i="30"/>
  <c r="M154" i="30"/>
  <c r="AH154" i="30" s="1"/>
  <c r="AM153" i="30"/>
  <c r="AN153" i="30" s="1"/>
  <c r="AL153" i="30"/>
  <c r="M153" i="30"/>
  <c r="AH153" i="30"/>
  <c r="AM152" i="30"/>
  <c r="AN152" i="30" s="1"/>
  <c r="AL152" i="30"/>
  <c r="M152" i="30"/>
  <c r="AH152" i="30" s="1"/>
  <c r="AM151" i="30"/>
  <c r="AN151" i="30" s="1"/>
  <c r="AL151" i="30"/>
  <c r="M151" i="30"/>
  <c r="AH151" i="30"/>
  <c r="AM150" i="30"/>
  <c r="AN150" i="30" s="1"/>
  <c r="AL150" i="30"/>
  <c r="M150" i="30"/>
  <c r="AH150" i="30" s="1"/>
  <c r="AM149" i="30"/>
  <c r="AN149" i="30" s="1"/>
  <c r="AL149" i="30"/>
  <c r="M149" i="30"/>
  <c r="AH149" i="30"/>
  <c r="AM148" i="30"/>
  <c r="AN148" i="30" s="1"/>
  <c r="AL148" i="30"/>
  <c r="M148" i="30"/>
  <c r="AH148" i="30" s="1"/>
  <c r="AM147" i="30"/>
  <c r="AN147" i="30" s="1"/>
  <c r="AL147" i="30"/>
  <c r="M147" i="30"/>
  <c r="AH147" i="30"/>
  <c r="AM146" i="30"/>
  <c r="AN146" i="30" s="1"/>
  <c r="AL146" i="30"/>
  <c r="M146" i="30"/>
  <c r="AH146" i="30" s="1"/>
  <c r="AM145" i="30"/>
  <c r="AN145" i="30" s="1"/>
  <c r="AL145" i="30"/>
  <c r="M145" i="30"/>
  <c r="AH145" i="30"/>
  <c r="AM144" i="30"/>
  <c r="AL144" i="30"/>
  <c r="AN144" i="30"/>
  <c r="M144" i="30"/>
  <c r="AH144" i="30" s="1"/>
  <c r="AM143" i="30"/>
  <c r="AN143" i="30" s="1"/>
  <c r="AL143" i="30"/>
  <c r="M143" i="30"/>
  <c r="AH143" i="30" s="1"/>
  <c r="AM142" i="30"/>
  <c r="AL142" i="30"/>
  <c r="AN142" i="30"/>
  <c r="M142" i="30"/>
  <c r="AH142" i="30" s="1"/>
  <c r="AM141" i="30"/>
  <c r="AN141" i="30" s="1"/>
  <c r="AL141" i="30"/>
  <c r="M141" i="30"/>
  <c r="AH141" i="30" s="1"/>
  <c r="AM140" i="30"/>
  <c r="AN140" i="30" s="1"/>
  <c r="AL140" i="30"/>
  <c r="M140" i="30"/>
  <c r="AH140" i="30" s="1"/>
  <c r="AM139" i="30"/>
  <c r="AN139" i="30" s="1"/>
  <c r="AL139" i="30"/>
  <c r="M139" i="30"/>
  <c r="AH139" i="30" s="1"/>
  <c r="AM138" i="30"/>
  <c r="AN138" i="30" s="1"/>
  <c r="AL138" i="30"/>
  <c r="M138" i="30"/>
  <c r="AH138" i="30" s="1"/>
  <c r="AM137" i="30"/>
  <c r="AN137" i="30" s="1"/>
  <c r="AL137" i="30"/>
  <c r="M137" i="30"/>
  <c r="AH137" i="30" s="1"/>
  <c r="AM136" i="30"/>
  <c r="AN136" i="30" s="1"/>
  <c r="AL136" i="30"/>
  <c r="M136" i="30"/>
  <c r="AH136" i="30" s="1"/>
  <c r="AM135" i="30"/>
  <c r="AN135" i="30" s="1"/>
  <c r="AL135" i="30"/>
  <c r="M135" i="30"/>
  <c r="AH135" i="30" s="1"/>
  <c r="AM134" i="30"/>
  <c r="AL134" i="30"/>
  <c r="AN134" i="30"/>
  <c r="M134" i="30"/>
  <c r="AH134" i="30" s="1"/>
  <c r="AM133" i="30"/>
  <c r="AL133" i="30"/>
  <c r="M133" i="30"/>
  <c r="AH133" i="30" s="1"/>
  <c r="AM132" i="30"/>
  <c r="AN132" i="30" s="1"/>
  <c r="AL132" i="30"/>
  <c r="M132" i="30"/>
  <c r="AH132" i="30" s="1"/>
  <c r="AM131" i="30"/>
  <c r="AN131" i="30" s="1"/>
  <c r="AL131" i="30"/>
  <c r="M131" i="30"/>
  <c r="AH131" i="30" s="1"/>
  <c r="AM130" i="30"/>
  <c r="AN130" i="30" s="1"/>
  <c r="AL130" i="30"/>
  <c r="M130" i="30"/>
  <c r="AH130" i="30"/>
  <c r="AM129" i="30"/>
  <c r="AN129" i="30" s="1"/>
  <c r="AL129" i="30"/>
  <c r="M129" i="30"/>
  <c r="AH129" i="30" s="1"/>
  <c r="AM128" i="30"/>
  <c r="AN128" i="30" s="1"/>
  <c r="AL128" i="30"/>
  <c r="M128" i="30"/>
  <c r="AH128" i="30"/>
  <c r="AM127" i="30"/>
  <c r="AN127" i="30" s="1"/>
  <c r="AL127" i="30"/>
  <c r="M127" i="30"/>
  <c r="AH127" i="30"/>
  <c r="AM126" i="30"/>
  <c r="AL126" i="30"/>
  <c r="AN126" i="30"/>
  <c r="M126" i="30"/>
  <c r="AH126" i="30" s="1"/>
  <c r="AM125" i="30"/>
  <c r="AN125" i="30" s="1"/>
  <c r="AL125" i="30"/>
  <c r="M125" i="30"/>
  <c r="AH125" i="30" s="1"/>
  <c r="AM124" i="30"/>
  <c r="AL124" i="30"/>
  <c r="AN124" i="30"/>
  <c r="M124" i="30"/>
  <c r="AH124" i="30" s="1"/>
  <c r="BN123" i="30"/>
  <c r="AM123" i="30"/>
  <c r="AN123" i="30" s="1"/>
  <c r="AL123" i="30"/>
  <c r="M123" i="30"/>
  <c r="AH123" i="30"/>
  <c r="AM122" i="30"/>
  <c r="AN122" i="30" s="1"/>
  <c r="AL122" i="30"/>
  <c r="M122" i="30"/>
  <c r="AH122" i="30" s="1"/>
  <c r="AM121" i="30"/>
  <c r="AN121" i="30" s="1"/>
  <c r="AL121" i="30"/>
  <c r="M121" i="30"/>
  <c r="AH121" i="30" s="1"/>
  <c r="AM120" i="30"/>
  <c r="AN120" i="30" s="1"/>
  <c r="AL120" i="30"/>
  <c r="M120" i="30"/>
  <c r="AH120" i="30" s="1"/>
  <c r="AM119" i="30"/>
  <c r="AN119" i="30" s="1"/>
  <c r="AL119" i="30"/>
  <c r="M119" i="30"/>
  <c r="AH119" i="30" s="1"/>
  <c r="AM118" i="30"/>
  <c r="AN118" i="30" s="1"/>
  <c r="AL118" i="30"/>
  <c r="M118" i="30"/>
  <c r="AH118" i="30"/>
  <c r="AM117" i="30"/>
  <c r="AN117" i="30" s="1"/>
  <c r="AL117" i="30"/>
  <c r="M117" i="30"/>
  <c r="AH117" i="30" s="1"/>
  <c r="AM116" i="30"/>
  <c r="AN116" i="30" s="1"/>
  <c r="AL116" i="30"/>
  <c r="M116" i="30"/>
  <c r="AH116" i="30"/>
  <c r="AM115" i="30"/>
  <c r="AN115" i="30" s="1"/>
  <c r="AL115" i="30"/>
  <c r="M115" i="30"/>
  <c r="AH115" i="30" s="1"/>
  <c r="AM114" i="30"/>
  <c r="AN114" i="30" s="1"/>
  <c r="AL114" i="30"/>
  <c r="M114" i="30"/>
  <c r="AH114" i="30"/>
  <c r="AM113" i="30"/>
  <c r="AN113" i="30" s="1"/>
  <c r="AL113" i="30"/>
  <c r="M113" i="30"/>
  <c r="AH113" i="30" s="1"/>
  <c r="AM112" i="30"/>
  <c r="AN112" i="30" s="1"/>
  <c r="AL112" i="30"/>
  <c r="M112" i="30"/>
  <c r="AH112" i="30"/>
  <c r="AM111" i="30"/>
  <c r="AL111" i="30"/>
  <c r="M111" i="30"/>
  <c r="AH111" i="30" s="1"/>
  <c r="AM110" i="30"/>
  <c r="AN110" i="30" s="1"/>
  <c r="AL110" i="30"/>
  <c r="M110" i="30"/>
  <c r="AH110" i="30" s="1"/>
  <c r="AM109" i="30"/>
  <c r="AN109" i="30" s="1"/>
  <c r="AL109" i="30"/>
  <c r="M109" i="30"/>
  <c r="AH109" i="30" s="1"/>
  <c r="AM108" i="30"/>
  <c r="AN108" i="30" s="1"/>
  <c r="AL108" i="30"/>
  <c r="M108" i="30"/>
  <c r="AH108" i="30" s="1"/>
  <c r="AM107" i="30"/>
  <c r="AL107" i="30"/>
  <c r="AN107" i="30"/>
  <c r="M107" i="30"/>
  <c r="AH107" i="30" s="1"/>
  <c r="AM106" i="30"/>
  <c r="AN106" i="30" s="1"/>
  <c r="AL106" i="30"/>
  <c r="M106" i="30"/>
  <c r="AH106" i="30" s="1"/>
  <c r="AM105" i="30"/>
  <c r="AL105" i="30"/>
  <c r="AN105" i="30"/>
  <c r="M105" i="30"/>
  <c r="AH105" i="30" s="1"/>
  <c r="AM104" i="30"/>
  <c r="AN104" i="30" s="1"/>
  <c r="AL104" i="30"/>
  <c r="M104" i="30"/>
  <c r="AH104" i="30" s="1"/>
  <c r="AM103" i="30"/>
  <c r="AN103" i="30" s="1"/>
  <c r="AL103" i="30"/>
  <c r="M103" i="30"/>
  <c r="AH103" i="30" s="1"/>
  <c r="AM102" i="30"/>
  <c r="AN102" i="30" s="1"/>
  <c r="AL102" i="30"/>
  <c r="M102" i="30"/>
  <c r="AH102" i="30" s="1"/>
  <c r="BN101" i="30"/>
  <c r="AM101" i="30"/>
  <c r="AN101" i="30"/>
  <c r="AL101" i="30"/>
  <c r="M101" i="30"/>
  <c r="AH101" i="30" s="1"/>
  <c r="AM100" i="30"/>
  <c r="AN100" i="30" s="1"/>
  <c r="AL100" i="30"/>
  <c r="M100" i="30"/>
  <c r="AH100" i="30"/>
  <c r="AM99" i="30"/>
  <c r="AN99" i="30" s="1"/>
  <c r="AL99" i="30"/>
  <c r="M99" i="30"/>
  <c r="AH99" i="30" s="1"/>
  <c r="AM98" i="30"/>
  <c r="AN98" i="30" s="1"/>
  <c r="AL98" i="30"/>
  <c r="M98" i="30"/>
  <c r="AH98" i="30"/>
  <c r="AM97" i="30"/>
  <c r="AN97" i="30" s="1"/>
  <c r="AL97" i="30"/>
  <c r="M97" i="30"/>
  <c r="AH97" i="30" s="1"/>
  <c r="AM96" i="30"/>
  <c r="AN96" i="30" s="1"/>
  <c r="AL96" i="30"/>
  <c r="M96" i="30"/>
  <c r="AH96" i="30"/>
  <c r="AM95" i="30"/>
  <c r="AN95" i="30" s="1"/>
  <c r="AL95" i="30"/>
  <c r="M95" i="30"/>
  <c r="AH95" i="30" s="1"/>
  <c r="AM94" i="30"/>
  <c r="AN94" i="30" s="1"/>
  <c r="AL94" i="30"/>
  <c r="M94" i="30"/>
  <c r="AH94" i="30"/>
  <c r="AM93" i="30"/>
  <c r="AN93" i="30" s="1"/>
  <c r="AL93" i="30"/>
  <c r="M93" i="30"/>
  <c r="AH93" i="30" s="1"/>
  <c r="AM92" i="30"/>
  <c r="AN92" i="30" s="1"/>
  <c r="AL92" i="30"/>
  <c r="M92" i="30"/>
  <c r="AH92" i="30"/>
  <c r="AM91" i="30"/>
  <c r="AN91" i="30" s="1"/>
  <c r="AL91" i="30"/>
  <c r="M91" i="30"/>
  <c r="AH91" i="30" s="1"/>
  <c r="AM90" i="30"/>
  <c r="AN90" i="30" s="1"/>
  <c r="AL90" i="30"/>
  <c r="M90" i="30"/>
  <c r="AH90" i="30"/>
  <c r="AM89" i="30"/>
  <c r="AN89" i="30" s="1"/>
  <c r="AL89" i="30"/>
  <c r="M89" i="30"/>
  <c r="AH89" i="30" s="1"/>
  <c r="AM88" i="30"/>
  <c r="AN88" i="30" s="1"/>
  <c r="AL88" i="30"/>
  <c r="M88" i="30"/>
  <c r="AH88" i="30"/>
  <c r="AM87" i="30"/>
  <c r="AN87" i="30" s="1"/>
  <c r="AL87" i="30"/>
  <c r="M87" i="30"/>
  <c r="AH87" i="30" s="1"/>
  <c r="AM86" i="30"/>
  <c r="AN86" i="30" s="1"/>
  <c r="AL86" i="30"/>
  <c r="M86" i="30"/>
  <c r="AH86" i="30"/>
  <c r="AM85" i="30"/>
  <c r="AN85" i="30" s="1"/>
  <c r="AL85" i="30"/>
  <c r="M85" i="30"/>
  <c r="AH85" i="30" s="1"/>
  <c r="AM84" i="30"/>
  <c r="AN84" i="30" s="1"/>
  <c r="AL84" i="30"/>
  <c r="M84" i="30"/>
  <c r="AH84" i="30"/>
  <c r="AM83" i="30"/>
  <c r="AN83" i="30"/>
  <c r="AL83" i="30"/>
  <c r="M83" i="30"/>
  <c r="AH83" i="30" s="1"/>
  <c r="AM82" i="30"/>
  <c r="AN82" i="30" s="1"/>
  <c r="AL82" i="30"/>
  <c r="M82" i="30"/>
  <c r="AH82" i="30"/>
  <c r="AM81" i="30"/>
  <c r="AN81" i="30" s="1"/>
  <c r="AL81" i="30"/>
  <c r="M81" i="30"/>
  <c r="AH81" i="30" s="1"/>
  <c r="AM80" i="30"/>
  <c r="AN80" i="30" s="1"/>
  <c r="AL80" i="30"/>
  <c r="M80" i="30"/>
  <c r="AH80" i="30"/>
  <c r="AM79" i="30"/>
  <c r="AN79" i="30" s="1"/>
  <c r="AL79" i="30"/>
  <c r="M79" i="30"/>
  <c r="AH79" i="30" s="1"/>
  <c r="AM78" i="30"/>
  <c r="AN78" i="30" s="1"/>
  <c r="AL78" i="30"/>
  <c r="M78" i="30"/>
  <c r="AH78" i="30"/>
  <c r="AM77" i="30"/>
  <c r="AN77" i="30" s="1"/>
  <c r="AL77" i="30"/>
  <c r="M77" i="30"/>
  <c r="AH77" i="30" s="1"/>
  <c r="AM76" i="30"/>
  <c r="AN76" i="30" s="1"/>
  <c r="AL76" i="30"/>
  <c r="M76" i="30"/>
  <c r="AH76" i="30"/>
  <c r="AM75" i="30"/>
  <c r="AN75" i="30" s="1"/>
  <c r="AL75" i="30"/>
  <c r="M75" i="30"/>
  <c r="AH75" i="30" s="1"/>
  <c r="AM74" i="30"/>
  <c r="AN74" i="30" s="1"/>
  <c r="AL74" i="30"/>
  <c r="M74" i="30"/>
  <c r="AH74" i="30"/>
  <c r="AM73" i="30"/>
  <c r="AN73" i="30" s="1"/>
  <c r="AL73" i="30"/>
  <c r="M73" i="30"/>
  <c r="AH73" i="30" s="1"/>
  <c r="AM72" i="30"/>
  <c r="AN72" i="30" s="1"/>
  <c r="AL72" i="30"/>
  <c r="M72" i="30"/>
  <c r="AH72" i="30"/>
  <c r="AM71" i="30"/>
  <c r="AN71" i="30" s="1"/>
  <c r="AL71" i="30"/>
  <c r="M71" i="30"/>
  <c r="AH71" i="30" s="1"/>
  <c r="AM70" i="30"/>
  <c r="AN70" i="30" s="1"/>
  <c r="AL70" i="30"/>
  <c r="M70" i="30"/>
  <c r="AH70" i="30" s="1"/>
  <c r="AM69" i="30"/>
  <c r="AN69" i="30" s="1"/>
  <c r="AL69" i="30"/>
  <c r="M69" i="30"/>
  <c r="AH69" i="30" s="1"/>
  <c r="AM68" i="30"/>
  <c r="AN68" i="30" s="1"/>
  <c r="AL68" i="30"/>
  <c r="M68" i="30"/>
  <c r="AH68" i="30"/>
  <c r="AM67" i="30"/>
  <c r="AL67" i="30"/>
  <c r="AN67" i="30"/>
  <c r="M67" i="30"/>
  <c r="AH67" i="30" s="1"/>
  <c r="AM66" i="30"/>
  <c r="AN66" i="30" s="1"/>
  <c r="AL66" i="30"/>
  <c r="M66" i="30"/>
  <c r="AH66" i="30" s="1"/>
  <c r="AM65" i="30"/>
  <c r="AN65" i="30" s="1"/>
  <c r="AL65" i="30"/>
  <c r="M65" i="30"/>
  <c r="AH65" i="30" s="1"/>
  <c r="AM64" i="30"/>
  <c r="AL64" i="30"/>
  <c r="AN64" i="30"/>
  <c r="M64" i="30"/>
  <c r="AH64" i="30"/>
  <c r="AM63" i="30"/>
  <c r="AL63" i="30"/>
  <c r="AN63" i="30"/>
  <c r="M63" i="30"/>
  <c r="AH63" i="30" s="1"/>
  <c r="AM62" i="30"/>
  <c r="AN62" i="30" s="1"/>
  <c r="AL62" i="30"/>
  <c r="M62" i="30"/>
  <c r="AH62" i="30" s="1"/>
  <c r="AM61" i="30"/>
  <c r="AN61" i="30" s="1"/>
  <c r="AL61" i="30"/>
  <c r="M61" i="30"/>
  <c r="AH61" i="30" s="1"/>
  <c r="AM60" i="30"/>
  <c r="AL60" i="30"/>
  <c r="AN60" i="30"/>
  <c r="M60" i="30"/>
  <c r="AH60" i="30"/>
  <c r="AM59" i="30"/>
  <c r="AL59" i="30"/>
  <c r="AN59" i="30"/>
  <c r="M59" i="30"/>
  <c r="AH59" i="30" s="1"/>
  <c r="AM58" i="30"/>
  <c r="AN58" i="30" s="1"/>
  <c r="AL58" i="30"/>
  <c r="M58" i="30"/>
  <c r="AH58" i="30"/>
  <c r="AM57" i="30"/>
  <c r="AN57" i="30" s="1"/>
  <c r="AL57" i="30"/>
  <c r="M57" i="30"/>
  <c r="AH57" i="30"/>
  <c r="AM56" i="30"/>
  <c r="AL56" i="30"/>
  <c r="AN56" i="30"/>
  <c r="M56" i="30"/>
  <c r="AH56" i="30" s="1"/>
  <c r="AM55" i="30"/>
  <c r="AL55" i="30"/>
  <c r="AN55" i="30"/>
  <c r="M55" i="30"/>
  <c r="AH55" i="30" s="1"/>
  <c r="AM54" i="30"/>
  <c r="AN54" i="30" s="1"/>
  <c r="AL54" i="30"/>
  <c r="M54" i="30"/>
  <c r="AH54" i="30" s="1"/>
  <c r="AM53" i="30"/>
  <c r="AN53" i="30" s="1"/>
  <c r="AL53" i="30"/>
  <c r="M53" i="30"/>
  <c r="AH53" i="30"/>
  <c r="AM52" i="30"/>
  <c r="AL52" i="30"/>
  <c r="AN52" i="30"/>
  <c r="M52" i="30"/>
  <c r="AH52" i="30" s="1"/>
  <c r="AM51" i="30"/>
  <c r="AN51" i="30" s="1"/>
  <c r="AL51" i="30"/>
  <c r="M51" i="30"/>
  <c r="AH51" i="30" s="1"/>
  <c r="AM50" i="30"/>
  <c r="AN50" i="30" s="1"/>
  <c r="AL50" i="30"/>
  <c r="M50" i="30"/>
  <c r="AH50" i="30" s="1"/>
  <c r="AM49" i="30"/>
  <c r="AN49" i="30" s="1"/>
  <c r="AL49" i="30"/>
  <c r="M49" i="30"/>
  <c r="AH49" i="30" s="1"/>
  <c r="AM48" i="30"/>
  <c r="AN48" i="30" s="1"/>
  <c r="AL48" i="30"/>
  <c r="M48" i="30"/>
  <c r="AH48" i="30"/>
  <c r="AM47" i="30"/>
  <c r="AN47" i="30" s="1"/>
  <c r="AL47" i="30"/>
  <c r="M47" i="30"/>
  <c r="AH47" i="30" s="1"/>
  <c r="AM46" i="30"/>
  <c r="AN46" i="30" s="1"/>
  <c r="AL46" i="30"/>
  <c r="M46" i="30"/>
  <c r="AH46" i="30" s="1"/>
  <c r="AM45" i="30"/>
  <c r="AN45" i="30" s="1"/>
  <c r="AL45" i="30"/>
  <c r="M45" i="30"/>
  <c r="AH45" i="30" s="1"/>
  <c r="AM44" i="30"/>
  <c r="AL44" i="30"/>
  <c r="AN44" i="30"/>
  <c r="AK44" i="30"/>
  <c r="M44" i="30"/>
  <c r="AH44" i="30" s="1"/>
  <c r="AM43" i="30"/>
  <c r="AN43" i="30" s="1"/>
  <c r="AL43" i="30"/>
  <c r="AK43" i="30"/>
  <c r="M43" i="30"/>
  <c r="AH43" i="30" s="1"/>
  <c r="AM42" i="30"/>
  <c r="AN42" i="30" s="1"/>
  <c r="AL42" i="30"/>
  <c r="AK42" i="30"/>
  <c r="M42" i="30"/>
  <c r="AH42" i="30" s="1"/>
  <c r="AM41" i="30"/>
  <c r="AL41" i="30"/>
  <c r="AN41" i="30"/>
  <c r="AK41" i="30"/>
  <c r="M41" i="30"/>
  <c r="AH41" i="30" s="1"/>
  <c r="AM40" i="30"/>
  <c r="AL40" i="30"/>
  <c r="AN40" i="30"/>
  <c r="AK40" i="30"/>
  <c r="M40" i="30"/>
  <c r="AH40" i="30" s="1"/>
  <c r="AM39" i="30"/>
  <c r="AN39" i="30" s="1"/>
  <c r="AL39" i="30"/>
  <c r="AK39" i="30"/>
  <c r="M39" i="30"/>
  <c r="AH39" i="30" s="1"/>
  <c r="AM38" i="30"/>
  <c r="AN38" i="30" s="1"/>
  <c r="AL38" i="30"/>
  <c r="AK38" i="30"/>
  <c r="M38" i="30"/>
  <c r="AH38" i="30" s="1"/>
  <c r="AM37" i="30"/>
  <c r="AN37" i="30" s="1"/>
  <c r="AL37" i="30"/>
  <c r="AK37" i="30"/>
  <c r="M37" i="30"/>
  <c r="AH37" i="30" s="1"/>
  <c r="AM36" i="30"/>
  <c r="AL36" i="30"/>
  <c r="AN36" i="30"/>
  <c r="AK36" i="30"/>
  <c r="M36" i="30"/>
  <c r="AH36" i="30" s="1"/>
  <c r="AM35" i="30"/>
  <c r="AL35" i="30"/>
  <c r="AN35" i="30"/>
  <c r="AK35" i="30"/>
  <c r="M35" i="30"/>
  <c r="AH35" i="30" s="1"/>
  <c r="AM34" i="30"/>
  <c r="AN34" i="30" s="1"/>
  <c r="AL34" i="30"/>
  <c r="AK34" i="30"/>
  <c r="M34" i="30"/>
  <c r="AH34" i="30" s="1"/>
  <c r="BN33" i="30"/>
  <c r="AM33" i="30"/>
  <c r="AL33" i="30"/>
  <c r="AN33" i="30"/>
  <c r="AK33" i="30"/>
  <c r="M33" i="30"/>
  <c r="AH33" i="30"/>
  <c r="AM32" i="30"/>
  <c r="AN32" i="30" s="1"/>
  <c r="AL32" i="30"/>
  <c r="AK32" i="30"/>
  <c r="M32" i="30"/>
  <c r="AH32" i="30" s="1"/>
  <c r="AM31" i="30"/>
  <c r="AL31" i="30"/>
  <c r="AN31" i="30"/>
  <c r="AK31" i="30"/>
  <c r="M31" i="30"/>
  <c r="AH31" i="30" s="1"/>
  <c r="AM30" i="30"/>
  <c r="AL30" i="30"/>
  <c r="AN30" i="30"/>
  <c r="AK30" i="30"/>
  <c r="M30" i="30"/>
  <c r="AH30" i="30" s="1"/>
  <c r="AM29" i="30"/>
  <c r="AN29" i="30" s="1"/>
  <c r="AL29" i="30"/>
  <c r="AK29" i="30"/>
  <c r="M29" i="30"/>
  <c r="AH29" i="30" s="1"/>
  <c r="AM28" i="30"/>
  <c r="AN28" i="30" s="1"/>
  <c r="AL28" i="30"/>
  <c r="AK28" i="30"/>
  <c r="M28" i="30"/>
  <c r="AH28" i="30" s="1"/>
  <c r="AM27" i="30"/>
  <c r="AN27" i="30" s="1"/>
  <c r="AL27" i="30"/>
  <c r="AK27" i="30"/>
  <c r="M27" i="30"/>
  <c r="AH27" i="30" s="1"/>
  <c r="AM26" i="30"/>
  <c r="AL26" i="30"/>
  <c r="AN26" i="30"/>
  <c r="AK26" i="30"/>
  <c r="M26" i="30"/>
  <c r="AH26" i="30" s="1"/>
  <c r="AM25" i="30"/>
  <c r="AL25" i="30"/>
  <c r="AN25" i="30"/>
  <c r="AK25" i="30"/>
  <c r="M25" i="30"/>
  <c r="AH25" i="30" s="1"/>
  <c r="AM24" i="30"/>
  <c r="AL24" i="30"/>
  <c r="AN24" i="30"/>
  <c r="AK24" i="30"/>
  <c r="M24" i="30"/>
  <c r="AH24" i="30"/>
  <c r="AM23" i="30"/>
  <c r="AN23" i="30" s="1"/>
  <c r="AL23" i="30"/>
  <c r="AK23" i="30"/>
  <c r="M23" i="30"/>
  <c r="AH23" i="30"/>
  <c r="AM22" i="30"/>
  <c r="AL22" i="30"/>
  <c r="AN22" i="30"/>
  <c r="AK22" i="30"/>
  <c r="M22" i="30"/>
  <c r="AH22" i="30"/>
  <c r="AM21" i="30"/>
  <c r="AN21" i="30" s="1"/>
  <c r="AL21" i="30"/>
  <c r="AK21" i="30"/>
  <c r="M21" i="30"/>
  <c r="AH21" i="30"/>
  <c r="AU11" i="30"/>
  <c r="AM20" i="30"/>
  <c r="AN20" i="30" s="1"/>
  <c r="AP20" i="30" s="1"/>
  <c r="AL20" i="30"/>
  <c r="AK20" i="30"/>
  <c r="BL13" i="30"/>
  <c r="BJ13" i="30"/>
  <c r="BI15" i="30"/>
  <c r="AU13" i="30"/>
  <c r="Z13" i="30"/>
  <c r="AU12" i="30"/>
  <c r="AA6" i="30"/>
  <c r="AD3" i="29"/>
  <c r="AD4" i="29" s="1"/>
  <c r="Z31" i="13"/>
  <c r="Y31" i="13" s="1"/>
  <c r="BC2" i="13" s="1"/>
  <c r="BF10" i="29"/>
  <c r="BJ10" i="29"/>
  <c r="BK10" i="29"/>
  <c r="BL10" i="29"/>
  <c r="BM10" i="29"/>
  <c r="BN10" i="29"/>
  <c r="BF11" i="29"/>
  <c r="BJ11" i="29"/>
  <c r="BK11" i="29"/>
  <c r="BL11" i="29"/>
  <c r="BM11" i="29"/>
  <c r="BN11"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AQ20" i="29"/>
  <c r="M20" i="29"/>
  <c r="AH20" i="29" s="1"/>
  <c r="X14" i="29"/>
  <c r="AU20" i="29"/>
  <c r="AU21" i="29"/>
  <c r="AU22" i="29"/>
  <c r="AU23" i="29"/>
  <c r="AU24" i="29"/>
  <c r="AU25" i="29"/>
  <c r="AU26" i="29"/>
  <c r="AU27" i="29"/>
  <c r="AU28" i="29"/>
  <c r="AU29" i="29"/>
  <c r="AU30" i="29"/>
  <c r="AU31" i="29"/>
  <c r="AU32" i="29"/>
  <c r="AU33" i="29"/>
  <c r="AU34" i="29"/>
  <c r="AU35" i="29"/>
  <c r="AU36" i="29"/>
  <c r="AU37" i="29"/>
  <c r="AU38" i="29"/>
  <c r="AU39" i="29"/>
  <c r="AU40" i="29"/>
  <c r="AU41" i="29"/>
  <c r="AU42" i="29"/>
  <c r="AU43" i="29"/>
  <c r="AU44" i="29"/>
  <c r="AU45" i="29"/>
  <c r="AU46" i="29"/>
  <c r="AU47" i="29"/>
  <c r="AU48" i="29"/>
  <c r="AU49" i="29"/>
  <c r="AU50" i="29"/>
  <c r="AU51" i="29"/>
  <c r="AU52" i="29"/>
  <c r="AU53" i="29"/>
  <c r="AU54" i="29"/>
  <c r="AU55" i="29"/>
  <c r="AU56" i="29"/>
  <c r="AU57" i="29"/>
  <c r="AU58" i="29"/>
  <c r="AU59" i="29"/>
  <c r="AU60" i="29"/>
  <c r="AU61" i="29"/>
  <c r="AU62" i="29"/>
  <c r="AU63" i="29"/>
  <c r="AU64" i="29"/>
  <c r="AU65" i="29"/>
  <c r="AU66" i="29"/>
  <c r="AU67" i="29"/>
  <c r="AU68" i="29"/>
  <c r="AU69" i="29"/>
  <c r="AU70" i="29"/>
  <c r="AU71" i="29"/>
  <c r="AU72" i="29"/>
  <c r="AU73" i="29"/>
  <c r="AU74" i="29"/>
  <c r="AU75" i="29"/>
  <c r="AU76" i="29"/>
  <c r="AU77" i="29"/>
  <c r="AU78" i="29"/>
  <c r="AU79" i="29"/>
  <c r="AU80" i="29"/>
  <c r="AU81" i="29"/>
  <c r="AU82" i="29"/>
  <c r="AU83" i="29"/>
  <c r="AU84" i="29"/>
  <c r="AU85" i="29"/>
  <c r="AU86" i="29"/>
  <c r="AU87" i="29"/>
  <c r="AU88" i="29"/>
  <c r="AU89" i="29"/>
  <c r="AU90" i="29"/>
  <c r="AU91" i="29"/>
  <c r="AU92" i="29"/>
  <c r="AU93" i="29"/>
  <c r="AU94" i="29"/>
  <c r="AU95" i="29"/>
  <c r="AU96" i="29"/>
  <c r="AU97" i="29"/>
  <c r="AU98" i="29"/>
  <c r="AU99" i="29"/>
  <c r="AU100" i="29"/>
  <c r="AU101" i="29"/>
  <c r="AU102" i="29"/>
  <c r="AU103" i="29"/>
  <c r="AU104" i="29"/>
  <c r="AU105" i="29"/>
  <c r="AU106" i="29"/>
  <c r="AU107" i="29"/>
  <c r="AU108" i="29"/>
  <c r="AU109" i="29"/>
  <c r="AU110" i="29"/>
  <c r="AU111" i="29"/>
  <c r="AU112" i="29"/>
  <c r="AU113" i="29"/>
  <c r="AU114" i="29"/>
  <c r="AU115" i="29"/>
  <c r="AU116" i="29"/>
  <c r="AU117" i="29"/>
  <c r="AU118" i="29"/>
  <c r="AU119" i="29"/>
  <c r="AU120" i="29"/>
  <c r="AU121" i="29"/>
  <c r="AU122" i="29"/>
  <c r="AU123" i="29"/>
  <c r="AU124" i="29"/>
  <c r="AU125" i="29"/>
  <c r="AU126" i="29"/>
  <c r="AU127" i="29"/>
  <c r="AU128" i="29"/>
  <c r="AU129" i="29"/>
  <c r="AU130" i="29"/>
  <c r="AU131" i="29"/>
  <c r="AU132" i="29"/>
  <c r="AU133" i="29"/>
  <c r="AU134" i="29"/>
  <c r="AU135" i="29"/>
  <c r="AU136" i="29"/>
  <c r="AU137" i="29"/>
  <c r="AU138" i="29"/>
  <c r="AU139" i="29"/>
  <c r="AU140" i="29"/>
  <c r="AU141" i="29"/>
  <c r="AU142" i="29"/>
  <c r="AU143" i="29"/>
  <c r="AU144" i="29"/>
  <c r="AU145" i="29"/>
  <c r="AU146" i="29"/>
  <c r="AU147" i="29"/>
  <c r="AU148" i="29"/>
  <c r="AU149" i="29"/>
  <c r="AU150" i="29"/>
  <c r="AU151" i="29"/>
  <c r="AU152" i="29"/>
  <c r="AU153" i="29"/>
  <c r="AU154" i="29"/>
  <c r="AU155" i="29"/>
  <c r="AU156" i="29"/>
  <c r="AU157" i="29"/>
  <c r="AU158" i="29"/>
  <c r="AU159" i="29"/>
  <c r="AU160" i="29"/>
  <c r="AU161" i="29"/>
  <c r="AU162" i="29"/>
  <c r="AU163" i="29"/>
  <c r="AU164" i="29"/>
  <c r="AU165" i="29"/>
  <c r="AU166" i="29"/>
  <c r="AU167" i="29"/>
  <c r="AU168" i="29"/>
  <c r="AU169" i="29"/>
  <c r="AU170" i="29"/>
  <c r="AU171" i="29"/>
  <c r="AU172" i="29"/>
  <c r="AU173" i="29"/>
  <c r="AU174" i="29"/>
  <c r="AU175" i="29"/>
  <c r="AU176" i="29"/>
  <c r="AU177" i="29"/>
  <c r="AU178" i="29"/>
  <c r="AU179" i="29"/>
  <c r="AU180" i="29"/>
  <c r="AU181" i="29"/>
  <c r="AU182" i="29"/>
  <c r="AU183" i="29"/>
  <c r="AU184" i="29"/>
  <c r="AU185" i="29"/>
  <c r="AU186" i="29"/>
  <c r="AU187" i="29"/>
  <c r="AU188" i="29"/>
  <c r="AU189" i="29"/>
  <c r="AU190" i="29"/>
  <c r="AU191" i="29"/>
  <c r="AU192" i="29"/>
  <c r="AU193" i="29"/>
  <c r="AU194" i="29"/>
  <c r="AM194" i="29"/>
  <c r="AN194" i="29" s="1"/>
  <c r="AL194" i="29"/>
  <c r="AK45" i="29"/>
  <c r="AK46" i="29"/>
  <c r="AK47" i="29" s="1"/>
  <c r="AK48" i="29" s="1"/>
  <c r="AK49" i="29" s="1"/>
  <c r="AK50" i="29" s="1"/>
  <c r="AK51" i="29" s="1"/>
  <c r="AK52" i="29" s="1"/>
  <c r="AK53" i="29" s="1"/>
  <c r="AK54" i="29" s="1"/>
  <c r="AK55" i="29" s="1"/>
  <c r="AK56" i="29" s="1"/>
  <c r="AK57" i="29" s="1"/>
  <c r="AK58" i="29" s="1"/>
  <c r="AK59" i="29" s="1"/>
  <c r="AK60" i="29" s="1"/>
  <c r="AK61" i="29" s="1"/>
  <c r="AK62" i="29" s="1"/>
  <c r="AK63" i="29" s="1"/>
  <c r="AK64" i="29" s="1"/>
  <c r="AK65" i="29" s="1"/>
  <c r="AK66" i="29" s="1"/>
  <c r="AK67" i="29" s="1"/>
  <c r="AK68" i="29" s="1"/>
  <c r="AK69" i="29" s="1"/>
  <c r="AK70" i="29" s="1"/>
  <c r="AK71" i="29" s="1"/>
  <c r="AK72" i="29" s="1"/>
  <c r="AK73" i="29" s="1"/>
  <c r="AK74" i="29" s="1"/>
  <c r="AK75" i="29" s="1"/>
  <c r="AK76" i="29" s="1"/>
  <c r="AK77" i="29" s="1"/>
  <c r="AK78" i="29" s="1"/>
  <c r="AK79" i="29" s="1"/>
  <c r="AK80" i="29" s="1"/>
  <c r="AK81" i="29" s="1"/>
  <c r="AK82" i="29" s="1"/>
  <c r="AK83" i="29" s="1"/>
  <c r="AK84" i="29" s="1"/>
  <c r="AK85" i="29" s="1"/>
  <c r="AK86" i="29" s="1"/>
  <c r="AK87" i="29" s="1"/>
  <c r="AK88" i="29" s="1"/>
  <c r="AK89" i="29" s="1"/>
  <c r="AK90" i="29" s="1"/>
  <c r="AK91" i="29" s="1"/>
  <c r="AK92" i="29" s="1"/>
  <c r="AK93" i="29" s="1"/>
  <c r="AK94" i="29" s="1"/>
  <c r="AK95" i="29" s="1"/>
  <c r="AK96" i="29" s="1"/>
  <c r="AK97" i="29" s="1"/>
  <c r="AK98" i="29" s="1"/>
  <c r="AK99" i="29" s="1"/>
  <c r="AK100" i="29" s="1"/>
  <c r="AK101" i="29" s="1"/>
  <c r="AK102" i="29" s="1"/>
  <c r="AK103" i="29" s="1"/>
  <c r="AK104" i="29" s="1"/>
  <c r="AK105" i="29" s="1"/>
  <c r="AK106" i="29" s="1"/>
  <c r="AK107" i="29" s="1"/>
  <c r="AK108" i="29" s="1"/>
  <c r="AK109" i="29" s="1"/>
  <c r="AK110" i="29" s="1"/>
  <c r="AK111" i="29" s="1"/>
  <c r="AK112" i="29" s="1"/>
  <c r="AK113" i="29" s="1"/>
  <c r="AK114" i="29" s="1"/>
  <c r="AK115" i="29" s="1"/>
  <c r="AK116" i="29" s="1"/>
  <c r="AK117" i="29" s="1"/>
  <c r="AK118" i="29" s="1"/>
  <c r="AK119" i="29" s="1"/>
  <c r="AK120" i="29" s="1"/>
  <c r="AK121" i="29" s="1"/>
  <c r="AK122" i="29" s="1"/>
  <c r="AK123" i="29" s="1"/>
  <c r="AK124" i="29" s="1"/>
  <c r="AK125" i="29" s="1"/>
  <c r="AK126" i="29" s="1"/>
  <c r="AK127" i="29" s="1"/>
  <c r="AK128" i="29" s="1"/>
  <c r="AK129" i="29" s="1"/>
  <c r="AK130" i="29" s="1"/>
  <c r="AK131" i="29" s="1"/>
  <c r="AK132" i="29" s="1"/>
  <c r="AK133" i="29" s="1"/>
  <c r="AK134" i="29" s="1"/>
  <c r="AK135" i="29" s="1"/>
  <c r="AK136" i="29" s="1"/>
  <c r="AK137" i="29" s="1"/>
  <c r="AK138" i="29" s="1"/>
  <c r="AK139" i="29" s="1"/>
  <c r="AK140" i="29" s="1"/>
  <c r="AK141" i="29" s="1"/>
  <c r="AK142" i="29" s="1"/>
  <c r="AK143" i="29" s="1"/>
  <c r="AK144" i="29" s="1"/>
  <c r="AK145" i="29" s="1"/>
  <c r="AK146" i="29" s="1"/>
  <c r="AK147" i="29" s="1"/>
  <c r="AK148" i="29" s="1"/>
  <c r="AK149" i="29" s="1"/>
  <c r="AK150" i="29" s="1"/>
  <c r="AK151" i="29" s="1"/>
  <c r="AK152" i="29" s="1"/>
  <c r="AK153" i="29" s="1"/>
  <c r="AK154" i="29" s="1"/>
  <c r="AK155" i="29" s="1"/>
  <c r="AK156" i="29" s="1"/>
  <c r="AK157" i="29" s="1"/>
  <c r="AK158" i="29" s="1"/>
  <c r="AK159" i="29" s="1"/>
  <c r="AK160" i="29" s="1"/>
  <c r="AK161" i="29" s="1"/>
  <c r="AK162" i="29" s="1"/>
  <c r="AK163" i="29" s="1"/>
  <c r="AK164" i="29" s="1"/>
  <c r="AK165" i="29" s="1"/>
  <c r="AK166" i="29" s="1"/>
  <c r="AK167" i="29" s="1"/>
  <c r="AK168" i="29" s="1"/>
  <c r="AK169" i="29" s="1"/>
  <c r="AK170" i="29" s="1"/>
  <c r="AK171" i="29" s="1"/>
  <c r="AK172" i="29" s="1"/>
  <c r="AK173" i="29" s="1"/>
  <c r="AK174" i="29" s="1"/>
  <c r="AK175" i="29" s="1"/>
  <c r="AK176" i="29" s="1"/>
  <c r="AK177" i="29" s="1"/>
  <c r="AK178" i="29" s="1"/>
  <c r="AK179" i="29" s="1"/>
  <c r="AK180" i="29" s="1"/>
  <c r="AK181" i="29" s="1"/>
  <c r="AK182" i="29" s="1"/>
  <c r="AK183" i="29" s="1"/>
  <c r="AK184" i="29" s="1"/>
  <c r="AK185" i="29" s="1"/>
  <c r="AK186" i="29" s="1"/>
  <c r="AK187" i="29" s="1"/>
  <c r="AK188" i="29" s="1"/>
  <c r="AK189" i="29" s="1"/>
  <c r="AK190" i="29" s="1"/>
  <c r="AK191" i="29" s="1"/>
  <c r="AK192" i="29" s="1"/>
  <c r="AK193" i="29" s="1"/>
  <c r="AK194" i="29" s="1"/>
  <c r="M194" i="29"/>
  <c r="AH194" i="29" s="1"/>
  <c r="Y14" i="29"/>
  <c r="AM193" i="29"/>
  <c r="AN193" i="29" s="1"/>
  <c r="AL193" i="29"/>
  <c r="M193" i="29"/>
  <c r="AH193" i="29"/>
  <c r="AM192" i="29"/>
  <c r="AL192" i="29"/>
  <c r="AN192" i="29"/>
  <c r="M192" i="29"/>
  <c r="AH192" i="29" s="1"/>
  <c r="AM191" i="29"/>
  <c r="AN191" i="29" s="1"/>
  <c r="AL191" i="29"/>
  <c r="M191" i="29"/>
  <c r="AH191" i="29" s="1"/>
  <c r="AM190" i="29"/>
  <c r="AN190" i="29" s="1"/>
  <c r="AL190" i="29"/>
  <c r="M190" i="29"/>
  <c r="AH190" i="29" s="1"/>
  <c r="AM189" i="29"/>
  <c r="AL189" i="29"/>
  <c r="AN189" i="29"/>
  <c r="M189" i="29"/>
  <c r="AH189" i="29" s="1"/>
  <c r="AM188" i="29"/>
  <c r="AN188" i="29" s="1"/>
  <c r="AL188" i="29"/>
  <c r="M188" i="29"/>
  <c r="AH188" i="29" s="1"/>
  <c r="AM187" i="29"/>
  <c r="AL187" i="29"/>
  <c r="AN187" i="29"/>
  <c r="M187" i="29"/>
  <c r="AH187" i="29" s="1"/>
  <c r="AM186" i="29"/>
  <c r="AL186" i="29"/>
  <c r="AN186" i="29"/>
  <c r="M186" i="29"/>
  <c r="AH186" i="29" s="1"/>
  <c r="AM185" i="29"/>
  <c r="AN185" i="29" s="1"/>
  <c r="AL185" i="29"/>
  <c r="M185" i="29"/>
  <c r="AH185" i="29" s="1"/>
  <c r="AM184" i="29"/>
  <c r="AL184" i="29"/>
  <c r="AN184" i="29"/>
  <c r="M184" i="29"/>
  <c r="AH184" i="29" s="1"/>
  <c r="AM183" i="29"/>
  <c r="AN183" i="29" s="1"/>
  <c r="AL183" i="29"/>
  <c r="M183" i="29"/>
  <c r="AH183" i="29" s="1"/>
  <c r="AM182" i="29"/>
  <c r="AN182" i="29" s="1"/>
  <c r="AL182" i="29"/>
  <c r="M182" i="29"/>
  <c r="AH182" i="29" s="1"/>
  <c r="AM181" i="29"/>
  <c r="AN181" i="29" s="1"/>
  <c r="AL181" i="29"/>
  <c r="M181" i="29"/>
  <c r="AH181" i="29" s="1"/>
  <c r="AM180" i="29"/>
  <c r="AN180" i="29" s="1"/>
  <c r="AL180" i="29"/>
  <c r="M180" i="29"/>
  <c r="AH180" i="29" s="1"/>
  <c r="AM179" i="29"/>
  <c r="AN179" i="29" s="1"/>
  <c r="AL179" i="29"/>
  <c r="M179" i="29"/>
  <c r="AH179" i="29" s="1"/>
  <c r="AM178" i="29"/>
  <c r="AN178" i="29" s="1"/>
  <c r="AL178" i="29"/>
  <c r="M178" i="29"/>
  <c r="AH178" i="29"/>
  <c r="AM177" i="29"/>
  <c r="AN177" i="29" s="1"/>
  <c r="AL177" i="29"/>
  <c r="M177" i="29"/>
  <c r="AH177" i="29"/>
  <c r="AM176" i="29"/>
  <c r="AN176" i="29" s="1"/>
  <c r="AL176" i="29"/>
  <c r="M176" i="29"/>
  <c r="AH176" i="29" s="1"/>
  <c r="AM175" i="29"/>
  <c r="AN175" i="29" s="1"/>
  <c r="AL175" i="29"/>
  <c r="M175" i="29"/>
  <c r="AH175" i="29"/>
  <c r="AM174" i="29"/>
  <c r="AN174" i="29" s="1"/>
  <c r="AL174" i="29"/>
  <c r="M174" i="29"/>
  <c r="AH174" i="29"/>
  <c r="AM173" i="29"/>
  <c r="AN173" i="29" s="1"/>
  <c r="AL173" i="29"/>
  <c r="M173" i="29"/>
  <c r="AH173" i="29" s="1"/>
  <c r="AM172" i="29"/>
  <c r="AN172" i="29" s="1"/>
  <c r="AL172" i="29"/>
  <c r="M172" i="29"/>
  <c r="AH172" i="29"/>
  <c r="AM171" i="29"/>
  <c r="AN171" i="29" s="1"/>
  <c r="AL171" i="29"/>
  <c r="M171" i="29"/>
  <c r="AH171" i="29" s="1"/>
  <c r="AM170" i="29"/>
  <c r="AN170" i="29" s="1"/>
  <c r="AL170" i="29"/>
  <c r="M170" i="29"/>
  <c r="AH170" i="29" s="1"/>
  <c r="AM169" i="29"/>
  <c r="AN169" i="29" s="1"/>
  <c r="AL169" i="29"/>
  <c r="M169" i="29"/>
  <c r="AH169" i="29" s="1"/>
  <c r="AM168" i="29"/>
  <c r="AN168" i="29" s="1"/>
  <c r="AL168" i="29"/>
  <c r="M168" i="29"/>
  <c r="AH168" i="29" s="1"/>
  <c r="AM167" i="29"/>
  <c r="AN167" i="29" s="1"/>
  <c r="AL167" i="29"/>
  <c r="M167" i="29"/>
  <c r="AH167" i="29" s="1"/>
  <c r="AM166" i="29"/>
  <c r="AN166" i="29" s="1"/>
  <c r="AL166" i="29"/>
  <c r="M166" i="29"/>
  <c r="AH166" i="29" s="1"/>
  <c r="AM165" i="29"/>
  <c r="AN165" i="29" s="1"/>
  <c r="AL165" i="29"/>
  <c r="M165" i="29"/>
  <c r="AH165" i="29" s="1"/>
  <c r="AM164" i="29"/>
  <c r="AN164" i="29" s="1"/>
  <c r="AL164" i="29"/>
  <c r="M164" i="29"/>
  <c r="AH164" i="29"/>
  <c r="AM163" i="29"/>
  <c r="AN163" i="29" s="1"/>
  <c r="AL163" i="29"/>
  <c r="M163" i="29"/>
  <c r="AH163" i="29" s="1"/>
  <c r="AM162" i="29"/>
  <c r="AN162" i="29" s="1"/>
  <c r="AL162" i="29"/>
  <c r="M162" i="29"/>
  <c r="AH162" i="29"/>
  <c r="AM161" i="29"/>
  <c r="AN161" i="29" s="1"/>
  <c r="AL161" i="29"/>
  <c r="M161" i="29"/>
  <c r="AH161" i="29"/>
  <c r="AM160" i="29"/>
  <c r="AL160" i="29"/>
  <c r="AN160" i="29"/>
  <c r="M160" i="29"/>
  <c r="AH160" i="29" s="1"/>
  <c r="AM159" i="29"/>
  <c r="AN159" i="29" s="1"/>
  <c r="AL159" i="29"/>
  <c r="M159" i="29"/>
  <c r="AH159" i="29"/>
  <c r="AM158" i="29"/>
  <c r="AN158" i="29" s="1"/>
  <c r="AL158" i="29"/>
  <c r="M158" i="29"/>
  <c r="AH158" i="29"/>
  <c r="AM157" i="29"/>
  <c r="AL157" i="29"/>
  <c r="AN157" i="29"/>
  <c r="M157" i="29"/>
  <c r="AH157" i="29" s="1"/>
  <c r="AM156" i="29"/>
  <c r="AN156" i="29" s="1"/>
  <c r="AL156" i="29"/>
  <c r="M156" i="29"/>
  <c r="AH156" i="29"/>
  <c r="AM155" i="29"/>
  <c r="AL155" i="29"/>
  <c r="AN155" i="29"/>
  <c r="M155" i="29"/>
  <c r="AH155" i="29" s="1"/>
  <c r="AM154" i="29"/>
  <c r="AL154" i="29"/>
  <c r="AN154" i="29"/>
  <c r="M154" i="29"/>
  <c r="AH154" i="29" s="1"/>
  <c r="AM153" i="29"/>
  <c r="AN153" i="29" s="1"/>
  <c r="AL153" i="29"/>
  <c r="M153" i="29"/>
  <c r="AH153" i="29" s="1"/>
  <c r="AM152" i="29"/>
  <c r="AL152" i="29"/>
  <c r="AN152" i="29"/>
  <c r="M152" i="29"/>
  <c r="AH152" i="29" s="1"/>
  <c r="AM151" i="29"/>
  <c r="AN151" i="29" s="1"/>
  <c r="AL151" i="29"/>
  <c r="M151" i="29"/>
  <c r="AH151" i="29" s="1"/>
  <c r="AM150" i="29"/>
  <c r="AN150" i="29" s="1"/>
  <c r="AL150" i="29"/>
  <c r="M150" i="29"/>
  <c r="AH150" i="29" s="1"/>
  <c r="AM149" i="29"/>
  <c r="AL149" i="29"/>
  <c r="AN149" i="29"/>
  <c r="M149" i="29"/>
  <c r="AH149" i="29" s="1"/>
  <c r="AM148" i="29"/>
  <c r="AN148" i="29" s="1"/>
  <c r="AL148" i="29"/>
  <c r="M148" i="29"/>
  <c r="AH148" i="29" s="1"/>
  <c r="AM147" i="29"/>
  <c r="AN147" i="29" s="1"/>
  <c r="AL147" i="29"/>
  <c r="M147" i="29"/>
  <c r="AH147" i="29" s="1"/>
  <c r="AM146" i="29"/>
  <c r="AL146" i="29"/>
  <c r="AN146" i="29"/>
  <c r="M146" i="29"/>
  <c r="AH146" i="29" s="1"/>
  <c r="AM145" i="29"/>
  <c r="AN145" i="29" s="1"/>
  <c r="AL145" i="29"/>
  <c r="M145" i="29"/>
  <c r="AH145" i="29" s="1"/>
  <c r="AM144" i="29"/>
  <c r="AL144" i="29"/>
  <c r="AN144" i="29"/>
  <c r="M144" i="29"/>
  <c r="AH144" i="29" s="1"/>
  <c r="AM143" i="29"/>
  <c r="AL143" i="29"/>
  <c r="AN143" i="29"/>
  <c r="M143" i="29"/>
  <c r="AH143" i="29" s="1"/>
  <c r="AM142" i="29"/>
  <c r="AN142" i="29" s="1"/>
  <c r="AL142" i="29"/>
  <c r="M142" i="29"/>
  <c r="AH142" i="29" s="1"/>
  <c r="AM141" i="29"/>
  <c r="AL141" i="29"/>
  <c r="AN141" i="29"/>
  <c r="M141" i="29"/>
  <c r="AH141" i="29" s="1"/>
  <c r="AM140" i="29"/>
  <c r="AN140" i="29" s="1"/>
  <c r="AL140" i="29"/>
  <c r="M140" i="29"/>
  <c r="AH140" i="29" s="1"/>
  <c r="AM139" i="29"/>
  <c r="AN139" i="29" s="1"/>
  <c r="AL139" i="29"/>
  <c r="M139" i="29"/>
  <c r="AH139" i="29" s="1"/>
  <c r="AM138" i="29"/>
  <c r="AN138" i="29" s="1"/>
  <c r="AL138" i="29"/>
  <c r="M138" i="29"/>
  <c r="AH138" i="29" s="1"/>
  <c r="AM137" i="29"/>
  <c r="AN137" i="29" s="1"/>
  <c r="AL137" i="29"/>
  <c r="M137" i="29"/>
  <c r="AH137" i="29" s="1"/>
  <c r="AM136" i="29"/>
  <c r="AL136" i="29"/>
  <c r="M136" i="29"/>
  <c r="AH136" i="29" s="1"/>
  <c r="AM135" i="29"/>
  <c r="AL135" i="29"/>
  <c r="AN135" i="29"/>
  <c r="M135" i="29"/>
  <c r="AH135" i="29" s="1"/>
  <c r="AM134" i="29"/>
  <c r="AL134" i="29"/>
  <c r="M134" i="29"/>
  <c r="AH134" i="29" s="1"/>
  <c r="BM133" i="29"/>
  <c r="AM133" i="29"/>
  <c r="AN133" i="29" s="1"/>
  <c r="AL133" i="29"/>
  <c r="M133" i="29"/>
  <c r="AH133" i="29" s="1"/>
  <c r="AM132" i="29"/>
  <c r="AN132" i="29" s="1"/>
  <c r="AL132" i="29"/>
  <c r="M132" i="29"/>
  <c r="AH132" i="29" s="1"/>
  <c r="AM131" i="29"/>
  <c r="AN131" i="29" s="1"/>
  <c r="AL131" i="29"/>
  <c r="M131" i="29"/>
  <c r="AH131" i="29" s="1"/>
  <c r="AM130" i="29"/>
  <c r="AN130" i="29" s="1"/>
  <c r="AL130" i="29"/>
  <c r="M130" i="29"/>
  <c r="AH130" i="29" s="1"/>
  <c r="AM129" i="29"/>
  <c r="AN129" i="29" s="1"/>
  <c r="AL129" i="29"/>
  <c r="M129" i="29"/>
  <c r="AH129" i="29" s="1"/>
  <c r="AM128" i="29"/>
  <c r="AN128" i="29" s="1"/>
  <c r="AL128" i="29"/>
  <c r="M128" i="29"/>
  <c r="AH128" i="29" s="1"/>
  <c r="AM127" i="29"/>
  <c r="AN127" i="29" s="1"/>
  <c r="AL127" i="29"/>
  <c r="M127" i="29"/>
  <c r="AH127" i="29" s="1"/>
  <c r="AM126" i="29"/>
  <c r="AN126" i="29" s="1"/>
  <c r="AL126" i="29"/>
  <c r="M126" i="29"/>
  <c r="AH126" i="29"/>
  <c r="AM125" i="29"/>
  <c r="AN125" i="29" s="1"/>
  <c r="AL125" i="29"/>
  <c r="M125" i="29"/>
  <c r="AH125" i="29" s="1"/>
  <c r="AM124" i="29"/>
  <c r="AN124" i="29" s="1"/>
  <c r="AL124" i="29"/>
  <c r="M124" i="29"/>
  <c r="AH124" i="29"/>
  <c r="AM123" i="29"/>
  <c r="AN123" i="29" s="1"/>
  <c r="AL123" i="29"/>
  <c r="M123" i="29"/>
  <c r="AH123" i="29" s="1"/>
  <c r="AM122" i="29"/>
  <c r="AN122" i="29" s="1"/>
  <c r="AL122" i="29"/>
  <c r="M122" i="29"/>
  <c r="AH122" i="29" s="1"/>
  <c r="AM121" i="29"/>
  <c r="AN121" i="29" s="1"/>
  <c r="AL121" i="29"/>
  <c r="M121" i="29"/>
  <c r="AH121" i="29" s="1"/>
  <c r="AM120" i="29"/>
  <c r="AN120" i="29" s="1"/>
  <c r="AL120" i="29"/>
  <c r="M120" i="29"/>
  <c r="AH120" i="29" s="1"/>
  <c r="AM119" i="29"/>
  <c r="AN119" i="29" s="1"/>
  <c r="AL119" i="29"/>
  <c r="M119" i="29"/>
  <c r="AH119" i="29"/>
  <c r="AM118" i="29"/>
  <c r="AN118" i="29" s="1"/>
  <c r="AL118" i="29"/>
  <c r="M118" i="29"/>
  <c r="AH118" i="29"/>
  <c r="AM117" i="29"/>
  <c r="AN117" i="29" s="1"/>
  <c r="AL117" i="29"/>
  <c r="M117" i="29"/>
  <c r="AH117" i="29" s="1"/>
  <c r="AM116" i="29"/>
  <c r="AN116" i="29" s="1"/>
  <c r="AL116" i="29"/>
  <c r="M116" i="29"/>
  <c r="AH116" i="29" s="1"/>
  <c r="AM115" i="29"/>
  <c r="AN115" i="29" s="1"/>
  <c r="AL115" i="29"/>
  <c r="M115" i="29"/>
  <c r="AH115" i="29" s="1"/>
  <c r="AM114" i="29"/>
  <c r="AN114" i="29" s="1"/>
  <c r="AL114" i="29"/>
  <c r="M114" i="29"/>
  <c r="AH114" i="29" s="1"/>
  <c r="AM113" i="29"/>
  <c r="AN113" i="29" s="1"/>
  <c r="AL113" i="29"/>
  <c r="M113" i="29"/>
  <c r="AH113" i="29" s="1"/>
  <c r="AM112" i="29"/>
  <c r="AN112" i="29" s="1"/>
  <c r="AL112" i="29"/>
  <c r="M112" i="29"/>
  <c r="AH112" i="29" s="1"/>
  <c r="AM111" i="29"/>
  <c r="AL111" i="29"/>
  <c r="AN111" i="29"/>
  <c r="M111" i="29"/>
  <c r="AH111" i="29" s="1"/>
  <c r="AM110" i="29"/>
  <c r="AL110" i="29"/>
  <c r="AN110" i="29"/>
  <c r="M110" i="29"/>
  <c r="AH110" i="29" s="1"/>
  <c r="AM109" i="29"/>
  <c r="AL109" i="29"/>
  <c r="AN109" i="29"/>
  <c r="M109" i="29"/>
  <c r="AH109" i="29"/>
  <c r="AM108" i="29"/>
  <c r="AN108" i="29" s="1"/>
  <c r="AL108" i="29"/>
  <c r="M108" i="29"/>
  <c r="AH108" i="29"/>
  <c r="AM107" i="29"/>
  <c r="AN107" i="29" s="1"/>
  <c r="AL107" i="29"/>
  <c r="M107" i="29"/>
  <c r="AH107" i="29" s="1"/>
  <c r="AM106" i="29"/>
  <c r="AN106" i="29" s="1"/>
  <c r="AL106" i="29"/>
  <c r="M106" i="29"/>
  <c r="AH106" i="29"/>
  <c r="AM105" i="29"/>
  <c r="AN105" i="29" s="1"/>
  <c r="AL105" i="29"/>
  <c r="M105" i="29"/>
  <c r="AH105" i="29"/>
  <c r="AM104" i="29"/>
  <c r="AN104" i="29" s="1"/>
  <c r="AL104" i="29"/>
  <c r="M104" i="29"/>
  <c r="AH104" i="29" s="1"/>
  <c r="AM103" i="29"/>
  <c r="AN103" i="29" s="1"/>
  <c r="AL103" i="29"/>
  <c r="M103" i="29"/>
  <c r="AH103" i="29" s="1"/>
  <c r="AM102" i="29"/>
  <c r="AN102" i="29" s="1"/>
  <c r="AL102" i="29"/>
  <c r="M102" i="29"/>
  <c r="AH102" i="29" s="1"/>
  <c r="AM101" i="29"/>
  <c r="AN101" i="29" s="1"/>
  <c r="AL101" i="29"/>
  <c r="M101" i="29"/>
  <c r="AH101" i="29"/>
  <c r="AM100" i="29"/>
  <c r="AN100" i="29" s="1"/>
  <c r="AL100" i="29"/>
  <c r="M100" i="29"/>
  <c r="AH100" i="29" s="1"/>
  <c r="AM99" i="29"/>
  <c r="AN99" i="29" s="1"/>
  <c r="AL99" i="29"/>
  <c r="M99" i="29"/>
  <c r="AH99" i="29"/>
  <c r="AM98" i="29"/>
  <c r="AN98" i="29" s="1"/>
  <c r="AL98" i="29"/>
  <c r="M98" i="29"/>
  <c r="AH98" i="29"/>
  <c r="AM97" i="29"/>
  <c r="AL97" i="29"/>
  <c r="AN97" i="29"/>
  <c r="M97" i="29"/>
  <c r="AH97" i="29" s="1"/>
  <c r="AM96" i="29"/>
  <c r="AN96" i="29" s="1"/>
  <c r="AL96" i="29"/>
  <c r="M96" i="29"/>
  <c r="AH96" i="29"/>
  <c r="AM95" i="29"/>
  <c r="AN95" i="29" s="1"/>
  <c r="AL95" i="29"/>
  <c r="M95" i="29"/>
  <c r="AH95" i="29"/>
  <c r="AM94" i="29"/>
  <c r="AL94" i="29"/>
  <c r="AN94" i="29"/>
  <c r="M94" i="29"/>
  <c r="AH94" i="29" s="1"/>
  <c r="AM93" i="29"/>
  <c r="AN93" i="29" s="1"/>
  <c r="AL93" i="29"/>
  <c r="M93" i="29"/>
  <c r="AH93" i="29"/>
  <c r="AM92" i="29"/>
  <c r="AL92" i="29"/>
  <c r="AN92" i="29"/>
  <c r="M92" i="29"/>
  <c r="AH92" i="29" s="1"/>
  <c r="AM91" i="29"/>
  <c r="AL91" i="29"/>
  <c r="AN91" i="29"/>
  <c r="M91" i="29"/>
  <c r="AH91" i="29" s="1"/>
  <c r="AM90" i="29"/>
  <c r="AN90" i="29" s="1"/>
  <c r="AL90" i="29"/>
  <c r="M90" i="29"/>
  <c r="AH90" i="29" s="1"/>
  <c r="AM89" i="29"/>
  <c r="AL89" i="29"/>
  <c r="AN89" i="29"/>
  <c r="M89" i="29"/>
  <c r="AH89" i="29" s="1"/>
  <c r="AM88" i="29"/>
  <c r="AN88" i="29" s="1"/>
  <c r="AL88" i="29"/>
  <c r="M88" i="29"/>
  <c r="AH88" i="29" s="1"/>
  <c r="AM87" i="29"/>
  <c r="AN87" i="29" s="1"/>
  <c r="AL87" i="29"/>
  <c r="M87" i="29"/>
  <c r="AH87" i="29" s="1"/>
  <c r="AM86" i="29"/>
  <c r="AN86" i="29" s="1"/>
  <c r="AL86" i="29"/>
  <c r="M86" i="29"/>
  <c r="AH86" i="29" s="1"/>
  <c r="AM85" i="29"/>
  <c r="AN85" i="29" s="1"/>
  <c r="AL85" i="29"/>
  <c r="M85" i="29"/>
  <c r="AH85" i="29" s="1"/>
  <c r="AM84" i="29"/>
  <c r="AN84" i="29" s="1"/>
  <c r="AL84" i="29"/>
  <c r="M84" i="29"/>
  <c r="AH84" i="29" s="1"/>
  <c r="AM83" i="29"/>
  <c r="AN83" i="29" s="1"/>
  <c r="AL83" i="29"/>
  <c r="M83" i="29"/>
  <c r="AH83" i="29"/>
  <c r="AM82" i="29"/>
  <c r="AN82" i="29" s="1"/>
  <c r="AL82" i="29"/>
  <c r="M82" i="29"/>
  <c r="AH82" i="29"/>
  <c r="AM81" i="29"/>
  <c r="AN81" i="29" s="1"/>
  <c r="AL81" i="29"/>
  <c r="M81" i="29"/>
  <c r="AH81" i="29" s="1"/>
  <c r="AM80" i="29"/>
  <c r="AL80" i="29"/>
  <c r="M80" i="29"/>
  <c r="AH80" i="29"/>
  <c r="AM79" i="29"/>
  <c r="AN79" i="29" s="1"/>
  <c r="AL79" i="29"/>
  <c r="M79" i="29"/>
  <c r="AH79" i="29" s="1"/>
  <c r="AM78" i="29"/>
  <c r="AN78" i="29" s="1"/>
  <c r="AL78" i="29"/>
  <c r="M78" i="29"/>
  <c r="AH78" i="29"/>
  <c r="AM77" i="29"/>
  <c r="AN77" i="29" s="1"/>
  <c r="AL77" i="29"/>
  <c r="M77" i="29"/>
  <c r="AH77" i="29"/>
  <c r="AM76" i="29"/>
  <c r="AN76" i="29" s="1"/>
  <c r="AL76" i="29"/>
  <c r="M76" i="29"/>
  <c r="AH76" i="29"/>
  <c r="AM75" i="29"/>
  <c r="AN75" i="29" s="1"/>
  <c r="AL75" i="29"/>
  <c r="M75" i="29"/>
  <c r="AH75" i="29"/>
  <c r="AM74" i="29"/>
  <c r="AN74" i="29" s="1"/>
  <c r="AL74" i="29"/>
  <c r="M74" i="29"/>
  <c r="AH74" i="29"/>
  <c r="AM73" i="29"/>
  <c r="AL73" i="29"/>
  <c r="AN73" i="29"/>
  <c r="M73" i="29"/>
  <c r="AH73" i="29" s="1"/>
  <c r="AM72" i="29"/>
  <c r="AN72" i="29" s="1"/>
  <c r="AL72" i="29"/>
  <c r="M72" i="29"/>
  <c r="AH72" i="29" s="1"/>
  <c r="AM71" i="29"/>
  <c r="AL71" i="29"/>
  <c r="AN71" i="29"/>
  <c r="M71" i="29"/>
  <c r="AH71" i="29" s="1"/>
  <c r="AM70" i="29"/>
  <c r="AL70" i="29"/>
  <c r="AN70" i="29"/>
  <c r="M70" i="29"/>
  <c r="AH70" i="29" s="1"/>
  <c r="AM69" i="29"/>
  <c r="AN69" i="29" s="1"/>
  <c r="AL69" i="29"/>
  <c r="M69" i="29"/>
  <c r="AH69" i="29" s="1"/>
  <c r="AM68" i="29"/>
  <c r="AL68" i="29"/>
  <c r="AN68" i="29"/>
  <c r="M68" i="29"/>
  <c r="AH68" i="29"/>
  <c r="AM67" i="29"/>
  <c r="AN67" i="29" s="1"/>
  <c r="AL67" i="29"/>
  <c r="M67" i="29"/>
  <c r="AH67" i="29"/>
  <c r="AM66" i="29"/>
  <c r="AN66" i="29" s="1"/>
  <c r="AL66" i="29"/>
  <c r="M66" i="29"/>
  <c r="AH66" i="29" s="1"/>
  <c r="AM65" i="29"/>
  <c r="AL65" i="29"/>
  <c r="AN65" i="29"/>
  <c r="M65" i="29"/>
  <c r="AH65" i="29"/>
  <c r="BM64" i="29"/>
  <c r="AM64" i="29"/>
  <c r="AN64" i="29" s="1"/>
  <c r="AL64" i="29"/>
  <c r="M64" i="29"/>
  <c r="AH64" i="29"/>
  <c r="AM63" i="29"/>
  <c r="AN63" i="29" s="1"/>
  <c r="AL63" i="29"/>
  <c r="M63" i="29"/>
  <c r="AH63" i="29" s="1"/>
  <c r="AM62" i="29"/>
  <c r="AN62" i="29" s="1"/>
  <c r="AL62" i="29"/>
  <c r="M62" i="29"/>
  <c r="AH62" i="29" s="1"/>
  <c r="AM61" i="29"/>
  <c r="AN61" i="29" s="1"/>
  <c r="AL61" i="29"/>
  <c r="M61" i="29"/>
  <c r="AH61" i="29" s="1"/>
  <c r="AM60" i="29"/>
  <c r="AN60" i="29" s="1"/>
  <c r="AL60" i="29"/>
  <c r="M60" i="29"/>
  <c r="AH60" i="29" s="1"/>
  <c r="AM59" i="29"/>
  <c r="AN59" i="29" s="1"/>
  <c r="AL59" i="29"/>
  <c r="M59" i="29"/>
  <c r="AH59" i="29" s="1"/>
  <c r="AM58" i="29"/>
  <c r="AN58" i="29" s="1"/>
  <c r="AL58" i="29"/>
  <c r="M58" i="29"/>
  <c r="AH58" i="29" s="1"/>
  <c r="AM57" i="29"/>
  <c r="AL57" i="29"/>
  <c r="AN57" i="29"/>
  <c r="M57" i="29"/>
  <c r="AH57" i="29" s="1"/>
  <c r="AM56" i="29"/>
  <c r="AN56" i="29" s="1"/>
  <c r="AL56" i="29"/>
  <c r="M56" i="29"/>
  <c r="AH56" i="29" s="1"/>
  <c r="AM55" i="29"/>
  <c r="AN55" i="29" s="1"/>
  <c r="AL55" i="29"/>
  <c r="M55" i="29"/>
  <c r="AH55" i="29" s="1"/>
  <c r="AM54" i="29"/>
  <c r="AN54" i="29" s="1"/>
  <c r="AL54" i="29"/>
  <c r="M54" i="29"/>
  <c r="AH54" i="29"/>
  <c r="AM53" i="29"/>
  <c r="AN53" i="29" s="1"/>
  <c r="AL53" i="29"/>
  <c r="M53" i="29"/>
  <c r="AH53" i="29"/>
  <c r="AM52" i="29"/>
  <c r="AN52" i="29" s="1"/>
  <c r="AL52" i="29"/>
  <c r="M52" i="29"/>
  <c r="AH52" i="29" s="1"/>
  <c r="AM51" i="29"/>
  <c r="AN51" i="29" s="1"/>
  <c r="AL51" i="29"/>
  <c r="M51" i="29"/>
  <c r="AH51" i="29" s="1"/>
  <c r="AM50" i="29"/>
  <c r="AN50" i="29" s="1"/>
  <c r="AL50" i="29"/>
  <c r="M50" i="29"/>
  <c r="AH50" i="29" s="1"/>
  <c r="AM49" i="29"/>
  <c r="AN49" i="29" s="1"/>
  <c r="AL49" i="29"/>
  <c r="M49" i="29"/>
  <c r="AH49" i="29"/>
  <c r="AM48" i="29"/>
  <c r="AN48" i="29" s="1"/>
  <c r="AL48" i="29"/>
  <c r="M48" i="29"/>
  <c r="AH48" i="29"/>
  <c r="AM47" i="29"/>
  <c r="AN47" i="29" s="1"/>
  <c r="AL47" i="29"/>
  <c r="M47" i="29"/>
  <c r="AH47" i="29"/>
  <c r="AM46" i="29"/>
  <c r="AL46" i="29"/>
  <c r="AN46" i="29"/>
  <c r="M46" i="29"/>
  <c r="AH46" i="29" s="1"/>
  <c r="AM45" i="29"/>
  <c r="AN45" i="29" s="1"/>
  <c r="AL45" i="29"/>
  <c r="M45" i="29"/>
  <c r="AH45" i="29"/>
  <c r="AM44" i="29"/>
  <c r="AN44" i="29" s="1"/>
  <c r="AL44" i="29"/>
  <c r="AK44" i="29"/>
  <c r="M44" i="29"/>
  <c r="AH44" i="29" s="1"/>
  <c r="AM43" i="29"/>
  <c r="AL43" i="29"/>
  <c r="AN43" i="29"/>
  <c r="AK43" i="29"/>
  <c r="M43" i="29"/>
  <c r="AH43" i="29"/>
  <c r="AM42" i="29"/>
  <c r="AN42" i="29" s="1"/>
  <c r="AL42" i="29"/>
  <c r="AK42" i="29"/>
  <c r="M42" i="29"/>
  <c r="AH42" i="29" s="1"/>
  <c r="AM41" i="29"/>
  <c r="AN41" i="29" s="1"/>
  <c r="AL41" i="29"/>
  <c r="AK41" i="29"/>
  <c r="M41" i="29"/>
  <c r="AH41" i="29" s="1"/>
  <c r="AM40" i="29"/>
  <c r="AN40" i="29" s="1"/>
  <c r="AL40" i="29"/>
  <c r="AK40" i="29"/>
  <c r="M40" i="29"/>
  <c r="AH40" i="29" s="1"/>
  <c r="AM39" i="29"/>
  <c r="AN39" i="29" s="1"/>
  <c r="AL39" i="29"/>
  <c r="AK39" i="29"/>
  <c r="M39" i="29"/>
  <c r="AH39" i="29" s="1"/>
  <c r="AM38" i="29"/>
  <c r="AN38" i="29" s="1"/>
  <c r="AL38" i="29"/>
  <c r="AK38" i="29"/>
  <c r="M38" i="29"/>
  <c r="AH38" i="29" s="1"/>
  <c r="AM37" i="29"/>
  <c r="AN37" i="29" s="1"/>
  <c r="AL37" i="29"/>
  <c r="AK37" i="29"/>
  <c r="M37" i="29"/>
  <c r="AH37" i="29"/>
  <c r="AM36" i="29"/>
  <c r="AL36" i="29"/>
  <c r="AN36" i="29"/>
  <c r="AK36" i="29"/>
  <c r="M36" i="29"/>
  <c r="AH36" i="29" s="1"/>
  <c r="AM35" i="29"/>
  <c r="AN35" i="29" s="1"/>
  <c r="AL35" i="29"/>
  <c r="AK35" i="29"/>
  <c r="M35" i="29"/>
  <c r="AH35" i="29"/>
  <c r="AM34" i="29"/>
  <c r="AN34" i="29" s="1"/>
  <c r="AL34" i="29"/>
  <c r="AK34" i="29"/>
  <c r="M34" i="29"/>
  <c r="AH34" i="29" s="1"/>
  <c r="AM33" i="29"/>
  <c r="AN33" i="29" s="1"/>
  <c r="AL33" i="29"/>
  <c r="AK33" i="29"/>
  <c r="M33" i="29"/>
  <c r="AH33" i="29" s="1"/>
  <c r="AM32" i="29"/>
  <c r="AN32" i="29" s="1"/>
  <c r="AL32" i="29"/>
  <c r="AK32" i="29"/>
  <c r="M32" i="29"/>
  <c r="AH32" i="29" s="1"/>
  <c r="AM31" i="29"/>
  <c r="AL31" i="29"/>
  <c r="AN31" i="29"/>
  <c r="AK31" i="29"/>
  <c r="M31" i="29"/>
  <c r="AH31" i="29"/>
  <c r="AM30" i="29"/>
  <c r="AN30" i="29" s="1"/>
  <c r="AL30" i="29"/>
  <c r="AK30" i="29"/>
  <c r="M30" i="29"/>
  <c r="AH30" i="29" s="1"/>
  <c r="AM29" i="29"/>
  <c r="AN29" i="29" s="1"/>
  <c r="AL29" i="29"/>
  <c r="AK29" i="29"/>
  <c r="M29" i="29"/>
  <c r="AH29" i="29"/>
  <c r="AM28" i="29"/>
  <c r="AN28" i="29" s="1"/>
  <c r="AL28" i="29"/>
  <c r="AK28" i="29"/>
  <c r="M28" i="29"/>
  <c r="AH28" i="29"/>
  <c r="AM27" i="29"/>
  <c r="AN27" i="29" s="1"/>
  <c r="AL27" i="29"/>
  <c r="AK27" i="29"/>
  <c r="M27" i="29"/>
  <c r="AH27" i="29" s="1"/>
  <c r="AM26" i="29"/>
  <c r="AL26" i="29"/>
  <c r="AN26" i="29"/>
  <c r="AK26" i="29"/>
  <c r="M26" i="29"/>
  <c r="AH26" i="29" s="1"/>
  <c r="AM25" i="29"/>
  <c r="AL25" i="29"/>
  <c r="AN25" i="29"/>
  <c r="AK25" i="29"/>
  <c r="M25" i="29"/>
  <c r="AH25" i="29" s="1"/>
  <c r="AM24" i="29"/>
  <c r="AN24" i="29" s="1"/>
  <c r="AL24" i="29"/>
  <c r="AK24" i="29"/>
  <c r="M24" i="29"/>
  <c r="AH24" i="29"/>
  <c r="AM23" i="29"/>
  <c r="AL23" i="29"/>
  <c r="AN23" i="29"/>
  <c r="AK23" i="29"/>
  <c r="M23" i="29"/>
  <c r="AH23" i="29"/>
  <c r="AM22" i="29"/>
  <c r="AN22" i="29" s="1"/>
  <c r="AL22" i="29"/>
  <c r="AK22" i="29"/>
  <c r="M22" i="29"/>
  <c r="AH22" i="29" s="1"/>
  <c r="AM21" i="29"/>
  <c r="AN21" i="29" s="1"/>
  <c r="AL21" i="29"/>
  <c r="AK21" i="29"/>
  <c r="M21" i="29"/>
  <c r="AH21" i="29" s="1"/>
  <c r="AU11" i="29"/>
  <c r="AM20" i="29"/>
  <c r="AL20" i="29"/>
  <c r="AN20" i="29"/>
  <c r="AK20" i="29"/>
  <c r="BM13" i="29"/>
  <c r="BF13" i="29"/>
  <c r="AU13" i="29"/>
  <c r="Z13" i="29"/>
  <c r="AU12" i="29"/>
  <c r="AA6" i="29"/>
  <c r="AD3" i="28"/>
  <c r="AD4" i="28" s="1"/>
  <c r="Z32" i="13"/>
  <c r="Y32" i="13" s="1"/>
  <c r="BD2" i="13" s="1"/>
  <c r="BF10" i="28"/>
  <c r="BJ10" i="28"/>
  <c r="BK10" i="28"/>
  <c r="BL10" i="28"/>
  <c r="BM10" i="28"/>
  <c r="BN10" i="28"/>
  <c r="BN13" i="28" s="1"/>
  <c r="BF11" i="28"/>
  <c r="BJ11" i="28"/>
  <c r="BK11" i="28"/>
  <c r="BL11" i="28"/>
  <c r="BM11" i="28"/>
  <c r="BN11" i="28"/>
  <c r="R21" i="28"/>
  <c r="R22" i="28"/>
  <c r="R23" i="28"/>
  <c r="R24" i="28"/>
  <c r="R25" i="28"/>
  <c r="R26" i="28"/>
  <c r="R27" i="28"/>
  <c r="R28" i="28"/>
  <c r="R29" i="28"/>
  <c r="R30" i="28"/>
  <c r="R31" i="28"/>
  <c r="R32" i="28"/>
  <c r="R33" i="28"/>
  <c r="R34" i="28"/>
  <c r="R35" i="28"/>
  <c r="R36" i="28"/>
  <c r="R37" i="28"/>
  <c r="R38" i="28"/>
  <c r="R39" i="28"/>
  <c r="R40" i="28"/>
  <c r="R41" i="28"/>
  <c r="R42" i="28"/>
  <c r="R43" i="28"/>
  <c r="R44" i="28"/>
  <c r="R45" i="28"/>
  <c r="R46" i="28"/>
  <c r="R47" i="28"/>
  <c r="R48" i="28"/>
  <c r="R49" i="28"/>
  <c r="R50" i="28"/>
  <c r="R51" i="28"/>
  <c r="R52" i="28"/>
  <c r="R53" i="28"/>
  <c r="R54" i="28"/>
  <c r="R55" i="28"/>
  <c r="R56" i="28"/>
  <c r="R57" i="28"/>
  <c r="R58" i="28"/>
  <c r="R59" i="28"/>
  <c r="R60" i="28"/>
  <c r="R61" i="28"/>
  <c r="R62" i="28"/>
  <c r="R63" i="28"/>
  <c r="R64" i="28"/>
  <c r="R65" i="28"/>
  <c r="R66" i="28"/>
  <c r="R67" i="28"/>
  <c r="R68" i="28"/>
  <c r="R69" i="28"/>
  <c r="R70" i="28"/>
  <c r="R71" i="28"/>
  <c r="R72" i="28"/>
  <c r="R73" i="28"/>
  <c r="R74" i="28"/>
  <c r="R75" i="28"/>
  <c r="R76" i="28"/>
  <c r="R77" i="28"/>
  <c r="R78" i="28"/>
  <c r="R79" i="28"/>
  <c r="R80" i="28"/>
  <c r="R81" i="28"/>
  <c r="R82" i="28"/>
  <c r="R83" i="28"/>
  <c r="R84" i="28"/>
  <c r="R85" i="28"/>
  <c r="R86" i="28"/>
  <c r="R87" i="28"/>
  <c r="R88" i="28"/>
  <c r="R89" i="28"/>
  <c r="R90" i="28"/>
  <c r="R91" i="28"/>
  <c r="R92" i="28"/>
  <c r="R93" i="28"/>
  <c r="R94" i="28"/>
  <c r="R95" i="28"/>
  <c r="R96" i="28"/>
  <c r="R97" i="28"/>
  <c r="R98" i="28"/>
  <c r="R99" i="28"/>
  <c r="R100" i="28"/>
  <c r="R101" i="28"/>
  <c r="R102" i="28"/>
  <c r="R103" i="28"/>
  <c r="R104" i="28"/>
  <c r="R105" i="28"/>
  <c r="R106" i="28"/>
  <c r="R107" i="28"/>
  <c r="R108" i="28"/>
  <c r="R109" i="28"/>
  <c r="R110" i="28"/>
  <c r="R111" i="28"/>
  <c r="R112" i="28"/>
  <c r="R113" i="28"/>
  <c r="R114" i="28"/>
  <c r="R115" i="28"/>
  <c r="R116" i="28"/>
  <c r="R117" i="28"/>
  <c r="R118" i="28"/>
  <c r="R119" i="28"/>
  <c r="R120" i="28"/>
  <c r="R121" i="28"/>
  <c r="R122" i="28"/>
  <c r="R123" i="28"/>
  <c r="R124" i="28"/>
  <c r="R125" i="28"/>
  <c r="R126" i="28"/>
  <c r="R127" i="28"/>
  <c r="R128" i="28"/>
  <c r="R129" i="28"/>
  <c r="R130" i="28"/>
  <c r="R131" i="28"/>
  <c r="R132" i="28"/>
  <c r="R133" i="28"/>
  <c r="R134" i="28"/>
  <c r="R135" i="28"/>
  <c r="R136" i="28"/>
  <c r="R137" i="28"/>
  <c r="R138" i="28"/>
  <c r="R139" i="28"/>
  <c r="R140" i="28"/>
  <c r="R141" i="28"/>
  <c r="R142" i="28"/>
  <c r="R143" i="28"/>
  <c r="R144" i="28"/>
  <c r="R145" i="28"/>
  <c r="R146" i="28"/>
  <c r="R147" i="28"/>
  <c r="R148" i="28"/>
  <c r="R149" i="28"/>
  <c r="R150" i="28"/>
  <c r="R151" i="28"/>
  <c r="R152" i="28"/>
  <c r="R153" i="28"/>
  <c r="R154" i="28"/>
  <c r="R155" i="28"/>
  <c r="R156" i="28"/>
  <c r="R157" i="28"/>
  <c r="R158" i="28"/>
  <c r="R159" i="28"/>
  <c r="R160" i="28"/>
  <c r="R161" i="28"/>
  <c r="R162" i="28"/>
  <c r="R163" i="28"/>
  <c r="R164" i="28"/>
  <c r="R165" i="28"/>
  <c r="R166" i="28"/>
  <c r="R167" i="28"/>
  <c r="R168" i="28"/>
  <c r="R169" i="28"/>
  <c r="R170" i="28"/>
  <c r="R171" i="28"/>
  <c r="R172" i="28"/>
  <c r="R173" i="28"/>
  <c r="R174" i="28"/>
  <c r="R175" i="28"/>
  <c r="R176" i="28"/>
  <c r="R177" i="28"/>
  <c r="R178" i="28"/>
  <c r="R179" i="28"/>
  <c r="R180" i="28"/>
  <c r="R181" i="28"/>
  <c r="R182" i="28"/>
  <c r="R183" i="28"/>
  <c r="R184" i="28"/>
  <c r="R185" i="28"/>
  <c r="R186" i="28"/>
  <c r="R187" i="28"/>
  <c r="R188" i="28"/>
  <c r="R189" i="28"/>
  <c r="R190" i="28"/>
  <c r="R191" i="28"/>
  <c r="R192" i="28"/>
  <c r="R193" i="28"/>
  <c r="R194" i="28"/>
  <c r="AQ20" i="28"/>
  <c r="M20" i="28"/>
  <c r="X14"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U68" i="28"/>
  <c r="AU69" i="28"/>
  <c r="AU70" i="28"/>
  <c r="AU71" i="28"/>
  <c r="AU72" i="28"/>
  <c r="AU73" i="28"/>
  <c r="AU74" i="28"/>
  <c r="AU75" i="28"/>
  <c r="AU76" i="28"/>
  <c r="AU77" i="28"/>
  <c r="AU78" i="28"/>
  <c r="AU79" i="28"/>
  <c r="AU80" i="28"/>
  <c r="AU81" i="28"/>
  <c r="AU82" i="28"/>
  <c r="AU83" i="28"/>
  <c r="AU84" i="28"/>
  <c r="AU85" i="28"/>
  <c r="AU86" i="28"/>
  <c r="AU87" i="28"/>
  <c r="AU88" i="28"/>
  <c r="AU89" i="28"/>
  <c r="AU90" i="28"/>
  <c r="AU91" i="28"/>
  <c r="AU92" i="28"/>
  <c r="AU93" i="28"/>
  <c r="AU94" i="28"/>
  <c r="AU95" i="28"/>
  <c r="AU96" i="28"/>
  <c r="AU97" i="28"/>
  <c r="AU98" i="28"/>
  <c r="AU99" i="28"/>
  <c r="AU100" i="28"/>
  <c r="AU101" i="28"/>
  <c r="AU102" i="28"/>
  <c r="AU103" i="28"/>
  <c r="AU104" i="28"/>
  <c r="AU105" i="28"/>
  <c r="AU106" i="28"/>
  <c r="AU107" i="28"/>
  <c r="AU108" i="28"/>
  <c r="AU109" i="28"/>
  <c r="AU110" i="28"/>
  <c r="AU111" i="28"/>
  <c r="AU112" i="28"/>
  <c r="AU113" i="28"/>
  <c r="AU114" i="28"/>
  <c r="AU115" i="28"/>
  <c r="AU116" i="28"/>
  <c r="AU117" i="28"/>
  <c r="AU118" i="28"/>
  <c r="AU119" i="28"/>
  <c r="AU120" i="28"/>
  <c r="AU121" i="28"/>
  <c r="AU122" i="28"/>
  <c r="AU123" i="28"/>
  <c r="AU124" i="28"/>
  <c r="AU125" i="28"/>
  <c r="AU126" i="28"/>
  <c r="AU127" i="28"/>
  <c r="AU128" i="28"/>
  <c r="AU129" i="28"/>
  <c r="AU130" i="28"/>
  <c r="AU131" i="28"/>
  <c r="AU132" i="28"/>
  <c r="AU133" i="28"/>
  <c r="AU134" i="28"/>
  <c r="AU135" i="28"/>
  <c r="AU136" i="28"/>
  <c r="AU137" i="28"/>
  <c r="AU138" i="28"/>
  <c r="AU139" i="28"/>
  <c r="AU140" i="28"/>
  <c r="AU141" i="28"/>
  <c r="AU142" i="28"/>
  <c r="AU143" i="28"/>
  <c r="AU144" i="28"/>
  <c r="AU145" i="28"/>
  <c r="AU146" i="28"/>
  <c r="AU147" i="28"/>
  <c r="AU148" i="28"/>
  <c r="AU149" i="28"/>
  <c r="AU150" i="28"/>
  <c r="AU151" i="28"/>
  <c r="AU152" i="28"/>
  <c r="AU153" i="28"/>
  <c r="AU154" i="28"/>
  <c r="AU155" i="28"/>
  <c r="AU156" i="28"/>
  <c r="AU157" i="28"/>
  <c r="AU158" i="28"/>
  <c r="AU159" i="28"/>
  <c r="AU160" i="28"/>
  <c r="AU161" i="28"/>
  <c r="AU162" i="28"/>
  <c r="AU163" i="28"/>
  <c r="AU164" i="28"/>
  <c r="AU165" i="28"/>
  <c r="AU166" i="28"/>
  <c r="AU167" i="28"/>
  <c r="AU168" i="28"/>
  <c r="AU169" i="28"/>
  <c r="AU170" i="28"/>
  <c r="AU171" i="28"/>
  <c r="AU172" i="28"/>
  <c r="AU173" i="28"/>
  <c r="AU174" i="28"/>
  <c r="AU175" i="28"/>
  <c r="AU176" i="28"/>
  <c r="AU177" i="28"/>
  <c r="AU178" i="28"/>
  <c r="AU179" i="28"/>
  <c r="AU180" i="28"/>
  <c r="AU181" i="28"/>
  <c r="AU182" i="28"/>
  <c r="AU183" i="28"/>
  <c r="AU184" i="28"/>
  <c r="AU185" i="28"/>
  <c r="AU186" i="28"/>
  <c r="AU187" i="28"/>
  <c r="AU188" i="28"/>
  <c r="AU189" i="28"/>
  <c r="AU190" i="28"/>
  <c r="AU191" i="28"/>
  <c r="AU192" i="28"/>
  <c r="AU193" i="28"/>
  <c r="AU194" i="28"/>
  <c r="BK14" i="28"/>
  <c r="AM194" i="28"/>
  <c r="AN194" i="28" s="1"/>
  <c r="AL194" i="28"/>
  <c r="AK45" i="28"/>
  <c r="AK46" i="28"/>
  <c r="AK47" i="28" s="1"/>
  <c r="AK48" i="28"/>
  <c r="AK49" i="28" s="1"/>
  <c r="AK50" i="28" s="1"/>
  <c r="AK51" i="28" s="1"/>
  <c r="AK52" i="28" s="1"/>
  <c r="AK53" i="28" s="1"/>
  <c r="AK54" i="28" s="1"/>
  <c r="AK55" i="28" s="1"/>
  <c r="AK56" i="28" s="1"/>
  <c r="AK57" i="28" s="1"/>
  <c r="AK58" i="28" s="1"/>
  <c r="AK59" i="28" s="1"/>
  <c r="AK60" i="28" s="1"/>
  <c r="AK61" i="28" s="1"/>
  <c r="AK62" i="28" s="1"/>
  <c r="AK63" i="28" s="1"/>
  <c r="AK64" i="28" s="1"/>
  <c r="AK65" i="28" s="1"/>
  <c r="AK66" i="28" s="1"/>
  <c r="AK67" i="28" s="1"/>
  <c r="AK68" i="28" s="1"/>
  <c r="AK69" i="28" s="1"/>
  <c r="AK70" i="28" s="1"/>
  <c r="AK71" i="28" s="1"/>
  <c r="AK72" i="28" s="1"/>
  <c r="AK73" i="28" s="1"/>
  <c r="AK74" i="28" s="1"/>
  <c r="AK75" i="28" s="1"/>
  <c r="AK76" i="28" s="1"/>
  <c r="AK77" i="28" s="1"/>
  <c r="AK78" i="28" s="1"/>
  <c r="AK79" i="28" s="1"/>
  <c r="AK80" i="28" s="1"/>
  <c r="AK81" i="28" s="1"/>
  <c r="AK82" i="28" s="1"/>
  <c r="AK83" i="28" s="1"/>
  <c r="AK84" i="28" s="1"/>
  <c r="AK85" i="28" s="1"/>
  <c r="AK86" i="28" s="1"/>
  <c r="AK87" i="28" s="1"/>
  <c r="AK88" i="28" s="1"/>
  <c r="AK89" i="28" s="1"/>
  <c r="AK90" i="28" s="1"/>
  <c r="AK91" i="28" s="1"/>
  <c r="AK92" i="28" s="1"/>
  <c r="AK93" i="28" s="1"/>
  <c r="AK94" i="28" s="1"/>
  <c r="AK95" i="28" s="1"/>
  <c r="AK96" i="28" s="1"/>
  <c r="AK97" i="28" s="1"/>
  <c r="AK98" i="28" s="1"/>
  <c r="AK99" i="28" s="1"/>
  <c r="AK100" i="28" s="1"/>
  <c r="AK101" i="28" s="1"/>
  <c r="AK102" i="28" s="1"/>
  <c r="AK103" i="28" s="1"/>
  <c r="AK104" i="28" s="1"/>
  <c r="AK105" i="28" s="1"/>
  <c r="AK106" i="28" s="1"/>
  <c r="AK107" i="28" s="1"/>
  <c r="AK108" i="28" s="1"/>
  <c r="AK109" i="28" s="1"/>
  <c r="AK110" i="28" s="1"/>
  <c r="AK111" i="28" s="1"/>
  <c r="AK112" i="28" s="1"/>
  <c r="AK113" i="28" s="1"/>
  <c r="AK114" i="28" s="1"/>
  <c r="AK115" i="28" s="1"/>
  <c r="AK116" i="28" s="1"/>
  <c r="AK117" i="28" s="1"/>
  <c r="AK118" i="28" s="1"/>
  <c r="AK119" i="28" s="1"/>
  <c r="AK120" i="28" s="1"/>
  <c r="AK121" i="28" s="1"/>
  <c r="AK122" i="28" s="1"/>
  <c r="AK123" i="28" s="1"/>
  <c r="AK124" i="28" s="1"/>
  <c r="AK125" i="28" s="1"/>
  <c r="AK126" i="28" s="1"/>
  <c r="AK127" i="28" s="1"/>
  <c r="AK128" i="28" s="1"/>
  <c r="AK129" i="28" s="1"/>
  <c r="AK130" i="28" s="1"/>
  <c r="AK131" i="28" s="1"/>
  <c r="AK132" i="28" s="1"/>
  <c r="AK133" i="28" s="1"/>
  <c r="AK134" i="28" s="1"/>
  <c r="AK135" i="28" s="1"/>
  <c r="AK136" i="28" s="1"/>
  <c r="AK137" i="28" s="1"/>
  <c r="AK138" i="28" s="1"/>
  <c r="AK139" i="28" s="1"/>
  <c r="AK140" i="28" s="1"/>
  <c r="AK141" i="28" s="1"/>
  <c r="AK142" i="28" s="1"/>
  <c r="AK143" i="28" s="1"/>
  <c r="AK144" i="28" s="1"/>
  <c r="AK145" i="28" s="1"/>
  <c r="AK146" i="28" s="1"/>
  <c r="AK147" i="28" s="1"/>
  <c r="AK148" i="28" s="1"/>
  <c r="AK149" i="28" s="1"/>
  <c r="AK150" i="28" s="1"/>
  <c r="AK151" i="28" s="1"/>
  <c r="AK152" i="28" s="1"/>
  <c r="AK153" i="28" s="1"/>
  <c r="AK154" i="28" s="1"/>
  <c r="AK155" i="28" s="1"/>
  <c r="AK156" i="28" s="1"/>
  <c r="AK157" i="28" s="1"/>
  <c r="AK158" i="28" s="1"/>
  <c r="AK159" i="28" s="1"/>
  <c r="AK160" i="28" s="1"/>
  <c r="AK161" i="28" s="1"/>
  <c r="AK162" i="28" s="1"/>
  <c r="AK163" i="28" s="1"/>
  <c r="AK164" i="28" s="1"/>
  <c r="AK165" i="28" s="1"/>
  <c r="AK166" i="28" s="1"/>
  <c r="AK167" i="28" s="1"/>
  <c r="AK168" i="28" s="1"/>
  <c r="AK169" i="28" s="1"/>
  <c r="AK170" i="28" s="1"/>
  <c r="AK171" i="28" s="1"/>
  <c r="AK172" i="28" s="1"/>
  <c r="AK173" i="28" s="1"/>
  <c r="AK174" i="28" s="1"/>
  <c r="AK175" i="28" s="1"/>
  <c r="AK176" i="28" s="1"/>
  <c r="AK177" i="28" s="1"/>
  <c r="AK178" i="28" s="1"/>
  <c r="AK179" i="28" s="1"/>
  <c r="AK180" i="28" s="1"/>
  <c r="AK181" i="28" s="1"/>
  <c r="AK182" i="28" s="1"/>
  <c r="AK183" i="28" s="1"/>
  <c r="AK184" i="28" s="1"/>
  <c r="AK185" i="28" s="1"/>
  <c r="AK186" i="28" s="1"/>
  <c r="AK187" i="28" s="1"/>
  <c r="AK188" i="28" s="1"/>
  <c r="AK189" i="28" s="1"/>
  <c r="AK190" i="28" s="1"/>
  <c r="AK191" i="28" s="1"/>
  <c r="AK192" i="28" s="1"/>
  <c r="AK193" i="28" s="1"/>
  <c r="AK194" i="28" s="1"/>
  <c r="M194" i="28"/>
  <c r="AH194" i="28" s="1"/>
  <c r="Y14" i="28"/>
  <c r="AM193" i="28"/>
  <c r="AN193" i="28" s="1"/>
  <c r="AL193" i="28"/>
  <c r="M193" i="28"/>
  <c r="AH193" i="28"/>
  <c r="AM192" i="28"/>
  <c r="AN192" i="28" s="1"/>
  <c r="AL192" i="28"/>
  <c r="M192" i="28"/>
  <c r="AH192" i="28" s="1"/>
  <c r="AM191" i="28"/>
  <c r="AN191" i="28" s="1"/>
  <c r="AL191" i="28"/>
  <c r="M191" i="28"/>
  <c r="AH191" i="28" s="1"/>
  <c r="AM190" i="28"/>
  <c r="AN190" i="28" s="1"/>
  <c r="AL190" i="28"/>
  <c r="M190" i="28"/>
  <c r="AH190" i="28" s="1"/>
  <c r="AM189" i="28"/>
  <c r="AN189" i="28" s="1"/>
  <c r="AL189" i="28"/>
  <c r="M189" i="28"/>
  <c r="AH189" i="28" s="1"/>
  <c r="AM188" i="28"/>
  <c r="AN188" i="28" s="1"/>
  <c r="AL188" i="28"/>
  <c r="M188" i="28"/>
  <c r="AH188" i="28" s="1"/>
  <c r="AM187" i="28"/>
  <c r="AN187" i="28" s="1"/>
  <c r="AL187" i="28"/>
  <c r="M187" i="28"/>
  <c r="AH187" i="28" s="1"/>
  <c r="AM186" i="28"/>
  <c r="AN186" i="28" s="1"/>
  <c r="AL186" i="28"/>
  <c r="M186" i="28"/>
  <c r="AH186" i="28"/>
  <c r="AM185" i="28"/>
  <c r="AN185" i="28" s="1"/>
  <c r="AL185" i="28"/>
  <c r="M185" i="28"/>
  <c r="AH185" i="28"/>
  <c r="AM184" i="28"/>
  <c r="AN184" i="28" s="1"/>
  <c r="AL184" i="28"/>
  <c r="M184" i="28"/>
  <c r="AH184" i="28" s="1"/>
  <c r="AM183" i="28"/>
  <c r="AN183" i="28" s="1"/>
  <c r="AL183" i="28"/>
  <c r="M183" i="28"/>
  <c r="AH183" i="28" s="1"/>
  <c r="AM182" i="28"/>
  <c r="AN182" i="28" s="1"/>
  <c r="AL182" i="28"/>
  <c r="M182" i="28"/>
  <c r="AH182" i="28" s="1"/>
  <c r="AM181" i="28"/>
  <c r="AL181" i="28"/>
  <c r="AN181" i="28"/>
  <c r="M181" i="28"/>
  <c r="AH181" i="28" s="1"/>
  <c r="AM180" i="28"/>
  <c r="AN180" i="28" s="1"/>
  <c r="AL180" i="28"/>
  <c r="M180" i="28"/>
  <c r="AH180" i="28"/>
  <c r="AM179" i="28"/>
  <c r="AL179" i="28"/>
  <c r="AN179" i="28"/>
  <c r="M179" i="28"/>
  <c r="AH179" i="28" s="1"/>
  <c r="AM178" i="28"/>
  <c r="AL178" i="28"/>
  <c r="AN178" i="28"/>
  <c r="M178" i="28"/>
  <c r="AH178" i="28"/>
  <c r="AM177" i="28"/>
  <c r="AN177" i="28" s="1"/>
  <c r="AL177" i="28"/>
  <c r="M177" i="28"/>
  <c r="AH177" i="28" s="1"/>
  <c r="AM176" i="28"/>
  <c r="AN176" i="28" s="1"/>
  <c r="AL176" i="28"/>
  <c r="M176" i="28"/>
  <c r="AH176" i="28" s="1"/>
  <c r="AM175" i="28"/>
  <c r="AN175" i="28" s="1"/>
  <c r="AL175" i="28"/>
  <c r="M175" i="28"/>
  <c r="AH175" i="28" s="1"/>
  <c r="BN174" i="28"/>
  <c r="AM174" i="28"/>
  <c r="AL174" i="28"/>
  <c r="AN174" i="28"/>
  <c r="M174" i="28"/>
  <c r="AH174" i="28" s="1"/>
  <c r="AM173" i="28"/>
  <c r="AL173" i="28"/>
  <c r="AN173" i="28"/>
  <c r="M173" i="28"/>
  <c r="AH173" i="28" s="1"/>
  <c r="AM172" i="28"/>
  <c r="AN172" i="28" s="1"/>
  <c r="AL172" i="28"/>
  <c r="M172" i="28"/>
  <c r="AH172" i="28" s="1"/>
  <c r="BN171" i="28"/>
  <c r="AM171" i="28"/>
  <c r="AN171" i="28" s="1"/>
  <c r="AL171" i="28"/>
  <c r="M171" i="28"/>
  <c r="AH171" i="28" s="1"/>
  <c r="AM170" i="28"/>
  <c r="AN170" i="28" s="1"/>
  <c r="AL170" i="28"/>
  <c r="M170" i="28"/>
  <c r="AH170" i="28"/>
  <c r="AM169" i="28"/>
  <c r="AN169" i="28" s="1"/>
  <c r="AL169" i="28"/>
  <c r="M169" i="28"/>
  <c r="AH169" i="28" s="1"/>
  <c r="AM168" i="28"/>
  <c r="AN168" i="28" s="1"/>
  <c r="AL168" i="28"/>
  <c r="M168" i="28"/>
  <c r="AH168" i="28" s="1"/>
  <c r="AM167" i="28"/>
  <c r="AN167" i="28" s="1"/>
  <c r="AL167" i="28"/>
  <c r="M167" i="28"/>
  <c r="AH167" i="28" s="1"/>
  <c r="BM166" i="28"/>
  <c r="AM166" i="28"/>
  <c r="AN166" i="28" s="1"/>
  <c r="AL166" i="28"/>
  <c r="M166" i="28"/>
  <c r="AH166" i="28" s="1"/>
  <c r="AM165" i="28"/>
  <c r="AN165" i="28" s="1"/>
  <c r="AL165" i="28"/>
  <c r="M165" i="28"/>
  <c r="AH165" i="28" s="1"/>
  <c r="AM164" i="28"/>
  <c r="AN164" i="28" s="1"/>
  <c r="AL164" i="28"/>
  <c r="M164" i="28"/>
  <c r="AH164" i="28" s="1"/>
  <c r="BN163" i="28"/>
  <c r="AM163" i="28"/>
  <c r="AL163" i="28"/>
  <c r="AN163" i="28"/>
  <c r="M163" i="28"/>
  <c r="AH163" i="28" s="1"/>
  <c r="AM162" i="28"/>
  <c r="AN162" i="28" s="1"/>
  <c r="AL162" i="28"/>
  <c r="M162" i="28"/>
  <c r="AH162" i="28"/>
  <c r="AM161" i="28"/>
  <c r="AN161" i="28" s="1"/>
  <c r="AL161" i="28"/>
  <c r="M161" i="28"/>
  <c r="AH161" i="28" s="1"/>
  <c r="AM160" i="28"/>
  <c r="AN160" i="28" s="1"/>
  <c r="AL160" i="28"/>
  <c r="M160" i="28"/>
  <c r="AH160" i="28" s="1"/>
  <c r="BN159" i="28"/>
  <c r="AM159" i="28"/>
  <c r="AN159" i="28" s="1"/>
  <c r="AL159" i="28"/>
  <c r="M159" i="28"/>
  <c r="AH159" i="28" s="1"/>
  <c r="AM158" i="28"/>
  <c r="AL158" i="28"/>
  <c r="AN158" i="28"/>
  <c r="M158" i="28"/>
  <c r="AH158" i="28"/>
  <c r="AM157" i="28"/>
  <c r="AN157" i="28" s="1"/>
  <c r="AL157" i="28"/>
  <c r="M157" i="28"/>
  <c r="AH157" i="28"/>
  <c r="AM156" i="28"/>
  <c r="AN156" i="28" s="1"/>
  <c r="AL156" i="28"/>
  <c r="M156" i="28"/>
  <c r="AH156" i="28" s="1"/>
  <c r="AM155" i="28"/>
  <c r="AL155" i="28"/>
  <c r="AN155" i="28"/>
  <c r="M155" i="28"/>
  <c r="AH155" i="28"/>
  <c r="AM154" i="28"/>
  <c r="AN154" i="28" s="1"/>
  <c r="AL154" i="28"/>
  <c r="M154" i="28"/>
  <c r="AH154" i="28" s="1"/>
  <c r="AM153" i="28"/>
  <c r="AL153" i="28"/>
  <c r="AN153" i="28"/>
  <c r="M153" i="28"/>
  <c r="AH153" i="28" s="1"/>
  <c r="AM152" i="28"/>
  <c r="AL152" i="28"/>
  <c r="AN152" i="28"/>
  <c r="M152" i="28"/>
  <c r="AH152" i="28"/>
  <c r="AM151" i="28"/>
  <c r="AN151" i="28" s="1"/>
  <c r="AL151" i="28"/>
  <c r="M151" i="28"/>
  <c r="AH151" i="28" s="1"/>
  <c r="AM150" i="28"/>
  <c r="AN150" i="28" s="1"/>
  <c r="AL150" i="28"/>
  <c r="M150" i="28"/>
  <c r="AH150" i="28" s="1"/>
  <c r="AM149" i="28"/>
  <c r="AN149" i="28" s="1"/>
  <c r="AL149" i="28"/>
  <c r="M149" i="28"/>
  <c r="AH149" i="28"/>
  <c r="AM148" i="28"/>
  <c r="AN148" i="28" s="1"/>
  <c r="AL148" i="28"/>
  <c r="M148" i="28"/>
  <c r="AH148" i="28" s="1"/>
  <c r="AM147" i="28"/>
  <c r="AN147" i="28" s="1"/>
  <c r="AL147" i="28"/>
  <c r="M147" i="28"/>
  <c r="AH147" i="28"/>
  <c r="AM146" i="28"/>
  <c r="AN146" i="28" s="1"/>
  <c r="AL146" i="28"/>
  <c r="M146" i="28"/>
  <c r="AH146" i="28" s="1"/>
  <c r="AM145" i="28"/>
  <c r="AL145" i="28"/>
  <c r="AN145" i="28"/>
  <c r="M145" i="28"/>
  <c r="AH145" i="28" s="1"/>
  <c r="AM144" i="28"/>
  <c r="AN144" i="28" s="1"/>
  <c r="AL144" i="28"/>
  <c r="M144" i="28"/>
  <c r="AH144" i="28" s="1"/>
  <c r="BN143" i="28"/>
  <c r="AM143" i="28"/>
  <c r="AN143" i="28" s="1"/>
  <c r="AL143" i="28"/>
  <c r="M143" i="28"/>
  <c r="AH143" i="28" s="1"/>
  <c r="AM142" i="28"/>
  <c r="AN142" i="28" s="1"/>
  <c r="AL142" i="28"/>
  <c r="M142" i="28"/>
  <c r="AH142" i="28"/>
  <c r="AM141" i="28"/>
  <c r="AN141" i="28" s="1"/>
  <c r="AL141" i="28"/>
  <c r="M141" i="28"/>
  <c r="AH141" i="28"/>
  <c r="AM140" i="28"/>
  <c r="AN140" i="28" s="1"/>
  <c r="AL140" i="28"/>
  <c r="M140" i="28"/>
  <c r="AH140" i="28" s="1"/>
  <c r="AM139" i="28"/>
  <c r="AN139" i="28" s="1"/>
  <c r="AL139" i="28"/>
  <c r="M139" i="28"/>
  <c r="AH139" i="28" s="1"/>
  <c r="AM138" i="28"/>
  <c r="AN138" i="28" s="1"/>
  <c r="AL138" i="28"/>
  <c r="M138" i="28"/>
  <c r="AH138" i="28" s="1"/>
  <c r="AM137" i="28"/>
  <c r="AN137" i="28" s="1"/>
  <c r="AL137" i="28"/>
  <c r="M137" i="28"/>
  <c r="AH137" i="28" s="1"/>
  <c r="BM136" i="28"/>
  <c r="AM136" i="28"/>
  <c r="AN136" i="28" s="1"/>
  <c r="AL136" i="28"/>
  <c r="M136" i="28"/>
  <c r="AH136" i="28" s="1"/>
  <c r="AM135" i="28"/>
  <c r="AL135" i="28"/>
  <c r="AN135" i="28"/>
  <c r="M135" i="28"/>
  <c r="AH135" i="28" s="1"/>
  <c r="AM134" i="28"/>
  <c r="AN134" i="28" s="1"/>
  <c r="AL134" i="28"/>
  <c r="M134" i="28"/>
  <c r="AH134" i="28" s="1"/>
  <c r="AM133" i="28"/>
  <c r="AL133" i="28"/>
  <c r="AN133" i="28"/>
  <c r="M133" i="28"/>
  <c r="AH133" i="28" s="1"/>
  <c r="AM132" i="28"/>
  <c r="AL132" i="28"/>
  <c r="AN132" i="28"/>
  <c r="M132" i="28"/>
  <c r="AH132" i="28" s="1"/>
  <c r="BN131" i="28"/>
  <c r="AM131" i="28"/>
  <c r="AN131" i="28" s="1"/>
  <c r="AL131" i="28"/>
  <c r="M131" i="28"/>
  <c r="AH131" i="28" s="1"/>
  <c r="AM130" i="28"/>
  <c r="AN130" i="28" s="1"/>
  <c r="AL130" i="28"/>
  <c r="M130" i="28"/>
  <c r="AH130" i="28"/>
  <c r="AM129" i="28"/>
  <c r="AL129" i="28"/>
  <c r="M129" i="28"/>
  <c r="AH129" i="28"/>
  <c r="AM128" i="28"/>
  <c r="AN128" i="28" s="1"/>
  <c r="AL128" i="28"/>
  <c r="M128" i="28"/>
  <c r="AH128" i="28" s="1"/>
  <c r="AM127" i="28"/>
  <c r="AN127" i="28" s="1"/>
  <c r="AL127" i="28"/>
  <c r="M127" i="28"/>
  <c r="AH127" i="28"/>
  <c r="AM126" i="28"/>
  <c r="AN126" i="28" s="1"/>
  <c r="AL126" i="28"/>
  <c r="M126" i="28"/>
  <c r="AH126" i="28" s="1"/>
  <c r="AM125" i="28"/>
  <c r="AL125" i="28"/>
  <c r="AN125" i="28"/>
  <c r="M125" i="28"/>
  <c r="AH125" i="28" s="1"/>
  <c r="AM124" i="28"/>
  <c r="AN124" i="28" s="1"/>
  <c r="AL124" i="28"/>
  <c r="M124" i="28"/>
  <c r="AH124" i="28" s="1"/>
  <c r="AM123" i="28"/>
  <c r="AN123" i="28" s="1"/>
  <c r="AL123" i="28"/>
  <c r="M123" i="28"/>
  <c r="AH123" i="28" s="1"/>
  <c r="AM122" i="28"/>
  <c r="AL122" i="28"/>
  <c r="AN122" i="28"/>
  <c r="M122" i="28"/>
  <c r="AH122" i="28" s="1"/>
  <c r="AM121" i="28"/>
  <c r="AN121" i="28" s="1"/>
  <c r="AL121" i="28"/>
  <c r="M121" i="28"/>
  <c r="AH121" i="28" s="1"/>
  <c r="AM120" i="28"/>
  <c r="AN120" i="28" s="1"/>
  <c r="AL120" i="28"/>
  <c r="M120" i="28"/>
  <c r="AH120" i="28" s="1"/>
  <c r="AM119" i="28"/>
  <c r="AN119" i="28" s="1"/>
  <c r="AL119" i="28"/>
  <c r="M119" i="28"/>
  <c r="AH119" i="28"/>
  <c r="AM118" i="28"/>
  <c r="AN118" i="28" s="1"/>
  <c r="AL118" i="28"/>
  <c r="M118" i="28"/>
  <c r="AH118" i="28" s="1"/>
  <c r="AM117" i="28"/>
  <c r="AN117" i="28" s="1"/>
  <c r="AL117" i="28"/>
  <c r="M117" i="28"/>
  <c r="AH117" i="28" s="1"/>
  <c r="AM116" i="28"/>
  <c r="AN116" i="28" s="1"/>
  <c r="AL116" i="28"/>
  <c r="M116" i="28"/>
  <c r="AH116" i="28" s="1"/>
  <c r="BM115" i="28"/>
  <c r="AM115" i="28"/>
  <c r="AN115" i="28" s="1"/>
  <c r="AL115" i="28"/>
  <c r="M115" i="28"/>
  <c r="AH115" i="28"/>
  <c r="AM114" i="28"/>
  <c r="AL114" i="28"/>
  <c r="AN114" i="28"/>
  <c r="M114" i="28"/>
  <c r="AH114" i="28" s="1"/>
  <c r="AM113" i="28"/>
  <c r="AN113" i="28" s="1"/>
  <c r="AL113" i="28"/>
  <c r="M113" i="28"/>
  <c r="AH113" i="28"/>
  <c r="AM112" i="28"/>
  <c r="AN112" i="28" s="1"/>
  <c r="AL112" i="28"/>
  <c r="M112" i="28"/>
  <c r="AH112" i="28" s="1"/>
  <c r="AM111" i="28"/>
  <c r="AL111" i="28"/>
  <c r="AN111" i="28"/>
  <c r="M111" i="28"/>
  <c r="AH111" i="28" s="1"/>
  <c r="AM110" i="28"/>
  <c r="AN110" i="28" s="1"/>
  <c r="AL110" i="28"/>
  <c r="M110" i="28"/>
  <c r="AH110" i="28" s="1"/>
  <c r="AM109" i="28"/>
  <c r="AN109" i="28" s="1"/>
  <c r="AL109" i="28"/>
  <c r="M109" i="28"/>
  <c r="AH109" i="28" s="1"/>
  <c r="AM108" i="28"/>
  <c r="AN108" i="28" s="1"/>
  <c r="AL108" i="28"/>
  <c r="M108" i="28"/>
  <c r="AH108" i="28" s="1"/>
  <c r="AM107" i="28"/>
  <c r="AN107" i="28" s="1"/>
  <c r="AL107" i="28"/>
  <c r="M107" i="28"/>
  <c r="AH107" i="28"/>
  <c r="AM106" i="28"/>
  <c r="AL106" i="28"/>
  <c r="AN106" i="28"/>
  <c r="M106" i="28"/>
  <c r="AH106" i="28" s="1"/>
  <c r="AM105" i="28"/>
  <c r="AL105" i="28"/>
  <c r="AN105" i="28"/>
  <c r="M105" i="28"/>
  <c r="AH105" i="28"/>
  <c r="AM104" i="28"/>
  <c r="AN104" i="28" s="1"/>
  <c r="AL104" i="28"/>
  <c r="M104" i="28"/>
  <c r="AH104" i="28" s="1"/>
  <c r="AM103" i="28"/>
  <c r="AL103" i="28"/>
  <c r="AN103" i="28"/>
  <c r="M103" i="28"/>
  <c r="AH103" i="28"/>
  <c r="AM102" i="28"/>
  <c r="AN102" i="28" s="1"/>
  <c r="AL102" i="28"/>
  <c r="M102" i="28"/>
  <c r="AH102" i="28"/>
  <c r="AM101" i="28"/>
  <c r="AN101" i="28" s="1"/>
  <c r="AL101" i="28"/>
  <c r="M101" i="28"/>
  <c r="AH101" i="28" s="1"/>
  <c r="AM100" i="28"/>
  <c r="AL100" i="28"/>
  <c r="AN100" i="28"/>
  <c r="M100" i="28"/>
  <c r="AH100" i="28"/>
  <c r="AM99" i="28"/>
  <c r="AL99" i="28"/>
  <c r="M99" i="28"/>
  <c r="AH99" i="28" s="1"/>
  <c r="AM98" i="28"/>
  <c r="AN98" i="28" s="1"/>
  <c r="AL98" i="28"/>
  <c r="M98" i="28"/>
  <c r="AH98" i="28" s="1"/>
  <c r="AM97" i="28"/>
  <c r="AN97" i="28"/>
  <c r="AL97" i="28"/>
  <c r="M97" i="28"/>
  <c r="AH97" i="28" s="1"/>
  <c r="AM96" i="28"/>
  <c r="AL96" i="28"/>
  <c r="M96" i="28"/>
  <c r="AH96" i="28" s="1"/>
  <c r="AM95" i="28"/>
  <c r="AN95" i="28" s="1"/>
  <c r="AL95" i="28"/>
  <c r="M95" i="28"/>
  <c r="AH95" i="28"/>
  <c r="AM94" i="28"/>
  <c r="AN94" i="28" s="1"/>
  <c r="AL94" i="28"/>
  <c r="M94" i="28"/>
  <c r="AH94" i="28" s="1"/>
  <c r="AM93" i="28"/>
  <c r="AL93" i="28"/>
  <c r="AN93" i="28"/>
  <c r="M93" i="28"/>
  <c r="AH93" i="28" s="1"/>
  <c r="AM92" i="28"/>
  <c r="AL92" i="28"/>
  <c r="AN92" i="28"/>
  <c r="M92" i="28"/>
  <c r="AH92" i="28" s="1"/>
  <c r="AM91" i="28"/>
  <c r="AN91" i="28" s="1"/>
  <c r="AL91" i="28"/>
  <c r="M91" i="28"/>
  <c r="AH91" i="28"/>
  <c r="AM90" i="28"/>
  <c r="AN90" i="28" s="1"/>
  <c r="AL90" i="28"/>
  <c r="M90" i="28"/>
  <c r="AH90" i="28" s="1"/>
  <c r="AM89" i="28"/>
  <c r="AN89" i="28" s="1"/>
  <c r="AL89" i="28"/>
  <c r="M89" i="28"/>
  <c r="AH89" i="28" s="1"/>
  <c r="AM88" i="28"/>
  <c r="AN88" i="28" s="1"/>
  <c r="AL88" i="28"/>
  <c r="M88" i="28"/>
  <c r="AH88" i="28" s="1"/>
  <c r="AM87" i="28"/>
  <c r="AN87" i="28" s="1"/>
  <c r="AL87" i="28"/>
  <c r="M87" i="28"/>
  <c r="AH87" i="28" s="1"/>
  <c r="BM86" i="28"/>
  <c r="AM86" i="28"/>
  <c r="AN86" i="28" s="1"/>
  <c r="AL86" i="28"/>
  <c r="M86" i="28"/>
  <c r="AH86" i="28" s="1"/>
  <c r="AM85" i="28"/>
  <c r="AN85" i="28" s="1"/>
  <c r="AL85" i="28"/>
  <c r="M85" i="28"/>
  <c r="AH85" i="28" s="1"/>
  <c r="AM84" i="28"/>
  <c r="AN84" i="28" s="1"/>
  <c r="AL84" i="28"/>
  <c r="M84" i="28"/>
  <c r="AH84" i="28"/>
  <c r="AM83" i="28"/>
  <c r="AN83" i="28" s="1"/>
  <c r="AL83" i="28"/>
  <c r="M83" i="28"/>
  <c r="AH83" i="28" s="1"/>
  <c r="AM82" i="28"/>
  <c r="AL82" i="28"/>
  <c r="AN82" i="28"/>
  <c r="M82" i="28"/>
  <c r="AH82" i="28" s="1"/>
  <c r="AM81" i="28"/>
  <c r="AL81" i="28"/>
  <c r="AN81" i="28"/>
  <c r="M81" i="28"/>
  <c r="AH81" i="28" s="1"/>
  <c r="BN80" i="28"/>
  <c r="AM80" i="28"/>
  <c r="AN80" i="28" s="1"/>
  <c r="AL80" i="28"/>
  <c r="M80" i="28"/>
  <c r="AH80" i="28" s="1"/>
  <c r="AM79" i="28"/>
  <c r="AN79" i="28" s="1"/>
  <c r="AL79" i="28"/>
  <c r="M79" i="28"/>
  <c r="AH79" i="28"/>
  <c r="AM78" i="28"/>
  <c r="AN78" i="28" s="1"/>
  <c r="AL78" i="28"/>
  <c r="M78" i="28"/>
  <c r="AH78" i="28"/>
  <c r="AM77" i="28"/>
  <c r="AN77" i="28" s="1"/>
  <c r="AL77" i="28"/>
  <c r="M77" i="28"/>
  <c r="AH77" i="28"/>
  <c r="AM76" i="28"/>
  <c r="AN76" i="28" s="1"/>
  <c r="AL76" i="28"/>
  <c r="M76" i="28"/>
  <c r="AH76" i="28" s="1"/>
  <c r="BM75" i="28"/>
  <c r="AM75" i="28"/>
  <c r="AN75" i="28" s="1"/>
  <c r="AL75" i="28"/>
  <c r="M75" i="28"/>
  <c r="AH75" i="28" s="1"/>
  <c r="AM74" i="28"/>
  <c r="AN74" i="28" s="1"/>
  <c r="AL74" i="28"/>
  <c r="M74" i="28"/>
  <c r="AH74" i="28" s="1"/>
  <c r="AM73" i="28"/>
  <c r="AN73" i="28" s="1"/>
  <c r="AL73" i="28"/>
  <c r="M73" i="28"/>
  <c r="AH73" i="28"/>
  <c r="AM72" i="28"/>
  <c r="AN72" i="28" s="1"/>
  <c r="AL72" i="28"/>
  <c r="M72" i="28"/>
  <c r="AH72" i="28" s="1"/>
  <c r="AM71" i="28"/>
  <c r="AN71" i="28" s="1"/>
  <c r="AL71" i="28"/>
  <c r="M71" i="28"/>
  <c r="AH71" i="28"/>
  <c r="AM70" i="28"/>
  <c r="AN70" i="28" s="1"/>
  <c r="AL70" i="28"/>
  <c r="M70" i="28"/>
  <c r="AH70" i="28"/>
  <c r="AM69" i="28"/>
  <c r="AN69" i="28" s="1"/>
  <c r="AL69" i="28"/>
  <c r="M69" i="28"/>
  <c r="AH69" i="28"/>
  <c r="AM68" i="28"/>
  <c r="AN68" i="28" s="1"/>
  <c r="AL68" i="28"/>
  <c r="M68" i="28"/>
  <c r="AH68" i="28" s="1"/>
  <c r="AM67" i="28"/>
  <c r="AN67" i="28" s="1"/>
  <c r="AL67" i="28"/>
  <c r="M67" i="28"/>
  <c r="AH67" i="28" s="1"/>
  <c r="AM66" i="28"/>
  <c r="AN66" i="28" s="1"/>
  <c r="AL66" i="28"/>
  <c r="M66" i="28"/>
  <c r="AH66" i="28" s="1"/>
  <c r="AM65" i="28"/>
  <c r="AN65" i="28" s="1"/>
  <c r="AL65" i="28"/>
  <c r="M65" i="28"/>
  <c r="AH65" i="28" s="1"/>
  <c r="AM64" i="28"/>
  <c r="AN64" i="28" s="1"/>
  <c r="AL64" i="28"/>
  <c r="M64" i="28"/>
  <c r="AH64" i="28"/>
  <c r="AM63" i="28"/>
  <c r="AL63" i="28"/>
  <c r="AN63" i="28"/>
  <c r="M63" i="28"/>
  <c r="AH63" i="28" s="1"/>
  <c r="AM62" i="28"/>
  <c r="AN62" i="28" s="1"/>
  <c r="AL62" i="28"/>
  <c r="M62" i="28"/>
  <c r="AH62" i="28"/>
  <c r="AM61" i="28"/>
  <c r="AN61" i="28" s="1"/>
  <c r="AL61" i="28"/>
  <c r="M61" i="28"/>
  <c r="AH61" i="28" s="1"/>
  <c r="AM60" i="28"/>
  <c r="AN60" i="28" s="1"/>
  <c r="AL60" i="28"/>
  <c r="M60" i="28"/>
  <c r="AH60" i="28"/>
  <c r="AM59" i="28"/>
  <c r="AN59" i="28" s="1"/>
  <c r="AL59" i="28"/>
  <c r="M59" i="28"/>
  <c r="AH59" i="28"/>
  <c r="AM58" i="28"/>
  <c r="AN58" i="28" s="1"/>
  <c r="AL58" i="28"/>
  <c r="M58" i="28"/>
  <c r="AH58" i="28" s="1"/>
  <c r="AM57" i="28"/>
  <c r="AN57" i="28" s="1"/>
  <c r="AL57" i="28"/>
  <c r="M57" i="28"/>
  <c r="AH57" i="28"/>
  <c r="AM56" i="28"/>
  <c r="AN56" i="28" s="1"/>
  <c r="AL56" i="28"/>
  <c r="M56" i="28"/>
  <c r="AH56" i="28" s="1"/>
  <c r="AM55" i="28"/>
  <c r="AL55" i="28"/>
  <c r="AN55" i="28"/>
  <c r="M55" i="28"/>
  <c r="AH55" i="28" s="1"/>
  <c r="AM54" i="28"/>
  <c r="AN54" i="28" s="1"/>
  <c r="AL54" i="28"/>
  <c r="M54" i="28"/>
  <c r="AH54" i="28" s="1"/>
  <c r="AM53" i="28"/>
  <c r="AN53" i="28" s="1"/>
  <c r="AL53" i="28"/>
  <c r="M53" i="28"/>
  <c r="AH53" i="28" s="1"/>
  <c r="AM52" i="28"/>
  <c r="AL52" i="28"/>
  <c r="AN52" i="28"/>
  <c r="M52" i="28"/>
  <c r="AH52" i="28" s="1"/>
  <c r="AM51" i="28"/>
  <c r="AN51" i="28" s="1"/>
  <c r="AL51" i="28"/>
  <c r="M51" i="28"/>
  <c r="AH51" i="28" s="1"/>
  <c r="AM50" i="28"/>
  <c r="AN50" i="28" s="1"/>
  <c r="AL50" i="28"/>
  <c r="M50" i="28"/>
  <c r="AH50" i="28" s="1"/>
  <c r="AM49" i="28"/>
  <c r="AL49" i="28"/>
  <c r="AN49" i="28"/>
  <c r="M49" i="28"/>
  <c r="AH49" i="28" s="1"/>
  <c r="BM48" i="28"/>
  <c r="AM48" i="28"/>
  <c r="AN48" i="28" s="1"/>
  <c r="AL48" i="28"/>
  <c r="M48" i="28"/>
  <c r="AH48" i="28"/>
  <c r="AM47" i="28"/>
  <c r="AN47" i="28" s="1"/>
  <c r="AL47" i="28"/>
  <c r="M47" i="28"/>
  <c r="AH47" i="28" s="1"/>
  <c r="AM46" i="28"/>
  <c r="AN46" i="28" s="1"/>
  <c r="AL46" i="28"/>
  <c r="M46" i="28"/>
  <c r="AH46" i="28" s="1"/>
  <c r="AM45" i="28"/>
  <c r="AN45" i="28" s="1"/>
  <c r="AL45" i="28"/>
  <c r="M45" i="28"/>
  <c r="AH45" i="28" s="1"/>
  <c r="AM44" i="28"/>
  <c r="AL44" i="28"/>
  <c r="AN44" i="28"/>
  <c r="AK44" i="28"/>
  <c r="M44" i="28"/>
  <c r="AH44" i="28" s="1"/>
  <c r="AM43" i="28"/>
  <c r="AN43" i="28" s="1"/>
  <c r="AL43" i="28"/>
  <c r="AK43" i="28"/>
  <c r="M43" i="28"/>
  <c r="AH43" i="28" s="1"/>
  <c r="AM42" i="28"/>
  <c r="AL42" i="28"/>
  <c r="AN42" i="28"/>
  <c r="AK42" i="28"/>
  <c r="M42" i="28"/>
  <c r="AH42" i="28" s="1"/>
  <c r="AM41" i="28"/>
  <c r="AN41" i="28" s="1"/>
  <c r="AL41" i="28"/>
  <c r="AK41" i="28"/>
  <c r="M41" i="28"/>
  <c r="AH41" i="28" s="1"/>
  <c r="AM40" i="28"/>
  <c r="AN40" i="28" s="1"/>
  <c r="AL40" i="28"/>
  <c r="AK40" i="28"/>
  <c r="M40" i="28"/>
  <c r="AH40" i="28" s="1"/>
  <c r="BM39" i="28"/>
  <c r="AM39" i="28"/>
  <c r="AN39" i="28" s="1"/>
  <c r="AL39" i="28"/>
  <c r="AK39" i="28"/>
  <c r="M39" i="28"/>
  <c r="AH39" i="28" s="1"/>
  <c r="AM38" i="28"/>
  <c r="AN38" i="28" s="1"/>
  <c r="AL38" i="28"/>
  <c r="AK38" i="28"/>
  <c r="M38" i="28"/>
  <c r="AH38" i="28"/>
  <c r="AM37" i="28"/>
  <c r="AL37" i="28"/>
  <c r="AN37" i="28"/>
  <c r="AK37" i="28"/>
  <c r="M37" i="28"/>
  <c r="AH37" i="28" s="1"/>
  <c r="AM36" i="28"/>
  <c r="AN36" i="28" s="1"/>
  <c r="AL36" i="28"/>
  <c r="AK36" i="28"/>
  <c r="M36" i="28"/>
  <c r="AH36" i="28" s="1"/>
  <c r="AM35" i="28"/>
  <c r="AN35" i="28" s="1"/>
  <c r="AL35" i="28"/>
  <c r="AK35" i="28"/>
  <c r="M35" i="28"/>
  <c r="AH35" i="28" s="1"/>
  <c r="AM34" i="28"/>
  <c r="AN34" i="28" s="1"/>
  <c r="AL34" i="28"/>
  <c r="AK34" i="28"/>
  <c r="M34" i="28"/>
  <c r="AH34" i="28" s="1"/>
  <c r="BN33" i="28"/>
  <c r="AM33" i="28"/>
  <c r="AN33" i="28" s="1"/>
  <c r="AL33" i="28"/>
  <c r="AK33" i="28"/>
  <c r="M33" i="28"/>
  <c r="AH33" i="28"/>
  <c r="AM32" i="28"/>
  <c r="AN32" i="28" s="1"/>
  <c r="AL32" i="28"/>
  <c r="AK32" i="28"/>
  <c r="M32" i="28"/>
  <c r="AH32" i="28" s="1"/>
  <c r="AM31" i="28"/>
  <c r="AN31" i="28" s="1"/>
  <c r="AL31" i="28"/>
  <c r="AK31" i="28"/>
  <c r="M31" i="28"/>
  <c r="AH31" i="28"/>
  <c r="AM30" i="28"/>
  <c r="AL30" i="28"/>
  <c r="AN30" i="28"/>
  <c r="AK30" i="28"/>
  <c r="M30" i="28"/>
  <c r="AH30" i="28" s="1"/>
  <c r="AM29" i="28"/>
  <c r="AN29" i="28" s="1"/>
  <c r="AL29" i="28"/>
  <c r="AK29" i="28"/>
  <c r="M29" i="28"/>
  <c r="AH29" i="28"/>
  <c r="AM28" i="28"/>
  <c r="AN28" i="28" s="1"/>
  <c r="AL28" i="28"/>
  <c r="AK28" i="28"/>
  <c r="M28" i="28"/>
  <c r="AH28" i="28" s="1"/>
  <c r="AM27" i="28"/>
  <c r="AL27" i="28"/>
  <c r="AN27" i="28"/>
  <c r="AK27" i="28"/>
  <c r="M27" i="28"/>
  <c r="AH27" i="28" s="1"/>
  <c r="AM26" i="28"/>
  <c r="AN26" i="28" s="1"/>
  <c r="AL26" i="28"/>
  <c r="AK26" i="28"/>
  <c r="M26" i="28"/>
  <c r="AH26" i="28"/>
  <c r="AM25" i="28"/>
  <c r="AN25" i="28" s="1"/>
  <c r="AL25" i="28"/>
  <c r="AK25" i="28"/>
  <c r="M25" i="28"/>
  <c r="AH25" i="28" s="1"/>
  <c r="BM24" i="28"/>
  <c r="AM24" i="28"/>
  <c r="AN24" i="28" s="1"/>
  <c r="AL24" i="28"/>
  <c r="AK24" i="28"/>
  <c r="M24" i="28"/>
  <c r="AH24" i="28" s="1"/>
  <c r="AM23" i="28"/>
  <c r="AL23" i="28"/>
  <c r="AN23" i="28"/>
  <c r="AK23" i="28"/>
  <c r="M23" i="28"/>
  <c r="AH23" i="28" s="1"/>
  <c r="BM22" i="28"/>
  <c r="AM22" i="28"/>
  <c r="AN22" i="28" s="1"/>
  <c r="AL22" i="28"/>
  <c r="AK22" i="28"/>
  <c r="M22" i="28"/>
  <c r="AH22" i="28" s="1"/>
  <c r="AM21" i="28"/>
  <c r="AN21" i="28" s="1"/>
  <c r="AL21" i="28"/>
  <c r="AK21" i="28"/>
  <c r="M21" i="28"/>
  <c r="AH21" i="28" s="1"/>
  <c r="AU11" i="28"/>
  <c r="AM20" i="28"/>
  <c r="AL20" i="28"/>
  <c r="AN20" i="28"/>
  <c r="AK20" i="28"/>
  <c r="AH20" i="28"/>
  <c r="AU13" i="28"/>
  <c r="Z13" i="28"/>
  <c r="AU12" i="28"/>
  <c r="BN8" i="28"/>
  <c r="BM8" i="28"/>
  <c r="BL8" i="28" s="1"/>
  <c r="BK8" i="28" s="1"/>
  <c r="BJ8" i="28" s="1"/>
  <c r="AA6" i="28"/>
  <c r="AD3" i="27"/>
  <c r="AD4" i="27" s="1"/>
  <c r="Z33" i="13"/>
  <c r="Y33" i="13" s="1"/>
  <c r="BF10" i="27"/>
  <c r="BJ10" i="27"/>
  <c r="BK10" i="27"/>
  <c r="BK13" i="27" s="1"/>
  <c r="BL10" i="27"/>
  <c r="BM10" i="27"/>
  <c r="BM13" i="27" s="1"/>
  <c r="BN10" i="27"/>
  <c r="BF11" i="27"/>
  <c r="BJ11" i="27"/>
  <c r="BK11" i="27"/>
  <c r="BL11" i="27"/>
  <c r="BL13" i="27" s="1"/>
  <c r="BM11" i="27"/>
  <c r="BN11" i="27"/>
  <c r="R21"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AQ20" i="27"/>
  <c r="M20" i="27"/>
  <c r="X14" i="27"/>
  <c r="AU20" i="27"/>
  <c r="AU21" i="27"/>
  <c r="AU22" i="27"/>
  <c r="AU23" i="27"/>
  <c r="AU24" i="27"/>
  <c r="AU25" i="27"/>
  <c r="AU26" i="27"/>
  <c r="AU27" i="27"/>
  <c r="AU28" i="27"/>
  <c r="AU29" i="27"/>
  <c r="AU30" i="27"/>
  <c r="AU31" i="27"/>
  <c r="AU32" i="27"/>
  <c r="AU33" i="27"/>
  <c r="AU34" i="27"/>
  <c r="AU35" i="27"/>
  <c r="AU36" i="27"/>
  <c r="AU37" i="27"/>
  <c r="AU38" i="27"/>
  <c r="AU39" i="27"/>
  <c r="AU40" i="27"/>
  <c r="AU41" i="27"/>
  <c r="AU42" i="27"/>
  <c r="AU43" i="27"/>
  <c r="AU44" i="27"/>
  <c r="AU45" i="27"/>
  <c r="AU46" i="27"/>
  <c r="AU47" i="27"/>
  <c r="AU48" i="27"/>
  <c r="AU49" i="27"/>
  <c r="AU50" i="27"/>
  <c r="AU51" i="27"/>
  <c r="AU52" i="27"/>
  <c r="AU53" i="27"/>
  <c r="AU54" i="27"/>
  <c r="AU55" i="27"/>
  <c r="AU56" i="27"/>
  <c r="AU57" i="27"/>
  <c r="AU58" i="27"/>
  <c r="AU59" i="27"/>
  <c r="AU60" i="27"/>
  <c r="AU61" i="27"/>
  <c r="AU62" i="27"/>
  <c r="AU63" i="27"/>
  <c r="AU64" i="27"/>
  <c r="AU65" i="27"/>
  <c r="AU66" i="27"/>
  <c r="AU67" i="27"/>
  <c r="AU68" i="27"/>
  <c r="AU69" i="27"/>
  <c r="AU70" i="27"/>
  <c r="AU71" i="27"/>
  <c r="AU72" i="27"/>
  <c r="AU73" i="27"/>
  <c r="AU74" i="27"/>
  <c r="AU75" i="27"/>
  <c r="AU76" i="27"/>
  <c r="AU77" i="27"/>
  <c r="AU78" i="27"/>
  <c r="AU79" i="27"/>
  <c r="AU80" i="27"/>
  <c r="AU81" i="27"/>
  <c r="AU82" i="27"/>
  <c r="AU83" i="27"/>
  <c r="AU84" i="27"/>
  <c r="AU85" i="27"/>
  <c r="AU86" i="27"/>
  <c r="AU87" i="27"/>
  <c r="AU88" i="27"/>
  <c r="AU89" i="27"/>
  <c r="AU90" i="27"/>
  <c r="AU91" i="27"/>
  <c r="AU92" i="27"/>
  <c r="AU93" i="27"/>
  <c r="AU94" i="27"/>
  <c r="AU95" i="27"/>
  <c r="AU96" i="27"/>
  <c r="AU97" i="27"/>
  <c r="AU98" i="27"/>
  <c r="AU99" i="27"/>
  <c r="AU100" i="27"/>
  <c r="AU101" i="27"/>
  <c r="AU102" i="27"/>
  <c r="AU103" i="27"/>
  <c r="AU104" i="27"/>
  <c r="AU105" i="27"/>
  <c r="AU106" i="27"/>
  <c r="AU107" i="27"/>
  <c r="AU108" i="27"/>
  <c r="AU109" i="27"/>
  <c r="AU110" i="27"/>
  <c r="AU111" i="27"/>
  <c r="AU112" i="27"/>
  <c r="AU113" i="27"/>
  <c r="AU114" i="27"/>
  <c r="AU115" i="27"/>
  <c r="AU116" i="27"/>
  <c r="AU117" i="27"/>
  <c r="AU118" i="27"/>
  <c r="AU119" i="27"/>
  <c r="AU120" i="27"/>
  <c r="AU121" i="27"/>
  <c r="AU122" i="27"/>
  <c r="AU123" i="27"/>
  <c r="AU124" i="27"/>
  <c r="AU125" i="27"/>
  <c r="AU126" i="27"/>
  <c r="AU127" i="27"/>
  <c r="AU128" i="27"/>
  <c r="AU129" i="27"/>
  <c r="AU130" i="27"/>
  <c r="AU131" i="27"/>
  <c r="AU132" i="27"/>
  <c r="AU133" i="27"/>
  <c r="AU134" i="27"/>
  <c r="AU135" i="27"/>
  <c r="AU136" i="27"/>
  <c r="AU137" i="27"/>
  <c r="AU138" i="27"/>
  <c r="AU139" i="27"/>
  <c r="AU140" i="27"/>
  <c r="AU141" i="27"/>
  <c r="AU142" i="27"/>
  <c r="AU143" i="27"/>
  <c r="AU144" i="27"/>
  <c r="AU145" i="27"/>
  <c r="AU146" i="27"/>
  <c r="AU147" i="27"/>
  <c r="AU148" i="27"/>
  <c r="AU149" i="27"/>
  <c r="AU150" i="27"/>
  <c r="AU151" i="27"/>
  <c r="AU152" i="27"/>
  <c r="AU153" i="27"/>
  <c r="AU154" i="27"/>
  <c r="AU155" i="27"/>
  <c r="AU156" i="27"/>
  <c r="AU157" i="27"/>
  <c r="AU158" i="27"/>
  <c r="AU159" i="27"/>
  <c r="AU160" i="27"/>
  <c r="AU161" i="27"/>
  <c r="AU162" i="27"/>
  <c r="AU163" i="27"/>
  <c r="AU164" i="27"/>
  <c r="AU165" i="27"/>
  <c r="AU166" i="27"/>
  <c r="AU167" i="27"/>
  <c r="AU168" i="27"/>
  <c r="AU169" i="27"/>
  <c r="AU170" i="27"/>
  <c r="AU171" i="27"/>
  <c r="AU172" i="27"/>
  <c r="AU173" i="27"/>
  <c r="AU174" i="27"/>
  <c r="AU175" i="27"/>
  <c r="AU176" i="27"/>
  <c r="AU177" i="27"/>
  <c r="AU178" i="27"/>
  <c r="AU179" i="27"/>
  <c r="AU180" i="27"/>
  <c r="AU181" i="27"/>
  <c r="AU182" i="27"/>
  <c r="AU183" i="27"/>
  <c r="AU184" i="27"/>
  <c r="AU185" i="27"/>
  <c r="AU186" i="27"/>
  <c r="AU187" i="27"/>
  <c r="AU188" i="27"/>
  <c r="AU189" i="27"/>
  <c r="AU190" i="27"/>
  <c r="AU191" i="27"/>
  <c r="AU192" i="27"/>
  <c r="AU193" i="27"/>
  <c r="AU194" i="27"/>
  <c r="BL14" i="27"/>
  <c r="AM194" i="27"/>
  <c r="AN194" i="27" s="1"/>
  <c r="AL194" i="27"/>
  <c r="AK45" i="27"/>
  <c r="AK46" i="27" s="1"/>
  <c r="AK47" i="27" s="1"/>
  <c r="AK48" i="27" s="1"/>
  <c r="AK49" i="27" s="1"/>
  <c r="AK50" i="27" s="1"/>
  <c r="AK51" i="27" s="1"/>
  <c r="AK52" i="27" s="1"/>
  <c r="AK53" i="27" s="1"/>
  <c r="AK54" i="27" s="1"/>
  <c r="AK55" i="27" s="1"/>
  <c r="AK56" i="27" s="1"/>
  <c r="AK57" i="27" s="1"/>
  <c r="AK58" i="27" s="1"/>
  <c r="AK59" i="27" s="1"/>
  <c r="AK60" i="27" s="1"/>
  <c r="AK61" i="27" s="1"/>
  <c r="AK62" i="27" s="1"/>
  <c r="AK63" i="27" s="1"/>
  <c r="AK64" i="27" s="1"/>
  <c r="AK65" i="27" s="1"/>
  <c r="AK66" i="27" s="1"/>
  <c r="AK67" i="27" s="1"/>
  <c r="AK68" i="27" s="1"/>
  <c r="AK69" i="27" s="1"/>
  <c r="AK70" i="27" s="1"/>
  <c r="AK71" i="27" s="1"/>
  <c r="AK72" i="27" s="1"/>
  <c r="AK73" i="27" s="1"/>
  <c r="AK74" i="27" s="1"/>
  <c r="AK75" i="27" s="1"/>
  <c r="AK76" i="27" s="1"/>
  <c r="AK77" i="27" s="1"/>
  <c r="AK78" i="27" s="1"/>
  <c r="AK79" i="27" s="1"/>
  <c r="AK80" i="27" s="1"/>
  <c r="AK81" i="27" s="1"/>
  <c r="AK82" i="27" s="1"/>
  <c r="AK83" i="27" s="1"/>
  <c r="AK84" i="27" s="1"/>
  <c r="AK85" i="27" s="1"/>
  <c r="AK86" i="27" s="1"/>
  <c r="AK87" i="27" s="1"/>
  <c r="AK88" i="27" s="1"/>
  <c r="AK89" i="27" s="1"/>
  <c r="AK90" i="27" s="1"/>
  <c r="AK91" i="27" s="1"/>
  <c r="AK92" i="27" s="1"/>
  <c r="AK93" i="27" s="1"/>
  <c r="AK94" i="27" s="1"/>
  <c r="AK95" i="27" s="1"/>
  <c r="AK96" i="27" s="1"/>
  <c r="AK97" i="27" s="1"/>
  <c r="AK98" i="27" s="1"/>
  <c r="AK99" i="27" s="1"/>
  <c r="AK100" i="27" s="1"/>
  <c r="AK101" i="27" s="1"/>
  <c r="AK102" i="27" s="1"/>
  <c r="AK103" i="27" s="1"/>
  <c r="AK104" i="27" s="1"/>
  <c r="AK105" i="27" s="1"/>
  <c r="AK106" i="27" s="1"/>
  <c r="AK107" i="27" s="1"/>
  <c r="AK108" i="27" s="1"/>
  <c r="AK109" i="27" s="1"/>
  <c r="AK110" i="27" s="1"/>
  <c r="AK111" i="27" s="1"/>
  <c r="AK112" i="27" s="1"/>
  <c r="AK113" i="27" s="1"/>
  <c r="AK114" i="27" s="1"/>
  <c r="AK115" i="27" s="1"/>
  <c r="AK116" i="27" s="1"/>
  <c r="AK117" i="27" s="1"/>
  <c r="AK118" i="27" s="1"/>
  <c r="AK119" i="27" s="1"/>
  <c r="AK120" i="27" s="1"/>
  <c r="AK121" i="27" s="1"/>
  <c r="AK122" i="27" s="1"/>
  <c r="AK123" i="27" s="1"/>
  <c r="AK124" i="27" s="1"/>
  <c r="AK125" i="27" s="1"/>
  <c r="AK126" i="27" s="1"/>
  <c r="AK127" i="27" s="1"/>
  <c r="AK128" i="27" s="1"/>
  <c r="AK129" i="27" s="1"/>
  <c r="AK130" i="27" s="1"/>
  <c r="AK131" i="27" s="1"/>
  <c r="AK132" i="27" s="1"/>
  <c r="AK133" i="27" s="1"/>
  <c r="AK134" i="27" s="1"/>
  <c r="AK135" i="27" s="1"/>
  <c r="AK136" i="27" s="1"/>
  <c r="AK137" i="27" s="1"/>
  <c r="AK138" i="27" s="1"/>
  <c r="AK139" i="27" s="1"/>
  <c r="AK140" i="27" s="1"/>
  <c r="AK141" i="27" s="1"/>
  <c r="AK142" i="27" s="1"/>
  <c r="AK143" i="27" s="1"/>
  <c r="AK144" i="27" s="1"/>
  <c r="AK145" i="27" s="1"/>
  <c r="AK146" i="27" s="1"/>
  <c r="AK147" i="27" s="1"/>
  <c r="AK148" i="27" s="1"/>
  <c r="AK149" i="27" s="1"/>
  <c r="AK150" i="27" s="1"/>
  <c r="AK151" i="27" s="1"/>
  <c r="AK152" i="27" s="1"/>
  <c r="AK153" i="27" s="1"/>
  <c r="AK154" i="27" s="1"/>
  <c r="AK155" i="27" s="1"/>
  <c r="AK156" i="27" s="1"/>
  <c r="AK157" i="27" s="1"/>
  <c r="AK158" i="27" s="1"/>
  <c r="AK159" i="27" s="1"/>
  <c r="AK160" i="27" s="1"/>
  <c r="AK161" i="27" s="1"/>
  <c r="AK162" i="27" s="1"/>
  <c r="AK163" i="27" s="1"/>
  <c r="AK164" i="27" s="1"/>
  <c r="AK165" i="27" s="1"/>
  <c r="AK166" i="27" s="1"/>
  <c r="AK167" i="27" s="1"/>
  <c r="AK168" i="27" s="1"/>
  <c r="AK169" i="27" s="1"/>
  <c r="AK170" i="27" s="1"/>
  <c r="AK171" i="27" s="1"/>
  <c r="AK172" i="27" s="1"/>
  <c r="AK173" i="27" s="1"/>
  <c r="AK174" i="27" s="1"/>
  <c r="AK175" i="27" s="1"/>
  <c r="AK176" i="27" s="1"/>
  <c r="AK177" i="27" s="1"/>
  <c r="AK178" i="27" s="1"/>
  <c r="AK179" i="27" s="1"/>
  <c r="AK180" i="27" s="1"/>
  <c r="AK181" i="27" s="1"/>
  <c r="AK182" i="27" s="1"/>
  <c r="AK183" i="27" s="1"/>
  <c r="AK184" i="27" s="1"/>
  <c r="AK185" i="27" s="1"/>
  <c r="AK186" i="27" s="1"/>
  <c r="AK187" i="27" s="1"/>
  <c r="AK188" i="27" s="1"/>
  <c r="AK189" i="27" s="1"/>
  <c r="AK190" i="27" s="1"/>
  <c r="AK191" i="27" s="1"/>
  <c r="AK192" i="27" s="1"/>
  <c r="AK193" i="27" s="1"/>
  <c r="AK194" i="27" s="1"/>
  <c r="M194" i="27"/>
  <c r="AH194" i="27" s="1"/>
  <c r="Y14" i="27"/>
  <c r="AM193" i="27"/>
  <c r="AN193" i="27" s="1"/>
  <c r="AL193" i="27"/>
  <c r="M193" i="27"/>
  <c r="AH193" i="27" s="1"/>
  <c r="AM192" i="27"/>
  <c r="AN192" i="27" s="1"/>
  <c r="AL192" i="27"/>
  <c r="M192" i="27"/>
  <c r="AH192" i="27"/>
  <c r="AM191" i="27"/>
  <c r="AN191" i="27" s="1"/>
  <c r="AL191" i="27"/>
  <c r="M191" i="27"/>
  <c r="AH191" i="27"/>
  <c r="AM190" i="27"/>
  <c r="AN190" i="27" s="1"/>
  <c r="AL190" i="27"/>
  <c r="M190" i="27"/>
  <c r="AH190" i="27" s="1"/>
  <c r="AM189" i="27"/>
  <c r="AN189" i="27" s="1"/>
  <c r="AL189" i="27"/>
  <c r="M189" i="27"/>
  <c r="AH189" i="27"/>
  <c r="AM188" i="27"/>
  <c r="AN188" i="27" s="1"/>
  <c r="AL188" i="27"/>
  <c r="M188" i="27"/>
  <c r="AH188" i="27" s="1"/>
  <c r="AM187" i="27"/>
  <c r="AN187" i="27" s="1"/>
  <c r="AL187" i="27"/>
  <c r="M187" i="27"/>
  <c r="AH187" i="27" s="1"/>
  <c r="AM186" i="27"/>
  <c r="AL186" i="27"/>
  <c r="M186" i="27"/>
  <c r="AH186" i="27" s="1"/>
  <c r="AM185" i="27"/>
  <c r="AN185" i="27" s="1"/>
  <c r="AL185" i="27"/>
  <c r="M185" i="27"/>
  <c r="AH185" i="27" s="1"/>
  <c r="AM184" i="27"/>
  <c r="AN184" i="27" s="1"/>
  <c r="AL184" i="27"/>
  <c r="M184" i="27"/>
  <c r="AH184" i="27"/>
  <c r="AM183" i="27"/>
  <c r="AN183" i="27" s="1"/>
  <c r="AL183" i="27"/>
  <c r="M183" i="27"/>
  <c r="AH183" i="27" s="1"/>
  <c r="AM182" i="27"/>
  <c r="AN182" i="27" s="1"/>
  <c r="AL182" i="27"/>
  <c r="M182" i="27"/>
  <c r="AH182" i="27" s="1"/>
  <c r="AM181" i="27"/>
  <c r="AN181" i="27" s="1"/>
  <c r="AL181" i="27"/>
  <c r="M181" i="27"/>
  <c r="AH181" i="27" s="1"/>
  <c r="AM180" i="27"/>
  <c r="AN180" i="27" s="1"/>
  <c r="AL180" i="27"/>
  <c r="M180" i="27"/>
  <c r="AH180" i="27" s="1"/>
  <c r="AM179" i="27"/>
  <c r="AN179" i="27" s="1"/>
  <c r="AL179" i="27"/>
  <c r="M179" i="27"/>
  <c r="AH179" i="27" s="1"/>
  <c r="AM178" i="27"/>
  <c r="AL178" i="27"/>
  <c r="AN178" i="27"/>
  <c r="M178" i="27"/>
  <c r="AH178" i="27" s="1"/>
  <c r="AM177" i="27"/>
  <c r="AL177" i="27"/>
  <c r="AN177" i="27"/>
  <c r="M177" i="27"/>
  <c r="AH177" i="27"/>
  <c r="AM176" i="27"/>
  <c r="AN176" i="27" s="1"/>
  <c r="AL176" i="27"/>
  <c r="M176" i="27"/>
  <c r="AH176" i="27"/>
  <c r="BM175" i="27"/>
  <c r="AM175" i="27"/>
  <c r="AN175" i="27" s="1"/>
  <c r="AL175" i="27"/>
  <c r="M175" i="27"/>
  <c r="AH175" i="27" s="1"/>
  <c r="AM174" i="27"/>
  <c r="AN174" i="27" s="1"/>
  <c r="AL174" i="27"/>
  <c r="M174" i="27"/>
  <c r="AH174" i="27" s="1"/>
  <c r="AM173" i="27"/>
  <c r="AN173" i="27" s="1"/>
  <c r="AL173" i="27"/>
  <c r="M173" i="27"/>
  <c r="AH173" i="27" s="1"/>
  <c r="AM172" i="27"/>
  <c r="AL172" i="27"/>
  <c r="AN172" i="27"/>
  <c r="M172" i="27"/>
  <c r="AH172" i="27" s="1"/>
  <c r="AM171" i="27"/>
  <c r="AL171" i="27"/>
  <c r="AN171" i="27"/>
  <c r="M171" i="27"/>
  <c r="AH171" i="27" s="1"/>
  <c r="AM170" i="27"/>
  <c r="AN170" i="27" s="1"/>
  <c r="AL170" i="27"/>
  <c r="M170" i="27"/>
  <c r="AH170" i="27" s="1"/>
  <c r="AM169" i="27"/>
  <c r="AL169" i="27"/>
  <c r="AN169" i="27"/>
  <c r="M169" i="27"/>
  <c r="AH169" i="27" s="1"/>
  <c r="AM168" i="27"/>
  <c r="AL168" i="27"/>
  <c r="AN168" i="27"/>
  <c r="M168" i="27"/>
  <c r="AH168" i="27" s="1"/>
  <c r="AM167" i="27"/>
  <c r="AN167" i="27" s="1"/>
  <c r="AL167" i="27"/>
  <c r="M167" i="27"/>
  <c r="AH167" i="27" s="1"/>
  <c r="AM166" i="27"/>
  <c r="AN166" i="27" s="1"/>
  <c r="AL166" i="27"/>
  <c r="M166" i="27"/>
  <c r="AH166" i="27" s="1"/>
  <c r="AM165" i="27"/>
  <c r="AN165" i="27" s="1"/>
  <c r="AL165" i="27"/>
  <c r="M165" i="27"/>
  <c r="AH165" i="27"/>
  <c r="AM164" i="27"/>
  <c r="AN164" i="27" s="1"/>
  <c r="AL164" i="27"/>
  <c r="M164" i="27"/>
  <c r="AH164" i="27"/>
  <c r="AM163" i="27"/>
  <c r="AN163" i="27" s="1"/>
  <c r="AL163" i="27"/>
  <c r="M163" i="27"/>
  <c r="AH163" i="27"/>
  <c r="AM162" i="27"/>
  <c r="AN162" i="27" s="1"/>
  <c r="AL162" i="27"/>
  <c r="M162" i="27"/>
  <c r="AH162" i="27"/>
  <c r="AM161" i="27"/>
  <c r="AN161" i="27" s="1"/>
  <c r="AL161" i="27"/>
  <c r="M161" i="27"/>
  <c r="AH161" i="27" s="1"/>
  <c r="AM160" i="27"/>
  <c r="AN160" i="27" s="1"/>
  <c r="AL160" i="27"/>
  <c r="M160" i="27"/>
  <c r="AH160" i="27" s="1"/>
  <c r="AM159" i="27"/>
  <c r="AN159" i="27" s="1"/>
  <c r="AL159" i="27"/>
  <c r="M159" i="27"/>
  <c r="AH159" i="27" s="1"/>
  <c r="AM158" i="27"/>
  <c r="AL158" i="27"/>
  <c r="AN158" i="27"/>
  <c r="M158" i="27"/>
  <c r="AH158" i="27" s="1"/>
  <c r="AM157" i="27"/>
  <c r="AL157" i="27"/>
  <c r="AN157" i="27"/>
  <c r="M157" i="27"/>
  <c r="AH157" i="27" s="1"/>
  <c r="AM156" i="27"/>
  <c r="AN156" i="27" s="1"/>
  <c r="AL156" i="27"/>
  <c r="M156" i="27"/>
  <c r="AH156" i="27" s="1"/>
  <c r="AM155" i="27"/>
  <c r="AN155" i="27" s="1"/>
  <c r="AL155" i="27"/>
  <c r="M155" i="27"/>
  <c r="AH155" i="27" s="1"/>
  <c r="AM154" i="27"/>
  <c r="AN154" i="27" s="1"/>
  <c r="AL154" i="27"/>
  <c r="M154" i="27"/>
  <c r="AH154" i="27" s="1"/>
  <c r="AM153" i="27"/>
  <c r="AN153" i="27" s="1"/>
  <c r="AL153" i="27"/>
  <c r="M153" i="27"/>
  <c r="AH153" i="27" s="1"/>
  <c r="AM152" i="27"/>
  <c r="AL152" i="27"/>
  <c r="AN152" i="27"/>
  <c r="M152" i="27"/>
  <c r="AH152" i="27" s="1"/>
  <c r="AM151" i="27"/>
  <c r="AL151" i="27"/>
  <c r="M151" i="27"/>
  <c r="AH151" i="27" s="1"/>
  <c r="AM150" i="27"/>
  <c r="AN150" i="27" s="1"/>
  <c r="AL150" i="27"/>
  <c r="M150" i="27"/>
  <c r="AH150" i="27" s="1"/>
  <c r="AM149" i="27"/>
  <c r="AL149" i="27"/>
  <c r="AN149" i="27"/>
  <c r="M149" i="27"/>
  <c r="AH149" i="27" s="1"/>
  <c r="AM148" i="27"/>
  <c r="AN148" i="27" s="1"/>
  <c r="AL148" i="27"/>
  <c r="M148" i="27"/>
  <c r="AH148" i="27" s="1"/>
  <c r="AM147" i="27"/>
  <c r="AL147" i="27"/>
  <c r="AN147" i="27"/>
  <c r="M147" i="27"/>
  <c r="AH147" i="27" s="1"/>
  <c r="AM146" i="27"/>
  <c r="AN146" i="27" s="1"/>
  <c r="AL146" i="27"/>
  <c r="M146" i="27"/>
  <c r="AH146" i="27" s="1"/>
  <c r="AM145" i="27"/>
  <c r="AN145" i="27" s="1"/>
  <c r="AL145" i="27"/>
  <c r="M145" i="27"/>
  <c r="AH145" i="27" s="1"/>
  <c r="AM144" i="27"/>
  <c r="AN144" i="27" s="1"/>
  <c r="AL144" i="27"/>
  <c r="M144" i="27"/>
  <c r="AH144" i="27" s="1"/>
  <c r="AM143" i="27"/>
  <c r="AL143" i="27"/>
  <c r="AN143" i="27"/>
  <c r="M143" i="27"/>
  <c r="AH143" i="27" s="1"/>
  <c r="AM142" i="27"/>
  <c r="AL142" i="27"/>
  <c r="AN142" i="27"/>
  <c r="M142" i="27"/>
  <c r="AH142" i="27"/>
  <c r="AM141" i="27"/>
  <c r="AN141" i="27" s="1"/>
  <c r="AL141" i="27"/>
  <c r="M141" i="27"/>
  <c r="AH141" i="27"/>
  <c r="BN140" i="27"/>
  <c r="AM140" i="27"/>
  <c r="AN140" i="27" s="1"/>
  <c r="AL140" i="27"/>
  <c r="M140" i="27"/>
  <c r="AH140" i="27" s="1"/>
  <c r="AM139" i="27"/>
  <c r="AN139" i="27" s="1"/>
  <c r="AL139" i="27"/>
  <c r="M139" i="27"/>
  <c r="AH139" i="27"/>
  <c r="AM138" i="27"/>
  <c r="AN138" i="27" s="1"/>
  <c r="AL138" i="27"/>
  <c r="M138" i="27"/>
  <c r="AH138" i="27"/>
  <c r="AM137" i="27"/>
  <c r="AN137" i="27" s="1"/>
  <c r="AL137" i="27"/>
  <c r="M137" i="27"/>
  <c r="AH137" i="27" s="1"/>
  <c r="AM136" i="27"/>
  <c r="AN136" i="27" s="1"/>
  <c r="AL136" i="27"/>
  <c r="M136" i="27"/>
  <c r="AH136" i="27"/>
  <c r="AM135" i="27"/>
  <c r="AN135" i="27" s="1"/>
  <c r="AL135" i="27"/>
  <c r="M135" i="27"/>
  <c r="AH135" i="27"/>
  <c r="AM134" i="27"/>
  <c r="AN134" i="27" s="1"/>
  <c r="AL134" i="27"/>
  <c r="M134" i="27"/>
  <c r="AH134" i="27" s="1"/>
  <c r="AM133" i="27"/>
  <c r="AN133" i="27" s="1"/>
  <c r="AL133" i="27"/>
  <c r="M133" i="27"/>
  <c r="AH133" i="27"/>
  <c r="AM132" i="27"/>
  <c r="AL132" i="27"/>
  <c r="AN132" i="27"/>
  <c r="M132" i="27"/>
  <c r="AH132" i="27" s="1"/>
  <c r="AM131" i="27"/>
  <c r="AL131" i="27"/>
  <c r="AN131" i="27"/>
  <c r="M131" i="27"/>
  <c r="AH131" i="27" s="1"/>
  <c r="AM130" i="27"/>
  <c r="AN130" i="27" s="1"/>
  <c r="AL130" i="27"/>
  <c r="M130" i="27"/>
  <c r="AH130" i="27" s="1"/>
  <c r="AM129" i="27"/>
  <c r="AL129" i="27"/>
  <c r="AN129" i="27"/>
  <c r="M129" i="27"/>
  <c r="AH129" i="27" s="1"/>
  <c r="AM128" i="27"/>
  <c r="AN128" i="27" s="1"/>
  <c r="AL128" i="27"/>
  <c r="M128" i="27"/>
  <c r="AH128" i="27" s="1"/>
  <c r="AM127" i="27"/>
  <c r="AN127" i="27" s="1"/>
  <c r="AL127" i="27"/>
  <c r="M127" i="27"/>
  <c r="AH127" i="27" s="1"/>
  <c r="AM126" i="27"/>
  <c r="AN126" i="27" s="1"/>
  <c r="AL126" i="27"/>
  <c r="M126" i="27"/>
  <c r="AH126" i="27" s="1"/>
  <c r="AM125" i="27"/>
  <c r="AN125" i="27" s="1"/>
  <c r="AL125" i="27"/>
  <c r="M125" i="27"/>
  <c r="AH125" i="27" s="1"/>
  <c r="AM124" i="27"/>
  <c r="AL124" i="27"/>
  <c r="AN124" i="27"/>
  <c r="M124" i="27"/>
  <c r="AH124" i="27" s="1"/>
  <c r="AM123" i="27"/>
  <c r="AN123" i="27" s="1"/>
  <c r="AL123" i="27"/>
  <c r="M123" i="27"/>
  <c r="AH123" i="27" s="1"/>
  <c r="AM122" i="27"/>
  <c r="AN122" i="27" s="1"/>
  <c r="AL122" i="27"/>
  <c r="M122" i="27"/>
  <c r="AH122" i="27" s="1"/>
  <c r="AM121" i="27"/>
  <c r="AN121" i="27" s="1"/>
  <c r="AL121" i="27"/>
  <c r="M121" i="27"/>
  <c r="AH121" i="27" s="1"/>
  <c r="AM120" i="27"/>
  <c r="AN120" i="27" s="1"/>
  <c r="AL120" i="27"/>
  <c r="M120" i="27"/>
  <c r="AH120" i="27" s="1"/>
  <c r="AM119" i="27"/>
  <c r="AN119" i="27" s="1"/>
  <c r="AL119" i="27"/>
  <c r="M119" i="27"/>
  <c r="AH119" i="27" s="1"/>
  <c r="AM118" i="27"/>
  <c r="AL118" i="27"/>
  <c r="AN118" i="27"/>
  <c r="M118" i="27"/>
  <c r="AH118" i="27" s="1"/>
  <c r="AM117" i="27"/>
  <c r="AN117" i="27" s="1"/>
  <c r="AL117" i="27"/>
  <c r="M117" i="27"/>
  <c r="AH117" i="27" s="1"/>
  <c r="AM116" i="27"/>
  <c r="AL116" i="27"/>
  <c r="AN116" i="27"/>
  <c r="M116" i="27"/>
  <c r="AH116" i="27" s="1"/>
  <c r="AM115" i="27"/>
  <c r="AN115" i="27" s="1"/>
  <c r="AL115" i="27"/>
  <c r="M115" i="27"/>
  <c r="AH115" i="27" s="1"/>
  <c r="AM114" i="27"/>
  <c r="AN114" i="27" s="1"/>
  <c r="AL114" i="27"/>
  <c r="M114" i="27"/>
  <c r="AH114" i="27" s="1"/>
  <c r="AM113" i="27"/>
  <c r="AN113" i="27" s="1"/>
  <c r="AL113" i="27"/>
  <c r="M113" i="27"/>
  <c r="AH113" i="27" s="1"/>
  <c r="AM112" i="27"/>
  <c r="AN112" i="27" s="1"/>
  <c r="AL112" i="27"/>
  <c r="M112" i="27"/>
  <c r="AH112" i="27"/>
  <c r="AM111" i="27"/>
  <c r="AN111" i="27" s="1"/>
  <c r="AL111" i="27"/>
  <c r="M111" i="27"/>
  <c r="AH111" i="27"/>
  <c r="AM110" i="27"/>
  <c r="AN110" i="27" s="1"/>
  <c r="AL110" i="27"/>
  <c r="M110" i="27"/>
  <c r="AH110" i="27" s="1"/>
  <c r="AM109" i="27"/>
  <c r="AN109" i="27" s="1"/>
  <c r="AL109" i="27"/>
  <c r="M109" i="27"/>
  <c r="AH109" i="27"/>
  <c r="AM108" i="27"/>
  <c r="AL108" i="27"/>
  <c r="AN108" i="27"/>
  <c r="M108" i="27"/>
  <c r="AH108" i="27" s="1"/>
  <c r="AM107" i="27"/>
  <c r="AL107" i="27"/>
  <c r="AN107" i="27"/>
  <c r="M107" i="27"/>
  <c r="AH107" i="27"/>
  <c r="AM106" i="27"/>
  <c r="AN106" i="27" s="1"/>
  <c r="AL106" i="27"/>
  <c r="M106" i="27"/>
  <c r="AH106" i="27"/>
  <c r="AM105" i="27"/>
  <c r="AL105" i="27"/>
  <c r="AN105" i="27"/>
  <c r="M105" i="27"/>
  <c r="AH105" i="27" s="1"/>
  <c r="AM104" i="27"/>
  <c r="AN104" i="27" s="1"/>
  <c r="AL104" i="27"/>
  <c r="M104" i="27"/>
  <c r="AH104" i="27"/>
  <c r="AM103" i="27"/>
  <c r="AL103" i="27"/>
  <c r="AN103" i="27"/>
  <c r="M103" i="27"/>
  <c r="AH103" i="27" s="1"/>
  <c r="AM102" i="27"/>
  <c r="AL102" i="27"/>
  <c r="AN102" i="27"/>
  <c r="M102" i="27"/>
  <c r="AH102" i="27" s="1"/>
  <c r="AM101" i="27"/>
  <c r="AN101" i="27" s="1"/>
  <c r="AL101" i="27"/>
  <c r="M101" i="27"/>
  <c r="AH101" i="27" s="1"/>
  <c r="AM100" i="27"/>
  <c r="AL100" i="27"/>
  <c r="AN100" i="27"/>
  <c r="M100" i="27"/>
  <c r="AH100" i="27" s="1"/>
  <c r="AM99" i="27"/>
  <c r="AN99" i="27" s="1"/>
  <c r="AL99" i="27"/>
  <c r="M99" i="27"/>
  <c r="AH99" i="27" s="1"/>
  <c r="BN98" i="27"/>
  <c r="AM98" i="27"/>
  <c r="AN98" i="27" s="1"/>
  <c r="AL98" i="27"/>
  <c r="M98" i="27"/>
  <c r="AH98" i="27" s="1"/>
  <c r="AM97" i="27"/>
  <c r="AN97" i="27" s="1"/>
  <c r="AL97" i="27"/>
  <c r="M97" i="27"/>
  <c r="AH97" i="27"/>
  <c r="AM96" i="27"/>
  <c r="AN96" i="27" s="1"/>
  <c r="AL96" i="27"/>
  <c r="M96" i="27"/>
  <c r="AH96" i="27"/>
  <c r="AM95" i="27"/>
  <c r="AN95" i="27" s="1"/>
  <c r="AL95" i="27"/>
  <c r="M95" i="27"/>
  <c r="AH95" i="27" s="1"/>
  <c r="AM94" i="27"/>
  <c r="AN94" i="27" s="1"/>
  <c r="AL94" i="27"/>
  <c r="M94" i="27"/>
  <c r="AH94" i="27" s="1"/>
  <c r="AM93" i="27"/>
  <c r="AN93" i="27" s="1"/>
  <c r="AL93" i="27"/>
  <c r="M93" i="27"/>
  <c r="AH93" i="27" s="1"/>
  <c r="AM92" i="27"/>
  <c r="AN92" i="27" s="1"/>
  <c r="AL92" i="27"/>
  <c r="M92" i="27"/>
  <c r="AH92" i="27" s="1"/>
  <c r="AM91" i="27"/>
  <c r="AN91" i="27" s="1"/>
  <c r="AL91" i="27"/>
  <c r="M91" i="27"/>
  <c r="AH91" i="27" s="1"/>
  <c r="AM90" i="27"/>
  <c r="AN90" i="27" s="1"/>
  <c r="AL90" i="27"/>
  <c r="M90" i="27"/>
  <c r="AH90" i="27" s="1"/>
  <c r="AM89" i="27"/>
  <c r="AN89" i="27" s="1"/>
  <c r="AL89" i="27"/>
  <c r="M89" i="27"/>
  <c r="AH89" i="27"/>
  <c r="AM88" i="27"/>
  <c r="AN88" i="27" s="1"/>
  <c r="AL88" i="27"/>
  <c r="M88" i="27"/>
  <c r="AH88" i="27" s="1"/>
  <c r="AM87" i="27"/>
  <c r="AN87" i="27" s="1"/>
  <c r="AL87" i="27"/>
  <c r="M87" i="27"/>
  <c r="AH87" i="27"/>
  <c r="AM86" i="27"/>
  <c r="AN86" i="27" s="1"/>
  <c r="AL86" i="27"/>
  <c r="M86" i="27"/>
  <c r="AH86" i="27"/>
  <c r="AM85" i="27"/>
  <c r="AN85" i="27" s="1"/>
  <c r="AL85" i="27"/>
  <c r="M85" i="27"/>
  <c r="AH85" i="27"/>
  <c r="AM84" i="27"/>
  <c r="AL84" i="27"/>
  <c r="AN84" i="27"/>
  <c r="M84" i="27"/>
  <c r="AH84" i="27" s="1"/>
  <c r="AM83" i="27"/>
  <c r="AN83" i="27" s="1"/>
  <c r="AL83" i="27"/>
  <c r="M83" i="27"/>
  <c r="AH83" i="27" s="1"/>
  <c r="AM82" i="27"/>
  <c r="AN82" i="27" s="1"/>
  <c r="AL82" i="27"/>
  <c r="M82" i="27"/>
  <c r="AH82" i="27" s="1"/>
  <c r="AM81" i="27"/>
  <c r="AL81" i="27"/>
  <c r="AN81" i="27"/>
  <c r="M81" i="27"/>
  <c r="AH81" i="27" s="1"/>
  <c r="AM80" i="27"/>
  <c r="AN80" i="27" s="1"/>
  <c r="AL80" i="27"/>
  <c r="M80" i="27"/>
  <c r="AH80" i="27" s="1"/>
  <c r="AM79" i="27"/>
  <c r="AL79" i="27"/>
  <c r="AN79" i="27"/>
  <c r="M79" i="27"/>
  <c r="AH79" i="27" s="1"/>
  <c r="AM78" i="27"/>
  <c r="AN78" i="27" s="1"/>
  <c r="AL78" i="27"/>
  <c r="M78" i="27"/>
  <c r="AH78" i="27" s="1"/>
  <c r="AM77" i="27"/>
  <c r="AN77" i="27" s="1"/>
  <c r="AL77" i="27"/>
  <c r="M77" i="27"/>
  <c r="AH77" i="27" s="1"/>
  <c r="AM76" i="27"/>
  <c r="AN76" i="27" s="1"/>
  <c r="AL76" i="27"/>
  <c r="M76" i="27"/>
  <c r="AH76" i="27"/>
  <c r="AM75" i="27"/>
  <c r="AN75" i="27" s="1"/>
  <c r="AL75" i="27"/>
  <c r="M75" i="27"/>
  <c r="AH75" i="27"/>
  <c r="AM74" i="27"/>
  <c r="AN74" i="27" s="1"/>
  <c r="AL74" i="27"/>
  <c r="M74" i="27"/>
  <c r="AH74" i="27"/>
  <c r="AM73" i="27"/>
  <c r="AN73" i="27"/>
  <c r="AL73" i="27"/>
  <c r="M73" i="27"/>
  <c r="AH73" i="27" s="1"/>
  <c r="AM72" i="27"/>
  <c r="AN72" i="27" s="1"/>
  <c r="AL72" i="27"/>
  <c r="M72" i="27"/>
  <c r="AH72" i="27" s="1"/>
  <c r="AM71" i="27"/>
  <c r="AN71" i="27" s="1"/>
  <c r="AL71" i="27"/>
  <c r="M71" i="27"/>
  <c r="AH71" i="27" s="1"/>
  <c r="AM70" i="27"/>
  <c r="AN70" i="27" s="1"/>
  <c r="AL70" i="27"/>
  <c r="M70" i="27"/>
  <c r="AH70" i="27"/>
  <c r="AM69" i="27"/>
  <c r="AN69" i="27" s="1"/>
  <c r="AL69" i="27"/>
  <c r="M69" i="27"/>
  <c r="AH69" i="27"/>
  <c r="AM68" i="27"/>
  <c r="AL68" i="27"/>
  <c r="AN68" i="27"/>
  <c r="M68" i="27"/>
  <c r="AH68" i="27" s="1"/>
  <c r="AM67" i="27"/>
  <c r="AL67" i="27"/>
  <c r="AN67" i="27"/>
  <c r="M67" i="27"/>
  <c r="AH67" i="27" s="1"/>
  <c r="BN66" i="27"/>
  <c r="AM66" i="27"/>
  <c r="AN66" i="27" s="1"/>
  <c r="AL66" i="27"/>
  <c r="M66" i="27"/>
  <c r="AH66" i="27"/>
  <c r="AM65" i="27"/>
  <c r="AN65" i="27" s="1"/>
  <c r="AL65" i="27"/>
  <c r="M65" i="27"/>
  <c r="AH65" i="27" s="1"/>
  <c r="AM64" i="27"/>
  <c r="AN64" i="27" s="1"/>
  <c r="AL64" i="27"/>
  <c r="M64" i="27"/>
  <c r="AH64" i="27" s="1"/>
  <c r="AM63" i="27"/>
  <c r="AN63" i="27" s="1"/>
  <c r="AL63" i="27"/>
  <c r="M63" i="27"/>
  <c r="AH63" i="27" s="1"/>
  <c r="AM62" i="27"/>
  <c r="AN62" i="27" s="1"/>
  <c r="AL62" i="27"/>
  <c r="M62" i="27"/>
  <c r="AH62" i="27" s="1"/>
  <c r="AM61" i="27"/>
  <c r="AN61" i="27" s="1"/>
  <c r="AL61" i="27"/>
  <c r="M61" i="27"/>
  <c r="AH61" i="27" s="1"/>
  <c r="AM60" i="27"/>
  <c r="AL60" i="27"/>
  <c r="AN60" i="27"/>
  <c r="M60" i="27"/>
  <c r="AH60" i="27" s="1"/>
  <c r="AM59" i="27"/>
  <c r="AN59" i="27" s="1"/>
  <c r="AL59" i="27"/>
  <c r="M59" i="27"/>
  <c r="AH59" i="27" s="1"/>
  <c r="AM58" i="27"/>
  <c r="AN58" i="27" s="1"/>
  <c r="AL58" i="27"/>
  <c r="M58" i="27"/>
  <c r="AH58" i="27" s="1"/>
  <c r="AM57" i="27"/>
  <c r="AN57" i="27" s="1"/>
  <c r="AL57" i="27"/>
  <c r="M57" i="27"/>
  <c r="AH57" i="27" s="1"/>
  <c r="BN56" i="27"/>
  <c r="AM56" i="27"/>
  <c r="AL56" i="27"/>
  <c r="AN56" i="27"/>
  <c r="M56" i="27"/>
  <c r="AH56" i="27" s="1"/>
  <c r="AM55" i="27"/>
  <c r="AN55" i="27" s="1"/>
  <c r="AL55" i="27"/>
  <c r="M55" i="27"/>
  <c r="AH55" i="27"/>
  <c r="AM54" i="27"/>
  <c r="AL54" i="27"/>
  <c r="AN54" i="27"/>
  <c r="M54" i="27"/>
  <c r="AH54" i="27" s="1"/>
  <c r="AM53" i="27"/>
  <c r="AN53" i="27" s="1"/>
  <c r="AL53" i="27"/>
  <c r="M53" i="27"/>
  <c r="AH53" i="27"/>
  <c r="AM52" i="27"/>
  <c r="AN52" i="27" s="1"/>
  <c r="AL52" i="27"/>
  <c r="M52" i="27"/>
  <c r="AH52" i="27" s="1"/>
  <c r="AM51" i="27"/>
  <c r="AN51" i="27" s="1"/>
  <c r="AL51" i="27"/>
  <c r="M51" i="27"/>
  <c r="AH51" i="27" s="1"/>
  <c r="AM50" i="27"/>
  <c r="AN50" i="27" s="1"/>
  <c r="AL50" i="27"/>
  <c r="M50" i="27"/>
  <c r="AH50" i="27" s="1"/>
  <c r="AM49" i="27"/>
  <c r="AN49" i="27" s="1"/>
  <c r="AL49" i="27"/>
  <c r="M49" i="27"/>
  <c r="AH49" i="27" s="1"/>
  <c r="AM48" i="27"/>
  <c r="AL48" i="27"/>
  <c r="AN48" i="27"/>
  <c r="M48" i="27"/>
  <c r="AH48" i="27" s="1"/>
  <c r="AM47" i="27"/>
  <c r="AN47" i="27" s="1"/>
  <c r="AL47" i="27"/>
  <c r="M47" i="27"/>
  <c r="AH47" i="27" s="1"/>
  <c r="AM46" i="27"/>
  <c r="AL46" i="27"/>
  <c r="AN46" i="27"/>
  <c r="M46" i="27"/>
  <c r="AH46" i="27" s="1"/>
  <c r="AM45" i="27"/>
  <c r="AN45" i="27" s="1"/>
  <c r="AL45" i="27"/>
  <c r="M45" i="27"/>
  <c r="AH45" i="27" s="1"/>
  <c r="BN44" i="27"/>
  <c r="AM44" i="27"/>
  <c r="AN44" i="27" s="1"/>
  <c r="AL44" i="27"/>
  <c r="AK44" i="27"/>
  <c r="M44" i="27"/>
  <c r="AH44" i="27" s="1"/>
  <c r="AM43" i="27"/>
  <c r="AN43" i="27" s="1"/>
  <c r="AL43" i="27"/>
  <c r="AK43" i="27"/>
  <c r="M43" i="27"/>
  <c r="AH43" i="27" s="1"/>
  <c r="AM42" i="27"/>
  <c r="AN42" i="27" s="1"/>
  <c r="AL42" i="27"/>
  <c r="AK42" i="27"/>
  <c r="M42" i="27"/>
  <c r="AH42" i="27" s="1"/>
  <c r="AM41" i="27"/>
  <c r="AL41" i="27"/>
  <c r="AN41" i="27"/>
  <c r="AK41" i="27"/>
  <c r="M41" i="27"/>
  <c r="AH41" i="27" s="1"/>
  <c r="BM40" i="27"/>
  <c r="AM40" i="27"/>
  <c r="AN40" i="27" s="1"/>
  <c r="AL40" i="27"/>
  <c r="AK40" i="27"/>
  <c r="M40" i="27"/>
  <c r="AH40" i="27"/>
  <c r="AM39" i="27"/>
  <c r="AN39" i="27" s="1"/>
  <c r="AL39" i="27"/>
  <c r="AK39" i="27"/>
  <c r="M39" i="27"/>
  <c r="AH39" i="27" s="1"/>
  <c r="AM38" i="27"/>
  <c r="AN38" i="27" s="1"/>
  <c r="AL38" i="27"/>
  <c r="AK38" i="27"/>
  <c r="M38" i="27"/>
  <c r="AH38" i="27"/>
  <c r="AM37" i="27"/>
  <c r="AN37" i="27" s="1"/>
  <c r="AL37" i="27"/>
  <c r="AK37" i="27"/>
  <c r="M37" i="27"/>
  <c r="AH37" i="27"/>
  <c r="AM36" i="27"/>
  <c r="AL36" i="27"/>
  <c r="AN36" i="27"/>
  <c r="AK36" i="27"/>
  <c r="M36" i="27"/>
  <c r="AH36" i="27" s="1"/>
  <c r="AM35" i="27"/>
  <c r="AN35" i="27" s="1"/>
  <c r="AL35" i="27"/>
  <c r="AK35" i="27"/>
  <c r="M35" i="27"/>
  <c r="AH35" i="27" s="1"/>
  <c r="AM34" i="27"/>
  <c r="AN34" i="27" s="1"/>
  <c r="AL34" i="27"/>
  <c r="AK34" i="27"/>
  <c r="M34" i="27"/>
  <c r="AH34" i="27"/>
  <c r="AM33" i="27"/>
  <c r="AL33" i="27"/>
  <c r="AN33" i="27"/>
  <c r="AK33" i="27"/>
  <c r="M33" i="27"/>
  <c r="AH33" i="27"/>
  <c r="AM32" i="27"/>
  <c r="AN32" i="27" s="1"/>
  <c r="AL32" i="27"/>
  <c r="AK32" i="27"/>
  <c r="M32" i="27"/>
  <c r="AH32" i="27"/>
  <c r="AM31" i="27"/>
  <c r="AN31" i="27" s="1"/>
  <c r="AL31" i="27"/>
  <c r="AK31" i="27"/>
  <c r="M31" i="27"/>
  <c r="AH31" i="27" s="1"/>
  <c r="AM30" i="27"/>
  <c r="AN30" i="27" s="1"/>
  <c r="AL30" i="27"/>
  <c r="AK30" i="27"/>
  <c r="M30" i="27"/>
  <c r="AH30" i="27" s="1"/>
  <c r="AM29" i="27"/>
  <c r="AN29" i="27" s="1"/>
  <c r="AL29" i="27"/>
  <c r="AK29" i="27"/>
  <c r="M29" i="27"/>
  <c r="AH29" i="27" s="1"/>
  <c r="AM28" i="27"/>
  <c r="AN28" i="27" s="1"/>
  <c r="AL28" i="27"/>
  <c r="AK28" i="27"/>
  <c r="M28" i="27"/>
  <c r="AH28" i="27" s="1"/>
  <c r="AM27" i="27"/>
  <c r="AN27" i="27" s="1"/>
  <c r="AL27" i="27"/>
  <c r="AK27" i="27"/>
  <c r="M27" i="27"/>
  <c r="AH27" i="27" s="1"/>
  <c r="AM26" i="27"/>
  <c r="AN26" i="27" s="1"/>
  <c r="AL26" i="27"/>
  <c r="AK26" i="27"/>
  <c r="M26" i="27"/>
  <c r="AH26" i="27" s="1"/>
  <c r="AM25" i="27"/>
  <c r="AL25" i="27"/>
  <c r="AN25" i="27"/>
  <c r="AK25" i="27"/>
  <c r="M25" i="27"/>
  <c r="AH25" i="27" s="1"/>
  <c r="AM24" i="27"/>
  <c r="AL24" i="27"/>
  <c r="AN24" i="27"/>
  <c r="AK24" i="27"/>
  <c r="M24" i="27"/>
  <c r="AH24" i="27" s="1"/>
  <c r="BN23" i="27"/>
  <c r="AM23" i="27"/>
  <c r="AN23" i="27" s="1"/>
  <c r="AL23" i="27"/>
  <c r="AK23" i="27"/>
  <c r="M23" i="27"/>
  <c r="AH23" i="27" s="1"/>
  <c r="AM22" i="27"/>
  <c r="AN22" i="27" s="1"/>
  <c r="AL22" i="27"/>
  <c r="AK22" i="27"/>
  <c r="M22" i="27"/>
  <c r="AH22" i="27" s="1"/>
  <c r="AM21" i="27"/>
  <c r="AN21" i="27" s="1"/>
  <c r="AL21" i="27"/>
  <c r="AK21" i="27"/>
  <c r="M21" i="27"/>
  <c r="AH21" i="27"/>
  <c r="AU11" i="27"/>
  <c r="AM20" i="27"/>
  <c r="AN20" i="27" s="1"/>
  <c r="AL20" i="27"/>
  <c r="AK20" i="27"/>
  <c r="AH20" i="27"/>
  <c r="BN13" i="27"/>
  <c r="BI15" i="27"/>
  <c r="BN14" i="27"/>
  <c r="AU13" i="27"/>
  <c r="Z13" i="27"/>
  <c r="AU12" i="27"/>
  <c r="BN8" i="27"/>
  <c r="AA6" i="27"/>
  <c r="AD3" i="26"/>
  <c r="AD4" i="26" s="1"/>
  <c r="Z34" i="13"/>
  <c r="Y34" i="13" s="1"/>
  <c r="BF2" i="13" s="1"/>
  <c r="BF10" i="26"/>
  <c r="BJ10" i="26"/>
  <c r="BK10" i="26"/>
  <c r="BL10" i="26"/>
  <c r="BM10" i="26"/>
  <c r="BN10" i="26"/>
  <c r="BN8" i="26" s="1"/>
  <c r="BF11" i="26"/>
  <c r="BJ11" i="26"/>
  <c r="BK11" i="26"/>
  <c r="BK13" i="26" s="1"/>
  <c r="BL11" i="26"/>
  <c r="BM11" i="26"/>
  <c r="BN11" i="26"/>
  <c r="BN13" i="26"/>
  <c r="R21" i="26"/>
  <c r="R22" i="26"/>
  <c r="R23" i="26"/>
  <c r="R24" i="26"/>
  <c r="R25" i="26"/>
  <c r="R26" i="26"/>
  <c r="R27" i="26"/>
  <c r="R28" i="26"/>
  <c r="R29" i="26"/>
  <c r="R30" i="26"/>
  <c r="R31" i="26"/>
  <c r="R32" i="26"/>
  <c r="R33" i="26"/>
  <c r="R34" i="26"/>
  <c r="R35" i="26"/>
  <c r="R36" i="26"/>
  <c r="R37" i="26"/>
  <c r="R38" i="26"/>
  <c r="R39" i="26"/>
  <c r="R40" i="26"/>
  <c r="R41" i="26"/>
  <c r="R42" i="26"/>
  <c r="R43" i="26"/>
  <c r="R44" i="26"/>
  <c r="R45" i="26"/>
  <c r="R46" i="26"/>
  <c r="R47" i="26"/>
  <c r="R48" i="26"/>
  <c r="R49" i="26"/>
  <c r="R50" i="26"/>
  <c r="R51" i="26"/>
  <c r="R52" i="26"/>
  <c r="R53" i="26"/>
  <c r="R54" i="26"/>
  <c r="R55" i="26"/>
  <c r="R56" i="26"/>
  <c r="R57" i="26"/>
  <c r="R58" i="26"/>
  <c r="R59" i="26"/>
  <c r="R60" i="26"/>
  <c r="R61" i="26"/>
  <c r="R62" i="26"/>
  <c r="R63" i="26"/>
  <c r="R64" i="26"/>
  <c r="R65" i="26"/>
  <c r="R66" i="26"/>
  <c r="R67" i="26"/>
  <c r="R68" i="26"/>
  <c r="R69" i="26"/>
  <c r="R70" i="26"/>
  <c r="R71" i="26"/>
  <c r="R72" i="26"/>
  <c r="R73" i="26"/>
  <c r="R74" i="26"/>
  <c r="R75" i="26"/>
  <c r="R76" i="26"/>
  <c r="R77" i="26"/>
  <c r="R78" i="26"/>
  <c r="R79" i="26"/>
  <c r="R80" i="26"/>
  <c r="R81" i="26"/>
  <c r="R82" i="26"/>
  <c r="R83" i="26"/>
  <c r="R84" i="26"/>
  <c r="R85" i="26"/>
  <c r="R86" i="26"/>
  <c r="R87" i="26"/>
  <c r="R88" i="26"/>
  <c r="R89" i="26"/>
  <c r="R90" i="26"/>
  <c r="R91" i="26"/>
  <c r="R92" i="26"/>
  <c r="R93" i="26"/>
  <c r="R94" i="26"/>
  <c r="R95" i="26"/>
  <c r="R96" i="26"/>
  <c r="R97" i="26"/>
  <c r="R98" i="26"/>
  <c r="R99" i="26"/>
  <c r="R100" i="26"/>
  <c r="R101" i="26"/>
  <c r="R102" i="26"/>
  <c r="R103" i="26"/>
  <c r="R104" i="26"/>
  <c r="R105" i="26"/>
  <c r="R106" i="26"/>
  <c r="R107" i="26"/>
  <c r="R108" i="26"/>
  <c r="R109" i="26"/>
  <c r="R110" i="26"/>
  <c r="R111" i="26"/>
  <c r="R112" i="26"/>
  <c r="R113" i="26"/>
  <c r="R114" i="26"/>
  <c r="R115" i="26"/>
  <c r="R116" i="26"/>
  <c r="R117" i="26"/>
  <c r="R118" i="26"/>
  <c r="R119" i="26"/>
  <c r="R120" i="26"/>
  <c r="R121" i="26"/>
  <c r="R122" i="26"/>
  <c r="R123" i="26"/>
  <c r="R124" i="26"/>
  <c r="R125" i="26"/>
  <c r="R126" i="26"/>
  <c r="R127" i="26"/>
  <c r="R128" i="26"/>
  <c r="R129" i="26"/>
  <c r="R130" i="26"/>
  <c r="R131" i="26"/>
  <c r="R132" i="26"/>
  <c r="R133" i="26"/>
  <c r="R134" i="26"/>
  <c r="R135" i="26"/>
  <c r="R136" i="26"/>
  <c r="R137" i="26"/>
  <c r="R138" i="26"/>
  <c r="R139" i="26"/>
  <c r="R140" i="26"/>
  <c r="R141" i="26"/>
  <c r="R142" i="26"/>
  <c r="R143" i="26"/>
  <c r="R144" i="26"/>
  <c r="R145" i="26"/>
  <c r="R146" i="26"/>
  <c r="R147" i="26"/>
  <c r="R148" i="26"/>
  <c r="R149" i="26"/>
  <c r="R150" i="26"/>
  <c r="R151" i="26"/>
  <c r="R152" i="26"/>
  <c r="R153" i="26"/>
  <c r="R154" i="26"/>
  <c r="R155" i="26"/>
  <c r="R156" i="26"/>
  <c r="R157" i="26"/>
  <c r="R158" i="26"/>
  <c r="R159" i="26"/>
  <c r="R160" i="26"/>
  <c r="R161" i="26"/>
  <c r="R162" i="26"/>
  <c r="R163" i="26"/>
  <c r="R164" i="26"/>
  <c r="R165" i="26"/>
  <c r="R166" i="26"/>
  <c r="R167" i="26"/>
  <c r="R168" i="26"/>
  <c r="R169" i="26"/>
  <c r="R170" i="26"/>
  <c r="R171" i="26"/>
  <c r="R172" i="26"/>
  <c r="R173" i="26"/>
  <c r="R174" i="26"/>
  <c r="R175" i="26"/>
  <c r="R176" i="26"/>
  <c r="R177" i="26"/>
  <c r="R178" i="26"/>
  <c r="R179" i="26"/>
  <c r="R180" i="26"/>
  <c r="R181" i="26"/>
  <c r="R182" i="26"/>
  <c r="R183" i="26"/>
  <c r="R184" i="26"/>
  <c r="R185" i="26"/>
  <c r="R186" i="26"/>
  <c r="R187" i="26"/>
  <c r="R188" i="26"/>
  <c r="R189" i="26"/>
  <c r="R190" i="26"/>
  <c r="R191" i="26"/>
  <c r="R192" i="26"/>
  <c r="R193" i="26"/>
  <c r="R194" i="26"/>
  <c r="AQ20" i="26"/>
  <c r="M20" i="26"/>
  <c r="AH20" i="26" s="1"/>
  <c r="X14" i="26"/>
  <c r="AU20" i="26"/>
  <c r="AU21" i="26"/>
  <c r="AU22" i="26"/>
  <c r="AU23" i="26"/>
  <c r="AU24" i="26"/>
  <c r="AU25" i="26"/>
  <c r="AU26" i="26"/>
  <c r="AU27" i="26"/>
  <c r="AU28" i="26"/>
  <c r="AU29" i="26"/>
  <c r="AU30" i="26"/>
  <c r="AU31" i="26"/>
  <c r="AU32" i="26"/>
  <c r="AU33" i="26"/>
  <c r="AU34" i="26"/>
  <c r="AU35" i="26"/>
  <c r="AU36" i="26"/>
  <c r="AU37" i="26"/>
  <c r="AU38" i="26"/>
  <c r="AU39" i="26"/>
  <c r="AU40" i="26"/>
  <c r="AU41" i="26"/>
  <c r="AU42" i="26"/>
  <c r="AU43" i="26"/>
  <c r="AU44" i="26"/>
  <c r="AU45" i="26"/>
  <c r="AU46" i="26"/>
  <c r="AU47" i="26"/>
  <c r="AU48" i="26"/>
  <c r="AU49" i="26"/>
  <c r="AU50" i="26"/>
  <c r="AU51" i="26"/>
  <c r="AU52" i="26"/>
  <c r="AU53" i="26"/>
  <c r="AU54" i="26"/>
  <c r="AU55" i="26"/>
  <c r="AU56" i="26"/>
  <c r="AU57" i="26"/>
  <c r="AU58" i="26"/>
  <c r="AU59" i="26"/>
  <c r="AU60" i="26"/>
  <c r="AU61" i="26"/>
  <c r="AU62" i="26"/>
  <c r="AU63" i="26"/>
  <c r="AU64" i="26"/>
  <c r="AU65" i="26"/>
  <c r="AU66" i="26"/>
  <c r="AU67" i="26"/>
  <c r="AU68" i="26"/>
  <c r="AU69" i="26"/>
  <c r="AU70" i="26"/>
  <c r="AU71" i="26"/>
  <c r="AU72" i="26"/>
  <c r="AU73" i="26"/>
  <c r="AU74" i="26"/>
  <c r="AU75" i="26"/>
  <c r="AU76" i="26"/>
  <c r="AU77" i="26"/>
  <c r="AU78" i="26"/>
  <c r="AU79" i="26"/>
  <c r="AU80" i="26"/>
  <c r="AU81" i="26"/>
  <c r="AU82" i="26"/>
  <c r="AU83" i="26"/>
  <c r="AU84" i="26"/>
  <c r="AU85" i="26"/>
  <c r="AU86" i="26"/>
  <c r="AU87" i="26"/>
  <c r="AU88" i="26"/>
  <c r="AU89" i="26"/>
  <c r="AU90" i="26"/>
  <c r="AU91" i="26"/>
  <c r="AU92" i="26"/>
  <c r="AU93" i="26"/>
  <c r="AU94" i="26"/>
  <c r="AU95" i="26"/>
  <c r="AU96" i="26"/>
  <c r="AU97" i="26"/>
  <c r="AU98" i="26"/>
  <c r="AU99" i="26"/>
  <c r="AU100" i="26"/>
  <c r="AU101" i="26"/>
  <c r="AU102" i="26"/>
  <c r="AU103" i="26"/>
  <c r="AU104" i="26"/>
  <c r="AU105" i="26"/>
  <c r="AU106" i="26"/>
  <c r="AU107" i="26"/>
  <c r="AU108" i="26"/>
  <c r="AU109" i="26"/>
  <c r="AU110" i="26"/>
  <c r="AU111" i="26"/>
  <c r="AU112" i="26"/>
  <c r="AU113" i="26"/>
  <c r="AU114" i="26"/>
  <c r="AU115" i="26"/>
  <c r="AU116" i="26"/>
  <c r="AU117" i="26"/>
  <c r="AU118" i="26"/>
  <c r="AU119" i="26"/>
  <c r="AU120" i="26"/>
  <c r="AU121" i="26"/>
  <c r="AU122" i="26"/>
  <c r="AU123" i="26"/>
  <c r="AU124" i="26"/>
  <c r="AU125" i="26"/>
  <c r="AU126" i="26"/>
  <c r="AU127" i="26"/>
  <c r="AU128" i="26"/>
  <c r="AU129" i="26"/>
  <c r="AU130" i="26"/>
  <c r="AU131" i="26"/>
  <c r="AU132" i="26"/>
  <c r="AU133" i="26"/>
  <c r="AU134" i="26"/>
  <c r="AU135" i="26"/>
  <c r="AU136" i="26"/>
  <c r="AU137" i="26"/>
  <c r="AU138" i="26"/>
  <c r="AU139" i="26"/>
  <c r="AU140" i="26"/>
  <c r="AU141" i="26"/>
  <c r="AU142" i="26"/>
  <c r="AU143" i="26"/>
  <c r="AU144" i="26"/>
  <c r="AU145" i="26"/>
  <c r="AU146" i="26"/>
  <c r="AU147" i="26"/>
  <c r="AU148" i="26"/>
  <c r="AU149" i="26"/>
  <c r="AU150" i="26"/>
  <c r="AU151" i="26"/>
  <c r="AU152" i="26"/>
  <c r="AU153" i="26"/>
  <c r="AU154" i="26"/>
  <c r="AU155" i="26"/>
  <c r="AU156" i="26"/>
  <c r="AU157" i="26"/>
  <c r="AU158" i="26"/>
  <c r="AU159" i="26"/>
  <c r="AU160" i="26"/>
  <c r="AU161" i="26"/>
  <c r="AU162" i="26"/>
  <c r="AU163" i="26"/>
  <c r="AU164" i="26"/>
  <c r="AU165" i="26"/>
  <c r="AU166" i="26"/>
  <c r="AU167" i="26"/>
  <c r="AU168" i="26"/>
  <c r="AU169" i="26"/>
  <c r="AU170" i="26"/>
  <c r="AU171" i="26"/>
  <c r="AU172" i="26"/>
  <c r="AU173" i="26"/>
  <c r="AU174" i="26"/>
  <c r="AU175" i="26"/>
  <c r="AU176" i="26"/>
  <c r="AU177" i="26"/>
  <c r="AU178" i="26"/>
  <c r="AU179" i="26"/>
  <c r="AU180" i="26"/>
  <c r="AU181" i="26"/>
  <c r="AU182" i="26"/>
  <c r="AU183" i="26"/>
  <c r="AU184" i="26"/>
  <c r="AU185" i="26"/>
  <c r="AU186" i="26"/>
  <c r="AU187" i="26"/>
  <c r="AU188" i="26"/>
  <c r="AU189" i="26"/>
  <c r="AU190" i="26"/>
  <c r="AU191" i="26"/>
  <c r="AU192" i="26"/>
  <c r="AU193" i="26"/>
  <c r="AU194" i="26"/>
  <c r="AM194" i="26"/>
  <c r="AN194" i="26" s="1"/>
  <c r="AL194" i="26"/>
  <c r="AK45" i="26"/>
  <c r="AK46" i="26" s="1"/>
  <c r="AK47" i="26" s="1"/>
  <c r="AK48" i="26" s="1"/>
  <c r="AK49" i="26"/>
  <c r="AK50" i="26" s="1"/>
  <c r="AK51" i="26" s="1"/>
  <c r="AK52" i="26" s="1"/>
  <c r="AK53" i="26" s="1"/>
  <c r="AK54" i="26" s="1"/>
  <c r="AK55" i="26" s="1"/>
  <c r="AK56" i="26" s="1"/>
  <c r="AK57" i="26" s="1"/>
  <c r="AK58" i="26" s="1"/>
  <c r="AK59" i="26" s="1"/>
  <c r="AK60" i="26" s="1"/>
  <c r="AK61" i="26" s="1"/>
  <c r="AK62" i="26" s="1"/>
  <c r="AK63" i="26" s="1"/>
  <c r="AK64" i="26" s="1"/>
  <c r="AK65" i="26" s="1"/>
  <c r="AK66" i="26" s="1"/>
  <c r="AK67" i="26" s="1"/>
  <c r="AK68" i="26" s="1"/>
  <c r="AK69" i="26" s="1"/>
  <c r="AK70" i="26" s="1"/>
  <c r="AK71" i="26" s="1"/>
  <c r="AK72" i="26" s="1"/>
  <c r="AK73" i="26" s="1"/>
  <c r="AK74" i="26" s="1"/>
  <c r="AK75" i="26" s="1"/>
  <c r="AK76" i="26" s="1"/>
  <c r="AK77" i="26" s="1"/>
  <c r="AK78" i="26" s="1"/>
  <c r="AK79" i="26" s="1"/>
  <c r="AK80" i="26" s="1"/>
  <c r="AK81" i="26" s="1"/>
  <c r="AK82" i="26" s="1"/>
  <c r="AK83" i="26" s="1"/>
  <c r="AK84" i="26" s="1"/>
  <c r="AK85" i="26" s="1"/>
  <c r="AK86" i="26" s="1"/>
  <c r="AK87" i="26" s="1"/>
  <c r="AK88" i="26" s="1"/>
  <c r="AK89" i="26" s="1"/>
  <c r="AK90" i="26" s="1"/>
  <c r="AK91" i="26" s="1"/>
  <c r="AK92" i="26" s="1"/>
  <c r="AK93" i="26" s="1"/>
  <c r="AK94" i="26" s="1"/>
  <c r="AK95" i="26" s="1"/>
  <c r="AK96" i="26" s="1"/>
  <c r="AK97" i="26" s="1"/>
  <c r="AK98" i="26" s="1"/>
  <c r="AK99" i="26" s="1"/>
  <c r="AK100" i="26" s="1"/>
  <c r="AK101" i="26" s="1"/>
  <c r="AK102" i="26" s="1"/>
  <c r="AK103" i="26" s="1"/>
  <c r="AK104" i="26" s="1"/>
  <c r="AK105" i="26" s="1"/>
  <c r="AK106" i="26" s="1"/>
  <c r="AK107" i="26" s="1"/>
  <c r="AK108" i="26" s="1"/>
  <c r="AK109" i="26" s="1"/>
  <c r="AK110" i="26" s="1"/>
  <c r="AK111" i="26" s="1"/>
  <c r="AK112" i="26" s="1"/>
  <c r="AK113" i="26" s="1"/>
  <c r="AK114" i="26" s="1"/>
  <c r="AK115" i="26" s="1"/>
  <c r="AK116" i="26" s="1"/>
  <c r="AK117" i="26" s="1"/>
  <c r="AK118" i="26" s="1"/>
  <c r="AK119" i="26" s="1"/>
  <c r="AK120" i="26" s="1"/>
  <c r="AK121" i="26" s="1"/>
  <c r="AK122" i="26" s="1"/>
  <c r="AK123" i="26" s="1"/>
  <c r="AK124" i="26" s="1"/>
  <c r="AK125" i="26" s="1"/>
  <c r="AK126" i="26" s="1"/>
  <c r="AK127" i="26" s="1"/>
  <c r="AK128" i="26" s="1"/>
  <c r="AK129" i="26" s="1"/>
  <c r="AK130" i="26" s="1"/>
  <c r="AK131" i="26" s="1"/>
  <c r="AK132" i="26" s="1"/>
  <c r="AK133" i="26" s="1"/>
  <c r="AK134" i="26" s="1"/>
  <c r="AK135" i="26" s="1"/>
  <c r="AK136" i="26" s="1"/>
  <c r="AK137" i="26" s="1"/>
  <c r="AK138" i="26" s="1"/>
  <c r="AK139" i="26" s="1"/>
  <c r="AK140" i="26" s="1"/>
  <c r="AK141" i="26" s="1"/>
  <c r="AK142" i="26" s="1"/>
  <c r="AK143" i="26" s="1"/>
  <c r="AK144" i="26" s="1"/>
  <c r="AK145" i="26" s="1"/>
  <c r="AK146" i="26" s="1"/>
  <c r="AK147" i="26" s="1"/>
  <c r="AK148" i="26" s="1"/>
  <c r="AK149" i="26" s="1"/>
  <c r="AK150" i="26" s="1"/>
  <c r="AK151" i="26" s="1"/>
  <c r="AK152" i="26" s="1"/>
  <c r="AK153" i="26" s="1"/>
  <c r="AK154" i="26" s="1"/>
  <c r="AK155" i="26" s="1"/>
  <c r="AK156" i="26" s="1"/>
  <c r="AK157" i="26" s="1"/>
  <c r="AK158" i="26" s="1"/>
  <c r="AK159" i="26" s="1"/>
  <c r="AK160" i="26" s="1"/>
  <c r="AK161" i="26" s="1"/>
  <c r="AK162" i="26" s="1"/>
  <c r="AK163" i="26" s="1"/>
  <c r="AK164" i="26" s="1"/>
  <c r="AK165" i="26" s="1"/>
  <c r="AK166" i="26" s="1"/>
  <c r="AK167" i="26" s="1"/>
  <c r="AK168" i="26" s="1"/>
  <c r="AK169" i="26" s="1"/>
  <c r="AK170" i="26" s="1"/>
  <c r="AK171" i="26" s="1"/>
  <c r="AK172" i="26" s="1"/>
  <c r="AK173" i="26" s="1"/>
  <c r="AK174" i="26" s="1"/>
  <c r="AK175" i="26" s="1"/>
  <c r="AK176" i="26" s="1"/>
  <c r="AK177" i="26" s="1"/>
  <c r="AK178" i="26" s="1"/>
  <c r="AK179" i="26" s="1"/>
  <c r="AK180" i="26" s="1"/>
  <c r="AK181" i="26" s="1"/>
  <c r="AK182" i="26" s="1"/>
  <c r="AK183" i="26" s="1"/>
  <c r="AK184" i="26" s="1"/>
  <c r="AK185" i="26" s="1"/>
  <c r="AK186" i="26" s="1"/>
  <c r="AK187" i="26" s="1"/>
  <c r="AK188" i="26" s="1"/>
  <c r="AK189" i="26" s="1"/>
  <c r="AK190" i="26" s="1"/>
  <c r="AK191" i="26" s="1"/>
  <c r="AK192" i="26" s="1"/>
  <c r="AK193" i="26" s="1"/>
  <c r="AK194" i="26" s="1"/>
  <c r="M194" i="26"/>
  <c r="AH194" i="26" s="1"/>
  <c r="Y14" i="26"/>
  <c r="AM193" i="26"/>
  <c r="AL193" i="26"/>
  <c r="AN193" i="26"/>
  <c r="M193" i="26"/>
  <c r="AH193" i="26" s="1"/>
  <c r="AM192" i="26"/>
  <c r="AN192" i="26" s="1"/>
  <c r="AL192" i="26"/>
  <c r="M192" i="26"/>
  <c r="AH192" i="26"/>
  <c r="AM191" i="26"/>
  <c r="AL191" i="26"/>
  <c r="AN191" i="26"/>
  <c r="M191" i="26"/>
  <c r="AH191" i="26" s="1"/>
  <c r="AM190" i="26"/>
  <c r="AN190" i="26" s="1"/>
  <c r="AL190" i="26"/>
  <c r="M190" i="26"/>
  <c r="AH190" i="26"/>
  <c r="AM189" i="26"/>
  <c r="AL189" i="26"/>
  <c r="AN189" i="26"/>
  <c r="M189" i="26"/>
  <c r="AH189" i="26" s="1"/>
  <c r="AM188" i="26"/>
  <c r="AN188" i="26" s="1"/>
  <c r="AL188" i="26"/>
  <c r="M188" i="26"/>
  <c r="AH188" i="26"/>
  <c r="AM187" i="26"/>
  <c r="AL187" i="26"/>
  <c r="AN187" i="26"/>
  <c r="M187" i="26"/>
  <c r="AH187" i="26" s="1"/>
  <c r="AM186" i="26"/>
  <c r="AN186" i="26" s="1"/>
  <c r="AL186" i="26"/>
  <c r="M186" i="26"/>
  <c r="AH186" i="26"/>
  <c r="AM185" i="26"/>
  <c r="AL185" i="26"/>
  <c r="AN185" i="26"/>
  <c r="M185" i="26"/>
  <c r="AH185" i="26" s="1"/>
  <c r="AM184" i="26"/>
  <c r="AN184" i="26" s="1"/>
  <c r="AL184" i="26"/>
  <c r="M184" i="26"/>
  <c r="AH184" i="26"/>
  <c r="AM183" i="26"/>
  <c r="AL183" i="26"/>
  <c r="AN183" i="26"/>
  <c r="M183" i="26"/>
  <c r="AH183" i="26" s="1"/>
  <c r="AM182" i="26"/>
  <c r="AN182" i="26" s="1"/>
  <c r="AL182" i="26"/>
  <c r="M182" i="26"/>
  <c r="AH182" i="26"/>
  <c r="AM181" i="26"/>
  <c r="AL181" i="26"/>
  <c r="AN181" i="26"/>
  <c r="M181" i="26"/>
  <c r="AH181" i="26" s="1"/>
  <c r="AM180" i="26"/>
  <c r="AN180" i="26" s="1"/>
  <c r="AL180" i="26"/>
  <c r="M180" i="26"/>
  <c r="AH180" i="26"/>
  <c r="AM179" i="26"/>
  <c r="AL179" i="26"/>
  <c r="AN179" i="26"/>
  <c r="M179" i="26"/>
  <c r="AH179" i="26" s="1"/>
  <c r="AM178" i="26"/>
  <c r="AN178" i="26" s="1"/>
  <c r="AL178" i="26"/>
  <c r="M178" i="26"/>
  <c r="AH178" i="26"/>
  <c r="AM177" i="26"/>
  <c r="AL177" i="26"/>
  <c r="AN177" i="26"/>
  <c r="M177" i="26"/>
  <c r="AH177" i="26" s="1"/>
  <c r="AM176" i="26"/>
  <c r="AN176" i="26" s="1"/>
  <c r="AL176" i="26"/>
  <c r="M176" i="26"/>
  <c r="AH176" i="26"/>
  <c r="AM175" i="26"/>
  <c r="AL175" i="26"/>
  <c r="AN175" i="26"/>
  <c r="M175" i="26"/>
  <c r="AH175" i="26" s="1"/>
  <c r="AM174" i="26"/>
  <c r="AN174" i="26" s="1"/>
  <c r="AL174" i="26"/>
  <c r="M174" i="26"/>
  <c r="AH174" i="26"/>
  <c r="AM173" i="26"/>
  <c r="AN173" i="26"/>
  <c r="AL173" i="26"/>
  <c r="M173" i="26"/>
  <c r="AH173" i="26" s="1"/>
  <c r="AM172" i="26"/>
  <c r="AN172" i="26" s="1"/>
  <c r="AL172" i="26"/>
  <c r="M172" i="26"/>
  <c r="AH172" i="26"/>
  <c r="AM171" i="26"/>
  <c r="AL171" i="26"/>
  <c r="AN171" i="26"/>
  <c r="M171" i="26"/>
  <c r="AH171" i="26" s="1"/>
  <c r="AM170" i="26"/>
  <c r="AN170" i="26" s="1"/>
  <c r="AL170" i="26"/>
  <c r="M170" i="26"/>
  <c r="AH170" i="26"/>
  <c r="AM169" i="26"/>
  <c r="AN169" i="26" s="1"/>
  <c r="AL169" i="26"/>
  <c r="M169" i="26"/>
  <c r="AH169" i="26" s="1"/>
  <c r="AM168" i="26"/>
  <c r="AN168" i="26" s="1"/>
  <c r="AL168" i="26"/>
  <c r="M168" i="26"/>
  <c r="AH168" i="26" s="1"/>
  <c r="AM167" i="26"/>
  <c r="AN167" i="26" s="1"/>
  <c r="AL167" i="26"/>
  <c r="M167" i="26"/>
  <c r="AH167" i="26" s="1"/>
  <c r="AM166" i="26"/>
  <c r="AN166" i="26" s="1"/>
  <c r="AL166" i="26"/>
  <c r="M166" i="26"/>
  <c r="AH166" i="26" s="1"/>
  <c r="AM165" i="26"/>
  <c r="AL165" i="26"/>
  <c r="AN165" i="26"/>
  <c r="M165" i="26"/>
  <c r="AH165" i="26" s="1"/>
  <c r="AM164" i="26"/>
  <c r="AN164" i="26" s="1"/>
  <c r="AL164" i="26"/>
  <c r="M164" i="26"/>
  <c r="AH164" i="26" s="1"/>
  <c r="AM163" i="26"/>
  <c r="AL163" i="26"/>
  <c r="AN163" i="26"/>
  <c r="M163" i="26"/>
  <c r="AH163" i="26" s="1"/>
  <c r="AM162" i="26"/>
  <c r="AN162" i="26" s="1"/>
  <c r="AL162" i="26"/>
  <c r="M162" i="26"/>
  <c r="AH162" i="26" s="1"/>
  <c r="AM161" i="26"/>
  <c r="AN161" i="26" s="1"/>
  <c r="AL161" i="26"/>
  <c r="M161" i="26"/>
  <c r="AH161" i="26" s="1"/>
  <c r="AM160" i="26"/>
  <c r="AN160" i="26" s="1"/>
  <c r="AL160" i="26"/>
  <c r="M160" i="26"/>
  <c r="AH160" i="26" s="1"/>
  <c r="AM159" i="26"/>
  <c r="AN159" i="26" s="1"/>
  <c r="AL159" i="26"/>
  <c r="M159" i="26"/>
  <c r="AH159" i="26" s="1"/>
  <c r="AM158" i="26"/>
  <c r="AN158" i="26" s="1"/>
  <c r="AL158" i="26"/>
  <c r="M158" i="26"/>
  <c r="AH158" i="26" s="1"/>
  <c r="AM157" i="26"/>
  <c r="AL157" i="26"/>
  <c r="AN157" i="26"/>
  <c r="M157" i="26"/>
  <c r="AH157" i="26" s="1"/>
  <c r="AM156" i="26"/>
  <c r="AN156" i="26" s="1"/>
  <c r="AL156" i="26"/>
  <c r="M156" i="26"/>
  <c r="AH156" i="26" s="1"/>
  <c r="AM155" i="26"/>
  <c r="AL155" i="26"/>
  <c r="AN155" i="26"/>
  <c r="M155" i="26"/>
  <c r="AH155" i="26" s="1"/>
  <c r="AM154" i="26"/>
  <c r="AN154" i="26" s="1"/>
  <c r="AL154" i="26"/>
  <c r="M154" i="26"/>
  <c r="AH154" i="26" s="1"/>
  <c r="AM153" i="26"/>
  <c r="AN153" i="26" s="1"/>
  <c r="AL153" i="26"/>
  <c r="M153" i="26"/>
  <c r="AH153" i="26" s="1"/>
  <c r="AM152" i="26"/>
  <c r="AN152" i="26" s="1"/>
  <c r="AL152" i="26"/>
  <c r="M152" i="26"/>
  <c r="AH152" i="26" s="1"/>
  <c r="AM151" i="26"/>
  <c r="AN151" i="26" s="1"/>
  <c r="AL151" i="26"/>
  <c r="M151" i="26"/>
  <c r="AH151" i="26" s="1"/>
  <c r="AM150" i="26"/>
  <c r="AN150" i="26" s="1"/>
  <c r="AL150" i="26"/>
  <c r="M150" i="26"/>
  <c r="AH150" i="26" s="1"/>
  <c r="AM149" i="26"/>
  <c r="AL149" i="26"/>
  <c r="AN149" i="26"/>
  <c r="M149" i="26"/>
  <c r="AH149" i="26" s="1"/>
  <c r="AM148" i="26"/>
  <c r="AN148" i="26" s="1"/>
  <c r="AL148" i="26"/>
  <c r="M148" i="26"/>
  <c r="AH148" i="26" s="1"/>
  <c r="AM147" i="26"/>
  <c r="AN147" i="26" s="1"/>
  <c r="AL147" i="26"/>
  <c r="M147" i="26"/>
  <c r="AH147" i="26" s="1"/>
  <c r="AM146" i="26"/>
  <c r="AN146" i="26" s="1"/>
  <c r="AL146" i="26"/>
  <c r="M146" i="26"/>
  <c r="AH146" i="26"/>
  <c r="AM145" i="26"/>
  <c r="AN145" i="26" s="1"/>
  <c r="AL145" i="26"/>
  <c r="M145" i="26"/>
  <c r="AH145" i="26" s="1"/>
  <c r="AM144" i="26"/>
  <c r="AN144" i="26" s="1"/>
  <c r="AL144" i="26"/>
  <c r="M144" i="26"/>
  <c r="AH144" i="26"/>
  <c r="AM143" i="26"/>
  <c r="AN143" i="26" s="1"/>
  <c r="AL143" i="26"/>
  <c r="M143" i="26"/>
  <c r="AH143" i="26" s="1"/>
  <c r="AM142" i="26"/>
  <c r="AN142" i="26" s="1"/>
  <c r="AL142" i="26"/>
  <c r="M142" i="26"/>
  <c r="AH142" i="26"/>
  <c r="AM141" i="26"/>
  <c r="AN141" i="26" s="1"/>
  <c r="AL141" i="26"/>
  <c r="M141" i="26"/>
  <c r="AH141" i="26" s="1"/>
  <c r="AM140" i="26"/>
  <c r="AN140" i="26" s="1"/>
  <c r="AL140" i="26"/>
  <c r="M140" i="26"/>
  <c r="AH140" i="26"/>
  <c r="AM139" i="26"/>
  <c r="AN139" i="26" s="1"/>
  <c r="AL139" i="26"/>
  <c r="M139" i="26"/>
  <c r="AH139" i="26" s="1"/>
  <c r="AM138" i="26"/>
  <c r="AN138" i="26" s="1"/>
  <c r="AL138" i="26"/>
  <c r="M138" i="26"/>
  <c r="AH138" i="26"/>
  <c r="AM137" i="26"/>
  <c r="AN137" i="26" s="1"/>
  <c r="AL137" i="26"/>
  <c r="M137" i="26"/>
  <c r="AH137" i="26" s="1"/>
  <c r="AM136" i="26"/>
  <c r="AN136" i="26" s="1"/>
  <c r="AL136" i="26"/>
  <c r="M136" i="26"/>
  <c r="AH136" i="26"/>
  <c r="AM135" i="26"/>
  <c r="AN135" i="26" s="1"/>
  <c r="AL135" i="26"/>
  <c r="M135" i="26"/>
  <c r="AH135" i="26" s="1"/>
  <c r="AM134" i="26"/>
  <c r="AN134" i="26" s="1"/>
  <c r="AL134" i="26"/>
  <c r="M134" i="26"/>
  <c r="AH134" i="26"/>
  <c r="AM133" i="26"/>
  <c r="AN133" i="26" s="1"/>
  <c r="AL133" i="26"/>
  <c r="M133" i="26"/>
  <c r="AH133" i="26" s="1"/>
  <c r="AM132" i="26"/>
  <c r="AN132" i="26" s="1"/>
  <c r="AL132" i="26"/>
  <c r="M132" i="26"/>
  <c r="AH132" i="26"/>
  <c r="AM131" i="26"/>
  <c r="AN131" i="26" s="1"/>
  <c r="AL131" i="26"/>
  <c r="M131" i="26"/>
  <c r="AH131" i="26" s="1"/>
  <c r="AM130" i="26"/>
  <c r="AN130" i="26" s="1"/>
  <c r="AL130" i="26"/>
  <c r="M130" i="26"/>
  <c r="AH130" i="26"/>
  <c r="AM129" i="26"/>
  <c r="AN129" i="26" s="1"/>
  <c r="AL129" i="26"/>
  <c r="M129" i="26"/>
  <c r="AH129" i="26" s="1"/>
  <c r="AM128" i="26"/>
  <c r="AN128" i="26" s="1"/>
  <c r="AL128" i="26"/>
  <c r="M128" i="26"/>
  <c r="AH128" i="26"/>
  <c r="AM127" i="26"/>
  <c r="AN127" i="26" s="1"/>
  <c r="AL127" i="26"/>
  <c r="M127" i="26"/>
  <c r="AH127" i="26" s="1"/>
  <c r="AM126" i="26"/>
  <c r="AN126" i="26" s="1"/>
  <c r="AL126" i="26"/>
  <c r="M126" i="26"/>
  <c r="AH126" i="26"/>
  <c r="AM125" i="26"/>
  <c r="AN125" i="26" s="1"/>
  <c r="AL125" i="26"/>
  <c r="M125" i="26"/>
  <c r="AH125" i="26" s="1"/>
  <c r="AM124" i="26"/>
  <c r="AL124" i="26"/>
  <c r="M124" i="26"/>
  <c r="AH124" i="26" s="1"/>
  <c r="AM123" i="26"/>
  <c r="AL123" i="26"/>
  <c r="AN123" i="26"/>
  <c r="M123" i="26"/>
  <c r="AH123" i="26"/>
  <c r="AM122" i="26"/>
  <c r="AN122" i="26" s="1"/>
  <c r="AL122" i="26"/>
  <c r="M122" i="26"/>
  <c r="AH122" i="26" s="1"/>
  <c r="AM121" i="26"/>
  <c r="AL121" i="26"/>
  <c r="AN121" i="26"/>
  <c r="M121" i="26"/>
  <c r="AH121" i="26"/>
  <c r="AM120" i="26"/>
  <c r="AL120" i="26"/>
  <c r="AN120" i="26"/>
  <c r="M120" i="26"/>
  <c r="AH120" i="26" s="1"/>
  <c r="AM119" i="26"/>
  <c r="AN119" i="26" s="1"/>
  <c r="AL119" i="26"/>
  <c r="M119" i="26"/>
  <c r="AH119" i="26"/>
  <c r="AM118" i="26"/>
  <c r="AL118" i="26"/>
  <c r="AN118" i="26"/>
  <c r="M118" i="26"/>
  <c r="AH118" i="26" s="1"/>
  <c r="AM117" i="26"/>
  <c r="AN117" i="26" s="1"/>
  <c r="AL117" i="26"/>
  <c r="M117" i="26"/>
  <c r="AH117" i="26"/>
  <c r="AM116" i="26"/>
  <c r="AL116" i="26"/>
  <c r="AN116" i="26"/>
  <c r="M116" i="26"/>
  <c r="AH116" i="26" s="1"/>
  <c r="AM115" i="26"/>
  <c r="AL115" i="26"/>
  <c r="M115" i="26"/>
  <c r="AH115" i="26"/>
  <c r="AM114" i="26"/>
  <c r="AL114" i="26"/>
  <c r="AN114" i="26"/>
  <c r="M114" i="26"/>
  <c r="AH114" i="26" s="1"/>
  <c r="AM113" i="26"/>
  <c r="AN113" i="26" s="1"/>
  <c r="AL113" i="26"/>
  <c r="M113" i="26"/>
  <c r="AH113" i="26"/>
  <c r="AM112" i="26"/>
  <c r="AL112" i="26"/>
  <c r="AN112" i="26"/>
  <c r="M112" i="26"/>
  <c r="AH112" i="26" s="1"/>
  <c r="AM111" i="26"/>
  <c r="AN111" i="26" s="1"/>
  <c r="AL111" i="26"/>
  <c r="M111" i="26"/>
  <c r="AH111" i="26"/>
  <c r="AM110" i="26"/>
  <c r="AL110" i="26"/>
  <c r="AN110" i="26"/>
  <c r="M110" i="26"/>
  <c r="AH110" i="26" s="1"/>
  <c r="AM109" i="26"/>
  <c r="AN109" i="26" s="1"/>
  <c r="AL109" i="26"/>
  <c r="M109" i="26"/>
  <c r="AH109" i="26"/>
  <c r="AM108" i="26"/>
  <c r="AN108" i="26"/>
  <c r="AL108" i="26"/>
  <c r="M108" i="26"/>
  <c r="AH108" i="26" s="1"/>
  <c r="AM107" i="26"/>
  <c r="AN107" i="26" s="1"/>
  <c r="AL107" i="26"/>
  <c r="M107" i="26"/>
  <c r="AH107" i="26"/>
  <c r="AM106" i="26"/>
  <c r="AN106" i="26" s="1"/>
  <c r="AL106" i="26"/>
  <c r="M106" i="26"/>
  <c r="AH106" i="26" s="1"/>
  <c r="AM105" i="26"/>
  <c r="AN105" i="26" s="1"/>
  <c r="AL105" i="26"/>
  <c r="M105" i="26"/>
  <c r="AH105" i="26" s="1"/>
  <c r="AM104" i="26"/>
  <c r="AL104" i="26"/>
  <c r="AN104" i="26"/>
  <c r="M104" i="26"/>
  <c r="AH104" i="26" s="1"/>
  <c r="AM103" i="26"/>
  <c r="AN103" i="26" s="1"/>
  <c r="AL103" i="26"/>
  <c r="M103" i="26"/>
  <c r="AH103" i="26" s="1"/>
  <c r="AM102" i="26"/>
  <c r="AL102" i="26"/>
  <c r="AN102" i="26"/>
  <c r="M102" i="26"/>
  <c r="AH102" i="26" s="1"/>
  <c r="AM101" i="26"/>
  <c r="AL101" i="26"/>
  <c r="M101" i="26"/>
  <c r="AH101" i="26" s="1"/>
  <c r="AM100" i="26"/>
  <c r="AL100" i="26"/>
  <c r="AN100" i="26"/>
  <c r="M100" i="26"/>
  <c r="AH100" i="26" s="1"/>
  <c r="AM99" i="26"/>
  <c r="AN99" i="26" s="1"/>
  <c r="AL99" i="26"/>
  <c r="M99" i="26"/>
  <c r="AH99" i="26" s="1"/>
  <c r="AM98" i="26"/>
  <c r="AN98" i="26" s="1"/>
  <c r="AL98" i="26"/>
  <c r="M98" i="26"/>
  <c r="AH98" i="26"/>
  <c r="AM97" i="26"/>
  <c r="AN97" i="26" s="1"/>
  <c r="AL97" i="26"/>
  <c r="M97" i="26"/>
  <c r="AH97" i="26" s="1"/>
  <c r="AM96" i="26"/>
  <c r="AN96" i="26" s="1"/>
  <c r="AL96" i="26"/>
  <c r="M96" i="26"/>
  <c r="AH96" i="26"/>
  <c r="AM95" i="26"/>
  <c r="AN95" i="26" s="1"/>
  <c r="AL95" i="26"/>
  <c r="M95" i="26"/>
  <c r="AH95" i="26" s="1"/>
  <c r="AM94" i="26"/>
  <c r="AN94" i="26" s="1"/>
  <c r="AL94" i="26"/>
  <c r="M94" i="26"/>
  <c r="AH94" i="26"/>
  <c r="AM93" i="26"/>
  <c r="AN93" i="26" s="1"/>
  <c r="AL93" i="26"/>
  <c r="M93" i="26"/>
  <c r="AH93" i="26" s="1"/>
  <c r="AM92" i="26"/>
  <c r="AN92" i="26" s="1"/>
  <c r="AL92" i="26"/>
  <c r="M92" i="26"/>
  <c r="AH92" i="26"/>
  <c r="AM91" i="26"/>
  <c r="AN91" i="26" s="1"/>
  <c r="AL91" i="26"/>
  <c r="M91" i="26"/>
  <c r="AH91" i="26"/>
  <c r="AM90" i="26"/>
  <c r="AL90" i="26"/>
  <c r="AN90" i="26"/>
  <c r="M90" i="26"/>
  <c r="AH90" i="26" s="1"/>
  <c r="AM89" i="26"/>
  <c r="AN89" i="26" s="1"/>
  <c r="AL89" i="26"/>
  <c r="M89" i="26"/>
  <c r="AH89" i="26" s="1"/>
  <c r="AM88" i="26"/>
  <c r="AL88" i="26"/>
  <c r="AN88" i="26"/>
  <c r="M88" i="26"/>
  <c r="AH88" i="26" s="1"/>
  <c r="AM87" i="26"/>
  <c r="AN87" i="26" s="1"/>
  <c r="AL87" i="26"/>
  <c r="M87" i="26"/>
  <c r="AH87" i="26"/>
  <c r="AM86" i="26"/>
  <c r="AN86" i="26"/>
  <c r="AL86" i="26"/>
  <c r="M86" i="26"/>
  <c r="AH86" i="26" s="1"/>
  <c r="AM85" i="26"/>
  <c r="AN85" i="26" s="1"/>
  <c r="AL85" i="26"/>
  <c r="M85" i="26"/>
  <c r="AH85" i="26" s="1"/>
  <c r="AM84" i="26"/>
  <c r="AN84" i="26" s="1"/>
  <c r="AL84" i="26"/>
  <c r="M84" i="26"/>
  <c r="AH84" i="26" s="1"/>
  <c r="AM83" i="26"/>
  <c r="AN83" i="26" s="1"/>
  <c r="AL83" i="26"/>
  <c r="M83" i="26"/>
  <c r="AH83" i="26" s="1"/>
  <c r="AM82" i="26"/>
  <c r="AL82" i="26"/>
  <c r="AN82" i="26"/>
  <c r="M82" i="26"/>
  <c r="AH82" i="26"/>
  <c r="AM81" i="26"/>
  <c r="AN81" i="26" s="1"/>
  <c r="AL81" i="26"/>
  <c r="M81" i="26"/>
  <c r="AH81" i="26" s="1"/>
  <c r="AM80" i="26"/>
  <c r="AL80" i="26"/>
  <c r="AN80" i="26"/>
  <c r="M80" i="26"/>
  <c r="AH80" i="26"/>
  <c r="AM79" i="26"/>
  <c r="AN79" i="26" s="1"/>
  <c r="AL79" i="26"/>
  <c r="M79" i="26"/>
  <c r="AH79" i="26" s="1"/>
  <c r="AM78" i="26"/>
  <c r="AN78" i="26" s="1"/>
  <c r="AL78" i="26"/>
  <c r="M78" i="26"/>
  <c r="AH78" i="26"/>
  <c r="AM77" i="26"/>
  <c r="AN77" i="26" s="1"/>
  <c r="AL77" i="26"/>
  <c r="M77" i="26"/>
  <c r="AH77" i="26" s="1"/>
  <c r="AM76" i="26"/>
  <c r="AN76" i="26" s="1"/>
  <c r="AL76" i="26"/>
  <c r="M76" i="26"/>
  <c r="AH76" i="26"/>
  <c r="AM75" i="26"/>
  <c r="AN75" i="26" s="1"/>
  <c r="AL75" i="26"/>
  <c r="M75" i="26"/>
  <c r="AH75" i="26" s="1"/>
  <c r="AM74" i="26"/>
  <c r="AN74" i="26" s="1"/>
  <c r="AL74" i="26"/>
  <c r="M74" i="26"/>
  <c r="AH74" i="26"/>
  <c r="AM73" i="26"/>
  <c r="AN73" i="26" s="1"/>
  <c r="AL73" i="26"/>
  <c r="M73" i="26"/>
  <c r="AH73" i="26" s="1"/>
  <c r="AM72" i="26"/>
  <c r="AL72" i="26"/>
  <c r="M72" i="26"/>
  <c r="AH72" i="26"/>
  <c r="AM71" i="26"/>
  <c r="AN71" i="26" s="1"/>
  <c r="AL71" i="26"/>
  <c r="M71" i="26"/>
  <c r="AH71" i="26" s="1"/>
  <c r="AM70" i="26"/>
  <c r="AN70" i="26" s="1"/>
  <c r="AL70" i="26"/>
  <c r="M70" i="26"/>
  <c r="AH70" i="26" s="1"/>
  <c r="AM69" i="26"/>
  <c r="AN69" i="26" s="1"/>
  <c r="AL69" i="26"/>
  <c r="M69" i="26"/>
  <c r="AH69" i="26"/>
  <c r="AM68" i="26"/>
  <c r="AN68" i="26" s="1"/>
  <c r="AL68" i="26"/>
  <c r="M68" i="26"/>
  <c r="AH68" i="26"/>
  <c r="AM67" i="26"/>
  <c r="AL67" i="26"/>
  <c r="AN67" i="26"/>
  <c r="M67" i="26"/>
  <c r="AH67" i="26" s="1"/>
  <c r="AM66" i="26"/>
  <c r="AN66" i="26" s="1"/>
  <c r="AL66" i="26"/>
  <c r="M66" i="26"/>
  <c r="AH66" i="26" s="1"/>
  <c r="AM65" i="26"/>
  <c r="AN65" i="26" s="1"/>
  <c r="AL65" i="26"/>
  <c r="M65" i="26"/>
  <c r="AH65" i="26"/>
  <c r="AM64" i="26"/>
  <c r="AN64" i="26" s="1"/>
  <c r="AL64" i="26"/>
  <c r="M64" i="26"/>
  <c r="AH64" i="26"/>
  <c r="AM63" i="26"/>
  <c r="AN63" i="26" s="1"/>
  <c r="AL63" i="26"/>
  <c r="M63" i="26"/>
  <c r="AH63" i="26" s="1"/>
  <c r="AM62" i="26"/>
  <c r="AN62" i="26" s="1"/>
  <c r="AL62" i="26"/>
  <c r="M62" i="26"/>
  <c r="AH62" i="26" s="1"/>
  <c r="AM61" i="26"/>
  <c r="AN61" i="26" s="1"/>
  <c r="AL61" i="26"/>
  <c r="M61" i="26"/>
  <c r="AH61" i="26" s="1"/>
  <c r="AM60" i="26"/>
  <c r="AN60" i="26" s="1"/>
  <c r="AL60" i="26"/>
  <c r="M60" i="26"/>
  <c r="AH60" i="26" s="1"/>
  <c r="AM59" i="26"/>
  <c r="AL59" i="26"/>
  <c r="AN59" i="26"/>
  <c r="M59" i="26"/>
  <c r="AH59" i="26"/>
  <c r="AM58" i="26"/>
  <c r="AN58" i="26" s="1"/>
  <c r="AL58" i="26"/>
  <c r="M58" i="26"/>
  <c r="AH58" i="26" s="1"/>
  <c r="AM57" i="26"/>
  <c r="AL57" i="26"/>
  <c r="AN57" i="26"/>
  <c r="M57" i="26"/>
  <c r="AH57" i="26"/>
  <c r="AM56" i="26"/>
  <c r="AL56" i="26"/>
  <c r="M56" i="26"/>
  <c r="AH56" i="26"/>
  <c r="AM55" i="26"/>
  <c r="AN55" i="26" s="1"/>
  <c r="AL55" i="26"/>
  <c r="M55" i="26"/>
  <c r="AH55" i="26" s="1"/>
  <c r="AM54" i="26"/>
  <c r="AN54" i="26" s="1"/>
  <c r="AL54" i="26"/>
  <c r="M54" i="26"/>
  <c r="AH54" i="26" s="1"/>
  <c r="AM53" i="26"/>
  <c r="AN53" i="26" s="1"/>
  <c r="AL53" i="26"/>
  <c r="M53" i="26"/>
  <c r="AH53" i="26"/>
  <c r="AM52" i="26"/>
  <c r="AL52" i="26"/>
  <c r="AN52" i="26"/>
  <c r="M52" i="26"/>
  <c r="AH52" i="26" s="1"/>
  <c r="AM51" i="26"/>
  <c r="AN51" i="26" s="1"/>
  <c r="AL51" i="26"/>
  <c r="M51" i="26"/>
  <c r="AH51" i="26"/>
  <c r="AM50" i="26"/>
  <c r="AL50" i="26"/>
  <c r="AN50" i="26"/>
  <c r="M50" i="26"/>
  <c r="AH50" i="26" s="1"/>
  <c r="AM49" i="26"/>
  <c r="AN49" i="26" s="1"/>
  <c r="AL49" i="26"/>
  <c r="M49" i="26"/>
  <c r="AH49" i="26"/>
  <c r="AM48" i="26"/>
  <c r="AL48" i="26"/>
  <c r="AN48" i="26"/>
  <c r="M48" i="26"/>
  <c r="AH48" i="26" s="1"/>
  <c r="AM47" i="26"/>
  <c r="AN47" i="26" s="1"/>
  <c r="AL47" i="26"/>
  <c r="M47" i="26"/>
  <c r="AH47" i="26"/>
  <c r="AM46" i="26"/>
  <c r="AL46" i="26"/>
  <c r="AN46" i="26"/>
  <c r="M46" i="26"/>
  <c r="AH46" i="26" s="1"/>
  <c r="AM45" i="26"/>
  <c r="AN45" i="26" s="1"/>
  <c r="AL45" i="26"/>
  <c r="M45" i="26"/>
  <c r="AH45" i="26"/>
  <c r="AM44" i="26"/>
  <c r="AL44" i="26"/>
  <c r="AN44" i="26"/>
  <c r="AK44" i="26"/>
  <c r="M44" i="26"/>
  <c r="AH44" i="26"/>
  <c r="AM43" i="26"/>
  <c r="AN43" i="26" s="1"/>
  <c r="AL43" i="26"/>
  <c r="AK43" i="26"/>
  <c r="M43" i="26"/>
  <c r="AH43" i="26" s="1"/>
  <c r="AM42" i="26"/>
  <c r="AN42" i="26" s="1"/>
  <c r="AL42" i="26"/>
  <c r="AK42" i="26"/>
  <c r="M42" i="26"/>
  <c r="AH42" i="26" s="1"/>
  <c r="AM41" i="26"/>
  <c r="AN41" i="26" s="1"/>
  <c r="AL41" i="26"/>
  <c r="AK41" i="26"/>
  <c r="M41" i="26"/>
  <c r="AH41" i="26" s="1"/>
  <c r="AM40" i="26"/>
  <c r="AN40" i="26" s="1"/>
  <c r="AL40" i="26"/>
  <c r="AK40" i="26"/>
  <c r="M40" i="26"/>
  <c r="AH40" i="26" s="1"/>
  <c r="AM39" i="26"/>
  <c r="AN39" i="26" s="1"/>
  <c r="AL39" i="26"/>
  <c r="AK39" i="26"/>
  <c r="M39" i="26"/>
  <c r="AH39" i="26" s="1"/>
  <c r="AM38" i="26"/>
  <c r="AN38" i="26" s="1"/>
  <c r="AL38" i="26"/>
  <c r="AK38" i="26"/>
  <c r="M38" i="26"/>
  <c r="AH38" i="26" s="1"/>
  <c r="AM37" i="26"/>
  <c r="AL37" i="26"/>
  <c r="AN37" i="26"/>
  <c r="AK37" i="26"/>
  <c r="M37" i="26"/>
  <c r="AH37" i="26" s="1"/>
  <c r="AM36" i="26"/>
  <c r="AN36" i="26" s="1"/>
  <c r="AL36" i="26"/>
  <c r="AK36" i="26"/>
  <c r="M36" i="26"/>
  <c r="AH36" i="26"/>
  <c r="AM35" i="26"/>
  <c r="AN35" i="26" s="1"/>
  <c r="AL35" i="26"/>
  <c r="AK35" i="26"/>
  <c r="M35" i="26"/>
  <c r="AH35" i="26" s="1"/>
  <c r="AM34" i="26"/>
  <c r="AN34" i="26" s="1"/>
  <c r="AL34" i="26"/>
  <c r="AK34" i="26"/>
  <c r="M34" i="26"/>
  <c r="AH34" i="26" s="1"/>
  <c r="AM33" i="26"/>
  <c r="AN33" i="26" s="1"/>
  <c r="AL33" i="26"/>
  <c r="AK33" i="26"/>
  <c r="M33" i="26"/>
  <c r="AH33" i="26" s="1"/>
  <c r="AM32" i="26"/>
  <c r="AL32" i="26"/>
  <c r="AN32" i="26"/>
  <c r="AK32" i="26"/>
  <c r="M32" i="26"/>
  <c r="AH32" i="26" s="1"/>
  <c r="AM31" i="26"/>
  <c r="AL31" i="26"/>
  <c r="AK31" i="26"/>
  <c r="M31" i="26"/>
  <c r="AH31" i="26" s="1"/>
  <c r="AM30" i="26"/>
  <c r="AN30" i="26" s="1"/>
  <c r="AL30" i="26"/>
  <c r="AK30" i="26"/>
  <c r="M30" i="26"/>
  <c r="AH30" i="26"/>
  <c r="AM29" i="26"/>
  <c r="AN29" i="26" s="1"/>
  <c r="AL29" i="26"/>
  <c r="AK29" i="26"/>
  <c r="M29" i="26"/>
  <c r="AH29" i="26"/>
  <c r="AM28" i="26"/>
  <c r="AL28" i="26"/>
  <c r="AN28" i="26"/>
  <c r="AK28" i="26"/>
  <c r="M28" i="26"/>
  <c r="AH28" i="26"/>
  <c r="AM27" i="26"/>
  <c r="AN27" i="26" s="1"/>
  <c r="AL27" i="26"/>
  <c r="AK27" i="26"/>
  <c r="M27" i="26"/>
  <c r="AH27" i="26" s="1"/>
  <c r="AM26" i="26"/>
  <c r="AN26" i="26" s="1"/>
  <c r="AL26" i="26"/>
  <c r="AK26" i="26"/>
  <c r="M26" i="26"/>
  <c r="AH26" i="26" s="1"/>
  <c r="AM25" i="26"/>
  <c r="AL25" i="26"/>
  <c r="AN25" i="26"/>
  <c r="AK25" i="26"/>
  <c r="M25" i="26"/>
  <c r="AH25" i="26" s="1"/>
  <c r="AM24" i="26"/>
  <c r="AN24" i="26" s="1"/>
  <c r="AL24" i="26"/>
  <c r="AK24" i="26"/>
  <c r="M24" i="26"/>
  <c r="AH24" i="26" s="1"/>
  <c r="AM23" i="26"/>
  <c r="AN23" i="26" s="1"/>
  <c r="AL23" i="26"/>
  <c r="AK23" i="26"/>
  <c r="M23" i="26"/>
  <c r="AH23" i="26" s="1"/>
  <c r="AM22" i="26"/>
  <c r="AN22" i="26" s="1"/>
  <c r="AL22" i="26"/>
  <c r="AK22" i="26"/>
  <c r="M22" i="26"/>
  <c r="AH22" i="26" s="1"/>
  <c r="AM21" i="26"/>
  <c r="AN21" i="26" s="1"/>
  <c r="AL21" i="26"/>
  <c r="AK21" i="26"/>
  <c r="M21" i="26"/>
  <c r="AH21" i="26" s="1"/>
  <c r="AU11" i="26"/>
  <c r="AM20" i="26"/>
  <c r="AN20" i="26" s="1"/>
  <c r="AP20" i="26" s="1"/>
  <c r="AL20" i="26"/>
  <c r="AK20" i="26"/>
  <c r="BL13" i="26"/>
  <c r="BI15" i="26"/>
  <c r="BJ15" i="26" s="1"/>
  <c r="AU13" i="26"/>
  <c r="Z13" i="26"/>
  <c r="AU12" i="26"/>
  <c r="AA6" i="26"/>
  <c r="AD3" i="14"/>
  <c r="AD4" i="14" s="1"/>
  <c r="Z35" i="13"/>
  <c r="Y35" i="13" s="1"/>
  <c r="BG2" i="13" s="1"/>
  <c r="BF10" i="14"/>
  <c r="BJ10" i="14"/>
  <c r="BK10" i="14"/>
  <c r="BK14" i="14" s="1"/>
  <c r="BL10" i="14"/>
  <c r="BM10" i="14"/>
  <c r="BN10" i="14"/>
  <c r="BN8" i="14" s="1"/>
  <c r="BF11" i="14"/>
  <c r="BJ11" i="14"/>
  <c r="BM183" i="14" s="1"/>
  <c r="BK11" i="14"/>
  <c r="BL11" i="14"/>
  <c r="BM11" i="14"/>
  <c r="BN11"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AQ20" i="14"/>
  <c r="M20" i="14"/>
  <c r="AH20" i="14"/>
  <c r="X14" i="14"/>
  <c r="AU20" i="14"/>
  <c r="AU21" i="14"/>
  <c r="AU22" i="14"/>
  <c r="AU23" i="14"/>
  <c r="AU24" i="14"/>
  <c r="AU25" i="14"/>
  <c r="AU26" i="14"/>
  <c r="AU27" i="14"/>
  <c r="AU28" i="14"/>
  <c r="AU29" i="14"/>
  <c r="AU30" i="14"/>
  <c r="AU31" i="14"/>
  <c r="AU32" i="14"/>
  <c r="AU33" i="14"/>
  <c r="AU34" i="14"/>
  <c r="AU35" i="14"/>
  <c r="AU36" i="14"/>
  <c r="AU37" i="14"/>
  <c r="AU38" i="14"/>
  <c r="AU39" i="14"/>
  <c r="AU40" i="14"/>
  <c r="AU41" i="14"/>
  <c r="AU42" i="14"/>
  <c r="AU43" i="14"/>
  <c r="AU44" i="14"/>
  <c r="AU45" i="14"/>
  <c r="AU46" i="14"/>
  <c r="AU47" i="14"/>
  <c r="AU48" i="14"/>
  <c r="AU49" i="14"/>
  <c r="AU50" i="14"/>
  <c r="AU51" i="14"/>
  <c r="AU52" i="14"/>
  <c r="AU53" i="14"/>
  <c r="AU54" i="14"/>
  <c r="AU55" i="14"/>
  <c r="AU56" i="14"/>
  <c r="AU57" i="14"/>
  <c r="AU58" i="14"/>
  <c r="AU59" i="14"/>
  <c r="AU60" i="14"/>
  <c r="AU61" i="14"/>
  <c r="AU62" i="14"/>
  <c r="AU63" i="14"/>
  <c r="AU64" i="14"/>
  <c r="AU65" i="14"/>
  <c r="AU66" i="14"/>
  <c r="AU67" i="14"/>
  <c r="AU68" i="14"/>
  <c r="AU69" i="14"/>
  <c r="AU70" i="14"/>
  <c r="AU71" i="14"/>
  <c r="AU72" i="14"/>
  <c r="AU73" i="14"/>
  <c r="AU74" i="14"/>
  <c r="AU75" i="14"/>
  <c r="AU76" i="14"/>
  <c r="AU77" i="14"/>
  <c r="AU78" i="14"/>
  <c r="AU79" i="14"/>
  <c r="AU80" i="14"/>
  <c r="AU81" i="14"/>
  <c r="AU82" i="14"/>
  <c r="AU83" i="14"/>
  <c r="AU84" i="14"/>
  <c r="AU85" i="14"/>
  <c r="AU86" i="14"/>
  <c r="AU87" i="14"/>
  <c r="AU88" i="14"/>
  <c r="AU89" i="14"/>
  <c r="AU90" i="14"/>
  <c r="AU91" i="14"/>
  <c r="AU92" i="14"/>
  <c r="AU93" i="14"/>
  <c r="AU94" i="14"/>
  <c r="AU95" i="14"/>
  <c r="AU96" i="14"/>
  <c r="AU97" i="14"/>
  <c r="AU98" i="14"/>
  <c r="AU99" i="14"/>
  <c r="AU100" i="14"/>
  <c r="AU101" i="14"/>
  <c r="AU102" i="14"/>
  <c r="AU103" i="14"/>
  <c r="AU104" i="14"/>
  <c r="AU105" i="14"/>
  <c r="AU106" i="14"/>
  <c r="AU107" i="14"/>
  <c r="AU108" i="14"/>
  <c r="AU109" i="14"/>
  <c r="AU110" i="14"/>
  <c r="AU111" i="14"/>
  <c r="AU112" i="14"/>
  <c r="AU113" i="14"/>
  <c r="AU114" i="14"/>
  <c r="AU115" i="14"/>
  <c r="AU116" i="14"/>
  <c r="AU117" i="14"/>
  <c r="AU118" i="14"/>
  <c r="AU119" i="14"/>
  <c r="AU120" i="14"/>
  <c r="AU121" i="14"/>
  <c r="AU122" i="14"/>
  <c r="AU123" i="14"/>
  <c r="AU124" i="14"/>
  <c r="AU125" i="14"/>
  <c r="AU126" i="14"/>
  <c r="AU127" i="14"/>
  <c r="AU128" i="14"/>
  <c r="AU129" i="14"/>
  <c r="AU130" i="14"/>
  <c r="AU131" i="14"/>
  <c r="AU132" i="14"/>
  <c r="AU133" i="14"/>
  <c r="AU134" i="14"/>
  <c r="AU135" i="14"/>
  <c r="AU136" i="14"/>
  <c r="AU137" i="14"/>
  <c r="AU138" i="14"/>
  <c r="AU139" i="14"/>
  <c r="AU140" i="14"/>
  <c r="AU141" i="14"/>
  <c r="AU142" i="14"/>
  <c r="AU143" i="14"/>
  <c r="AU144" i="14"/>
  <c r="AU145" i="14"/>
  <c r="AU146" i="14"/>
  <c r="AU147" i="14"/>
  <c r="AU148" i="14"/>
  <c r="AU149" i="14"/>
  <c r="AU150" i="14"/>
  <c r="AU151" i="14"/>
  <c r="AU152" i="14"/>
  <c r="AU153" i="14"/>
  <c r="AU154" i="14"/>
  <c r="AU155" i="14"/>
  <c r="AU156" i="14"/>
  <c r="AU157" i="14"/>
  <c r="AU158" i="14"/>
  <c r="AU159" i="14"/>
  <c r="AU160" i="14"/>
  <c r="AU161" i="14"/>
  <c r="AU162" i="14"/>
  <c r="AU163" i="14"/>
  <c r="AU164" i="14"/>
  <c r="AU165" i="14"/>
  <c r="AU166" i="14"/>
  <c r="AU167" i="14"/>
  <c r="AU168" i="14"/>
  <c r="AU169" i="14"/>
  <c r="AU170" i="14"/>
  <c r="AU171" i="14"/>
  <c r="AU172" i="14"/>
  <c r="AU173" i="14"/>
  <c r="AU174" i="14"/>
  <c r="AU175" i="14"/>
  <c r="AU176" i="14"/>
  <c r="AU177" i="14"/>
  <c r="AU178" i="14"/>
  <c r="AU179" i="14"/>
  <c r="AU180" i="14"/>
  <c r="AU181" i="14"/>
  <c r="AU182" i="14"/>
  <c r="AU183" i="14"/>
  <c r="AU184" i="14"/>
  <c r="AU185" i="14"/>
  <c r="AU186" i="14"/>
  <c r="AU187" i="14"/>
  <c r="AU188" i="14"/>
  <c r="AU189" i="14"/>
  <c r="AU190" i="14"/>
  <c r="AU191" i="14"/>
  <c r="AU192" i="14"/>
  <c r="AU193" i="14"/>
  <c r="AU194" i="14"/>
  <c r="BM14" i="14"/>
  <c r="AM194" i="14"/>
  <c r="AN194" i="14" s="1"/>
  <c r="AL194" i="14"/>
  <c r="AK45" i="14"/>
  <c r="AK46" i="14" s="1"/>
  <c r="AK47" i="14" s="1"/>
  <c r="AK48" i="14"/>
  <c r="AK49" i="14" s="1"/>
  <c r="AK50" i="14" s="1"/>
  <c r="AK51" i="14" s="1"/>
  <c r="AK52" i="14" s="1"/>
  <c r="AK53" i="14" s="1"/>
  <c r="AK54" i="14" s="1"/>
  <c r="AK55" i="14" s="1"/>
  <c r="AK56" i="14" s="1"/>
  <c r="AK57" i="14" s="1"/>
  <c r="AK58" i="14" s="1"/>
  <c r="AK59" i="14" s="1"/>
  <c r="AK60" i="14" s="1"/>
  <c r="AK61" i="14" s="1"/>
  <c r="AK62" i="14" s="1"/>
  <c r="AK63" i="14" s="1"/>
  <c r="AK64" i="14" s="1"/>
  <c r="AK65" i="14" s="1"/>
  <c r="AK66" i="14" s="1"/>
  <c r="AK67" i="14" s="1"/>
  <c r="AK68" i="14" s="1"/>
  <c r="AK69" i="14" s="1"/>
  <c r="AK70" i="14" s="1"/>
  <c r="AK71" i="14" s="1"/>
  <c r="AK72" i="14" s="1"/>
  <c r="AK73" i="14" s="1"/>
  <c r="AK74" i="14" s="1"/>
  <c r="AK75" i="14" s="1"/>
  <c r="AK76" i="14" s="1"/>
  <c r="AK77" i="14" s="1"/>
  <c r="AK78" i="14" s="1"/>
  <c r="AK79" i="14" s="1"/>
  <c r="AK80" i="14" s="1"/>
  <c r="AK81" i="14" s="1"/>
  <c r="AK82" i="14" s="1"/>
  <c r="AK83" i="14" s="1"/>
  <c r="AK84" i="14" s="1"/>
  <c r="AK85" i="14" s="1"/>
  <c r="AK86" i="14" s="1"/>
  <c r="AK87" i="14" s="1"/>
  <c r="AK88" i="14" s="1"/>
  <c r="AK89" i="14" s="1"/>
  <c r="AK90" i="14" s="1"/>
  <c r="AK91" i="14" s="1"/>
  <c r="AK92" i="14" s="1"/>
  <c r="AK93" i="14" s="1"/>
  <c r="AK94" i="14" s="1"/>
  <c r="AK95" i="14" s="1"/>
  <c r="AK96" i="14" s="1"/>
  <c r="AK97" i="14" s="1"/>
  <c r="AK98" i="14" s="1"/>
  <c r="AK99" i="14" s="1"/>
  <c r="AK100" i="14" s="1"/>
  <c r="AK101" i="14" s="1"/>
  <c r="AK102" i="14" s="1"/>
  <c r="AK103" i="14" s="1"/>
  <c r="AK104" i="14" s="1"/>
  <c r="AK105" i="14" s="1"/>
  <c r="AK106" i="14" s="1"/>
  <c r="AK107" i="14" s="1"/>
  <c r="AK108" i="14" s="1"/>
  <c r="AK109" i="14" s="1"/>
  <c r="AK110" i="14" s="1"/>
  <c r="AK111" i="14" s="1"/>
  <c r="AK112" i="14" s="1"/>
  <c r="AK113" i="14" s="1"/>
  <c r="AK114" i="14" s="1"/>
  <c r="AK115" i="14" s="1"/>
  <c r="AK116" i="14" s="1"/>
  <c r="AK117" i="14" s="1"/>
  <c r="AK118" i="14" s="1"/>
  <c r="AK119" i="14" s="1"/>
  <c r="AK120" i="14" s="1"/>
  <c r="AK121" i="14" s="1"/>
  <c r="AK122" i="14" s="1"/>
  <c r="AK123" i="14" s="1"/>
  <c r="AK124" i="14" s="1"/>
  <c r="AK125" i="14" s="1"/>
  <c r="AK126" i="14" s="1"/>
  <c r="AK127" i="14" s="1"/>
  <c r="AK128" i="14" s="1"/>
  <c r="AK129" i="14" s="1"/>
  <c r="AK130" i="14" s="1"/>
  <c r="AK131" i="14" s="1"/>
  <c r="AK132" i="14" s="1"/>
  <c r="AK133" i="14" s="1"/>
  <c r="AK134" i="14" s="1"/>
  <c r="AK135" i="14" s="1"/>
  <c r="AK136" i="14" s="1"/>
  <c r="AK137" i="14" s="1"/>
  <c r="AK138" i="14" s="1"/>
  <c r="AK139" i="14" s="1"/>
  <c r="AK140" i="14" s="1"/>
  <c r="AK141" i="14" s="1"/>
  <c r="AK142" i="14" s="1"/>
  <c r="AK143" i="14" s="1"/>
  <c r="AK144" i="14" s="1"/>
  <c r="AK145" i="14" s="1"/>
  <c r="AK146" i="14" s="1"/>
  <c r="AK147" i="14" s="1"/>
  <c r="AK148" i="14" s="1"/>
  <c r="AK149" i="14" s="1"/>
  <c r="AK150" i="14" s="1"/>
  <c r="AK151" i="14" s="1"/>
  <c r="AK152" i="14" s="1"/>
  <c r="AK153" i="14" s="1"/>
  <c r="AK154" i="14" s="1"/>
  <c r="AK155" i="14" s="1"/>
  <c r="AK156" i="14" s="1"/>
  <c r="AK157" i="14" s="1"/>
  <c r="AK158" i="14" s="1"/>
  <c r="AK159" i="14" s="1"/>
  <c r="AK160" i="14" s="1"/>
  <c r="AK161" i="14" s="1"/>
  <c r="AK162" i="14" s="1"/>
  <c r="AK163" i="14" s="1"/>
  <c r="AK164" i="14" s="1"/>
  <c r="AK165" i="14" s="1"/>
  <c r="AK166" i="14" s="1"/>
  <c r="AK167" i="14" s="1"/>
  <c r="AK168" i="14" s="1"/>
  <c r="AK169" i="14" s="1"/>
  <c r="AK170" i="14" s="1"/>
  <c r="AK171" i="14" s="1"/>
  <c r="AK172" i="14" s="1"/>
  <c r="AK173" i="14" s="1"/>
  <c r="AK174" i="14" s="1"/>
  <c r="AK175" i="14" s="1"/>
  <c r="AK176" i="14" s="1"/>
  <c r="AK177" i="14" s="1"/>
  <c r="AK178" i="14" s="1"/>
  <c r="AK179" i="14" s="1"/>
  <c r="AK180" i="14" s="1"/>
  <c r="AK181" i="14" s="1"/>
  <c r="AK182" i="14" s="1"/>
  <c r="AK183" i="14" s="1"/>
  <c r="AK184" i="14" s="1"/>
  <c r="AK185" i="14" s="1"/>
  <c r="AK186" i="14" s="1"/>
  <c r="AK187" i="14" s="1"/>
  <c r="AK188" i="14" s="1"/>
  <c r="AK189" i="14" s="1"/>
  <c r="AK190" i="14" s="1"/>
  <c r="AK191" i="14" s="1"/>
  <c r="AK192" i="14" s="1"/>
  <c r="AK193" i="14" s="1"/>
  <c r="AK194" i="14" s="1"/>
  <c r="M194" i="14"/>
  <c r="AH194" i="14"/>
  <c r="Y14" i="14"/>
  <c r="AM193" i="14"/>
  <c r="AN193" i="14" s="1"/>
  <c r="AL193" i="14"/>
  <c r="M193" i="14"/>
  <c r="AH193" i="14" s="1"/>
  <c r="AM192" i="14"/>
  <c r="AL192" i="14"/>
  <c r="AN192" i="14"/>
  <c r="M192" i="14"/>
  <c r="AH192" i="14" s="1"/>
  <c r="AM191" i="14"/>
  <c r="AL191" i="14"/>
  <c r="M191" i="14"/>
  <c r="AH191" i="14" s="1"/>
  <c r="AM190" i="14"/>
  <c r="AN190" i="14" s="1"/>
  <c r="AL190" i="14"/>
  <c r="M190" i="14"/>
  <c r="AH190" i="14" s="1"/>
  <c r="AM189" i="14"/>
  <c r="AN189" i="14" s="1"/>
  <c r="AL189" i="14"/>
  <c r="M189" i="14"/>
  <c r="AH189" i="14"/>
  <c r="AM188" i="14"/>
  <c r="AL188" i="14"/>
  <c r="M188" i="14"/>
  <c r="AH188" i="14"/>
  <c r="AM187" i="14"/>
  <c r="AL187" i="14"/>
  <c r="AN187" i="14"/>
  <c r="M187" i="14"/>
  <c r="AH187" i="14" s="1"/>
  <c r="AM186" i="14"/>
  <c r="AN186" i="14" s="1"/>
  <c r="AL186" i="14"/>
  <c r="M186" i="14"/>
  <c r="AH186" i="14" s="1"/>
  <c r="AM185" i="14"/>
  <c r="AN185" i="14" s="1"/>
  <c r="AL185" i="14"/>
  <c r="M185" i="14"/>
  <c r="AH185" i="14" s="1"/>
  <c r="AM184" i="14"/>
  <c r="AL184" i="14"/>
  <c r="M184" i="14"/>
  <c r="AH184" i="14" s="1"/>
  <c r="AM183" i="14"/>
  <c r="AL183" i="14"/>
  <c r="AN183" i="14"/>
  <c r="M183" i="14"/>
  <c r="AH183" i="14" s="1"/>
  <c r="AM182" i="14"/>
  <c r="AN182" i="14" s="1"/>
  <c r="AL182" i="14"/>
  <c r="M182" i="14"/>
  <c r="AH182" i="14" s="1"/>
  <c r="AM181" i="14"/>
  <c r="AN181" i="14" s="1"/>
  <c r="AL181" i="14"/>
  <c r="M181" i="14"/>
  <c r="AH181" i="14" s="1"/>
  <c r="AM180" i="14"/>
  <c r="AN180" i="14" s="1"/>
  <c r="AL180" i="14"/>
  <c r="M180" i="14"/>
  <c r="AH180" i="14"/>
  <c r="AM179" i="14"/>
  <c r="AN179" i="14" s="1"/>
  <c r="AL179" i="14"/>
  <c r="M179" i="14"/>
  <c r="AH179" i="14" s="1"/>
  <c r="AM178" i="14"/>
  <c r="AN178" i="14" s="1"/>
  <c r="AL178" i="14"/>
  <c r="M178" i="14"/>
  <c r="AH178" i="14" s="1"/>
  <c r="AM177" i="14"/>
  <c r="AL177" i="14"/>
  <c r="AN177" i="14"/>
  <c r="M177" i="14"/>
  <c r="AH177" i="14" s="1"/>
  <c r="AM176" i="14"/>
  <c r="AN176" i="14" s="1"/>
  <c r="AL176" i="14"/>
  <c r="M176" i="14"/>
  <c r="AH176" i="14" s="1"/>
  <c r="AM175" i="14"/>
  <c r="AL175" i="14"/>
  <c r="AN175" i="14"/>
  <c r="M175" i="14"/>
  <c r="AH175" i="14" s="1"/>
  <c r="AM174" i="14"/>
  <c r="AN174" i="14" s="1"/>
  <c r="AL174" i="14"/>
  <c r="M174" i="14"/>
  <c r="AH174" i="14" s="1"/>
  <c r="AM173" i="14"/>
  <c r="AL173" i="14"/>
  <c r="AN173" i="14"/>
  <c r="M173" i="14"/>
  <c r="AH173" i="14" s="1"/>
  <c r="AM172" i="14"/>
  <c r="AN172" i="14" s="1"/>
  <c r="AL172" i="14"/>
  <c r="M172" i="14"/>
  <c r="AH172" i="14"/>
  <c r="AM171" i="14"/>
  <c r="AN171" i="14" s="1"/>
  <c r="AL171" i="14"/>
  <c r="M171" i="14"/>
  <c r="AH171" i="14" s="1"/>
  <c r="AM170" i="14"/>
  <c r="AN170" i="14" s="1"/>
  <c r="AL170" i="14"/>
  <c r="M170" i="14"/>
  <c r="AH170" i="14" s="1"/>
  <c r="AM169" i="14"/>
  <c r="AL169" i="14"/>
  <c r="AN169" i="14"/>
  <c r="M169" i="14"/>
  <c r="AH169" i="14" s="1"/>
  <c r="AM168" i="14"/>
  <c r="AN168" i="14" s="1"/>
  <c r="AL168" i="14"/>
  <c r="M168" i="14"/>
  <c r="AH168" i="14" s="1"/>
  <c r="AM167" i="14"/>
  <c r="AL167" i="14"/>
  <c r="AN167" i="14"/>
  <c r="M167" i="14"/>
  <c r="AH167" i="14" s="1"/>
  <c r="AM166" i="14"/>
  <c r="AN166" i="14" s="1"/>
  <c r="AL166" i="14"/>
  <c r="M166" i="14"/>
  <c r="AH166" i="14" s="1"/>
  <c r="AM165" i="14"/>
  <c r="AL165" i="14"/>
  <c r="AN165" i="14"/>
  <c r="M165" i="14"/>
  <c r="AH165" i="14" s="1"/>
  <c r="AM164" i="14"/>
  <c r="AN164" i="14" s="1"/>
  <c r="AL164" i="14"/>
  <c r="M164" i="14"/>
  <c r="AH164" i="14"/>
  <c r="AM163" i="14"/>
  <c r="AL163" i="14"/>
  <c r="AN163" i="14"/>
  <c r="M163" i="14"/>
  <c r="AH163" i="14" s="1"/>
  <c r="AM162" i="14"/>
  <c r="AN162" i="14" s="1"/>
  <c r="AL162" i="14"/>
  <c r="M162" i="14"/>
  <c r="AH162" i="14" s="1"/>
  <c r="AM161" i="14"/>
  <c r="AN161" i="14" s="1"/>
  <c r="AL161" i="14"/>
  <c r="M161" i="14"/>
  <c r="AH161" i="14" s="1"/>
  <c r="AM160" i="14"/>
  <c r="AN160" i="14" s="1"/>
  <c r="AL160" i="14"/>
  <c r="M160" i="14"/>
  <c r="AH160" i="14" s="1"/>
  <c r="AM159" i="14"/>
  <c r="AN159" i="14" s="1"/>
  <c r="AL159" i="14"/>
  <c r="M159" i="14"/>
  <c r="AH159" i="14" s="1"/>
  <c r="AM158" i="14"/>
  <c r="AN158" i="14" s="1"/>
  <c r="AL158" i="14"/>
  <c r="M158" i="14"/>
  <c r="AH158" i="14" s="1"/>
  <c r="AM157" i="14"/>
  <c r="AN157" i="14" s="1"/>
  <c r="AL157" i="14"/>
  <c r="M157" i="14"/>
  <c r="AH157" i="14" s="1"/>
  <c r="AM156" i="14"/>
  <c r="AN156" i="14" s="1"/>
  <c r="AL156" i="14"/>
  <c r="M156" i="14"/>
  <c r="AH156" i="14"/>
  <c r="AM155" i="14"/>
  <c r="AN155" i="14" s="1"/>
  <c r="AL155" i="14"/>
  <c r="M155" i="14"/>
  <c r="AH155" i="14" s="1"/>
  <c r="AM154" i="14"/>
  <c r="AN154" i="14" s="1"/>
  <c r="AL154" i="14"/>
  <c r="M154" i="14"/>
  <c r="AH154" i="14" s="1"/>
  <c r="AM153" i="14"/>
  <c r="AN153" i="14" s="1"/>
  <c r="AL153" i="14"/>
  <c r="M153" i="14"/>
  <c r="AH153" i="14" s="1"/>
  <c r="AM152" i="14"/>
  <c r="AN152" i="14" s="1"/>
  <c r="AL152" i="14"/>
  <c r="M152" i="14"/>
  <c r="AH152" i="14" s="1"/>
  <c r="AM151" i="14"/>
  <c r="AL151" i="14"/>
  <c r="AN151" i="14"/>
  <c r="M151" i="14"/>
  <c r="AH151" i="14" s="1"/>
  <c r="AM150" i="14"/>
  <c r="AN150" i="14" s="1"/>
  <c r="AL150" i="14"/>
  <c r="M150" i="14"/>
  <c r="AH150" i="14"/>
  <c r="AM149" i="14"/>
  <c r="AL149" i="14"/>
  <c r="AN149" i="14"/>
  <c r="M149" i="14"/>
  <c r="AH149" i="14" s="1"/>
  <c r="AM148" i="14"/>
  <c r="AN148" i="14" s="1"/>
  <c r="AL148" i="14"/>
  <c r="M148" i="14"/>
  <c r="AH148" i="14" s="1"/>
  <c r="AM147" i="14"/>
  <c r="AN147" i="14" s="1"/>
  <c r="AL147" i="14"/>
  <c r="M147" i="14"/>
  <c r="AH147" i="14" s="1"/>
  <c r="AM146" i="14"/>
  <c r="AN146" i="14" s="1"/>
  <c r="AL146" i="14"/>
  <c r="M146" i="14"/>
  <c r="AH146" i="14" s="1"/>
  <c r="AM145" i="14"/>
  <c r="AN145" i="14" s="1"/>
  <c r="AL145" i="14"/>
  <c r="M145" i="14"/>
  <c r="AH145" i="14" s="1"/>
  <c r="AM144" i="14"/>
  <c r="AN144" i="14" s="1"/>
  <c r="AL144" i="14"/>
  <c r="M144" i="14"/>
  <c r="AH144" i="14" s="1"/>
  <c r="AM143" i="14"/>
  <c r="AL143" i="14"/>
  <c r="AN143" i="14"/>
  <c r="M143" i="14"/>
  <c r="AH143" i="14" s="1"/>
  <c r="AM142" i="14"/>
  <c r="AN142" i="14" s="1"/>
  <c r="AL142" i="14"/>
  <c r="M142" i="14"/>
  <c r="AH142" i="14" s="1"/>
  <c r="AM141" i="14"/>
  <c r="AL141" i="14"/>
  <c r="AN141" i="14"/>
  <c r="M141" i="14"/>
  <c r="AH141" i="14" s="1"/>
  <c r="AM140" i="14"/>
  <c r="AN140" i="14" s="1"/>
  <c r="AL140" i="14"/>
  <c r="M140" i="14"/>
  <c r="AH140" i="14"/>
  <c r="AM139" i="14"/>
  <c r="AN139" i="14" s="1"/>
  <c r="AL139" i="14"/>
  <c r="M139" i="14"/>
  <c r="AH139" i="14" s="1"/>
  <c r="AM138" i="14"/>
  <c r="AN138" i="14" s="1"/>
  <c r="AL138" i="14"/>
  <c r="M138" i="14"/>
  <c r="AH138" i="14"/>
  <c r="AM137" i="14"/>
  <c r="AN137" i="14" s="1"/>
  <c r="AL137" i="14"/>
  <c r="M137" i="14"/>
  <c r="AH137" i="14" s="1"/>
  <c r="AM136" i="14"/>
  <c r="AN136" i="14" s="1"/>
  <c r="AL136" i="14"/>
  <c r="M136" i="14"/>
  <c r="AH136" i="14" s="1"/>
  <c r="AM135" i="14"/>
  <c r="AN135" i="14" s="1"/>
  <c r="AL135" i="14"/>
  <c r="M135" i="14"/>
  <c r="AH135" i="14" s="1"/>
  <c r="AM134" i="14"/>
  <c r="AN134" i="14" s="1"/>
  <c r="AL134" i="14"/>
  <c r="M134" i="14"/>
  <c r="AH134" i="14" s="1"/>
  <c r="AM133" i="14"/>
  <c r="AN133" i="14" s="1"/>
  <c r="AL133" i="14"/>
  <c r="M133" i="14"/>
  <c r="AH133" i="14" s="1"/>
  <c r="AM132" i="14"/>
  <c r="AN132" i="14" s="1"/>
  <c r="AL132" i="14"/>
  <c r="M132" i="14"/>
  <c r="AH132" i="14"/>
  <c r="AM131" i="14"/>
  <c r="AN131" i="14" s="1"/>
  <c r="AL131" i="14"/>
  <c r="M131" i="14"/>
  <c r="AH131" i="14" s="1"/>
  <c r="AM130" i="14"/>
  <c r="AN130" i="14" s="1"/>
  <c r="AL130" i="14"/>
  <c r="M130" i="14"/>
  <c r="AH130" i="14"/>
  <c r="AM129" i="14"/>
  <c r="AN129" i="14" s="1"/>
  <c r="AL129" i="14"/>
  <c r="M129" i="14"/>
  <c r="AH129" i="14" s="1"/>
  <c r="AM128" i="14"/>
  <c r="AN128" i="14" s="1"/>
  <c r="AL128" i="14"/>
  <c r="M128" i="14"/>
  <c r="AH128" i="14" s="1"/>
  <c r="AM127" i="14"/>
  <c r="AN127" i="14" s="1"/>
  <c r="AL127" i="14"/>
  <c r="M127" i="14"/>
  <c r="AH127" i="14" s="1"/>
  <c r="AM126" i="14"/>
  <c r="AN126" i="14" s="1"/>
  <c r="AL126" i="14"/>
  <c r="M126" i="14"/>
  <c r="AH126" i="14" s="1"/>
  <c r="AM125" i="14"/>
  <c r="AL125" i="14"/>
  <c r="AN125" i="14"/>
  <c r="M125" i="14"/>
  <c r="AH125" i="14" s="1"/>
  <c r="AM124" i="14"/>
  <c r="AN124" i="14" s="1"/>
  <c r="AL124" i="14"/>
  <c r="M124" i="14"/>
  <c r="AH124" i="14"/>
  <c r="AM123" i="14"/>
  <c r="AN123" i="14" s="1"/>
  <c r="AL123" i="14"/>
  <c r="M123" i="14"/>
  <c r="AH123" i="14" s="1"/>
  <c r="AM122" i="14"/>
  <c r="AN122" i="14" s="1"/>
  <c r="AL122" i="14"/>
  <c r="M122" i="14"/>
  <c r="AH122" i="14"/>
  <c r="AM121" i="14"/>
  <c r="AN121" i="14" s="1"/>
  <c r="AL121" i="14"/>
  <c r="M121" i="14"/>
  <c r="AH121" i="14" s="1"/>
  <c r="AM120" i="14"/>
  <c r="AN120" i="14" s="1"/>
  <c r="AL120" i="14"/>
  <c r="M120" i="14"/>
  <c r="AH120" i="14" s="1"/>
  <c r="AM119" i="14"/>
  <c r="AN119" i="14" s="1"/>
  <c r="AL119" i="14"/>
  <c r="M119" i="14"/>
  <c r="AH119" i="14" s="1"/>
  <c r="AM118" i="14"/>
  <c r="AN118" i="14" s="1"/>
  <c r="AL118" i="14"/>
  <c r="M118" i="14"/>
  <c r="AH118" i="14" s="1"/>
  <c r="AM117" i="14"/>
  <c r="AN117" i="14" s="1"/>
  <c r="AL117" i="14"/>
  <c r="M117" i="14"/>
  <c r="AH117" i="14" s="1"/>
  <c r="AM116" i="14"/>
  <c r="AN116" i="14" s="1"/>
  <c r="AL116" i="14"/>
  <c r="M116" i="14"/>
  <c r="AH116" i="14"/>
  <c r="AM115" i="14"/>
  <c r="AN115" i="14" s="1"/>
  <c r="AL115" i="14"/>
  <c r="M115" i="14"/>
  <c r="AH115" i="14" s="1"/>
  <c r="AM114" i="14"/>
  <c r="AN114" i="14" s="1"/>
  <c r="AL114" i="14"/>
  <c r="M114" i="14"/>
  <c r="AH114" i="14"/>
  <c r="AM113" i="14"/>
  <c r="AN113" i="14" s="1"/>
  <c r="AL113" i="14"/>
  <c r="M113" i="14"/>
  <c r="AH113" i="14" s="1"/>
  <c r="AM112" i="14"/>
  <c r="AN112" i="14" s="1"/>
  <c r="AL112" i="14"/>
  <c r="M112" i="14"/>
  <c r="AH112" i="14" s="1"/>
  <c r="AM111" i="14"/>
  <c r="AL111" i="14"/>
  <c r="AN111" i="14"/>
  <c r="M111" i="14"/>
  <c r="AH111" i="14" s="1"/>
  <c r="AM110" i="14"/>
  <c r="AN110" i="14" s="1"/>
  <c r="AL110" i="14"/>
  <c r="M110" i="14"/>
  <c r="AH110" i="14" s="1"/>
  <c r="AM109" i="14"/>
  <c r="AN109" i="14" s="1"/>
  <c r="AL109" i="14"/>
  <c r="M109" i="14"/>
  <c r="AH109" i="14" s="1"/>
  <c r="BM108" i="14"/>
  <c r="AM108" i="14"/>
  <c r="AN108" i="14" s="1"/>
  <c r="AL108" i="14"/>
  <c r="M108" i="14"/>
  <c r="AH108" i="14"/>
  <c r="AM107" i="14"/>
  <c r="AN107" i="14" s="1"/>
  <c r="AL107" i="14"/>
  <c r="M107" i="14"/>
  <c r="AH107" i="14" s="1"/>
  <c r="AM106" i="14"/>
  <c r="AN106" i="14" s="1"/>
  <c r="AL106" i="14"/>
  <c r="M106" i="14"/>
  <c r="AH106" i="14"/>
  <c r="AM105" i="14"/>
  <c r="AN105" i="14" s="1"/>
  <c r="AL105" i="14"/>
  <c r="M105" i="14"/>
  <c r="AH105" i="14" s="1"/>
  <c r="AM104" i="14"/>
  <c r="AN104" i="14" s="1"/>
  <c r="AL104" i="14"/>
  <c r="M104" i="14"/>
  <c r="AH104" i="14"/>
  <c r="AM103" i="14"/>
  <c r="AN103" i="14" s="1"/>
  <c r="AL103" i="14"/>
  <c r="M103" i="14"/>
  <c r="AH103" i="14" s="1"/>
  <c r="AM102" i="14"/>
  <c r="AN102" i="14" s="1"/>
  <c r="AL102" i="14"/>
  <c r="M102" i="14"/>
  <c r="AH102" i="14"/>
  <c r="AM101" i="14"/>
  <c r="AN101" i="14" s="1"/>
  <c r="AL101" i="14"/>
  <c r="M101" i="14"/>
  <c r="AH101" i="14" s="1"/>
  <c r="AM100" i="14"/>
  <c r="AN100" i="14" s="1"/>
  <c r="AL100" i="14"/>
  <c r="M100" i="14"/>
  <c r="AH100" i="14" s="1"/>
  <c r="AM99" i="14"/>
  <c r="AN99" i="14" s="1"/>
  <c r="AL99" i="14"/>
  <c r="M99" i="14"/>
  <c r="AH99" i="14" s="1"/>
  <c r="AM98" i="14"/>
  <c r="AL98" i="14"/>
  <c r="M98" i="14"/>
  <c r="AH98" i="14" s="1"/>
  <c r="AM97" i="14"/>
  <c r="AN97" i="14" s="1"/>
  <c r="AL97" i="14"/>
  <c r="M97" i="14"/>
  <c r="AH97" i="14" s="1"/>
  <c r="AM96" i="14"/>
  <c r="AN96" i="14" s="1"/>
  <c r="AL96" i="14"/>
  <c r="M96" i="14"/>
  <c r="AH96" i="14" s="1"/>
  <c r="AM95" i="14"/>
  <c r="AN95" i="14" s="1"/>
  <c r="AL95" i="14"/>
  <c r="M95" i="14"/>
  <c r="AH95" i="14" s="1"/>
  <c r="AM94" i="14"/>
  <c r="AN94" i="14" s="1"/>
  <c r="AL94" i="14"/>
  <c r="M94" i="14"/>
  <c r="AH94" i="14"/>
  <c r="AM93" i="14"/>
  <c r="AN93" i="14" s="1"/>
  <c r="AL93" i="14"/>
  <c r="M93" i="14"/>
  <c r="AH93" i="14" s="1"/>
  <c r="AM92" i="14"/>
  <c r="AN92" i="14" s="1"/>
  <c r="AL92" i="14"/>
  <c r="M92" i="14"/>
  <c r="AH92" i="14" s="1"/>
  <c r="AM91" i="14"/>
  <c r="AN91" i="14" s="1"/>
  <c r="AL91" i="14"/>
  <c r="M91" i="14"/>
  <c r="AH91" i="14" s="1"/>
  <c r="AM90" i="14"/>
  <c r="AN90" i="14" s="1"/>
  <c r="AL90" i="14"/>
  <c r="M90" i="14"/>
  <c r="AH90" i="14" s="1"/>
  <c r="AM89" i="14"/>
  <c r="AL89" i="14"/>
  <c r="AN89" i="14"/>
  <c r="M89" i="14"/>
  <c r="AH89" i="14" s="1"/>
  <c r="AM88" i="14"/>
  <c r="AN88" i="14" s="1"/>
  <c r="AL88" i="14"/>
  <c r="M88" i="14"/>
  <c r="AH88" i="14" s="1"/>
  <c r="AM87" i="14"/>
  <c r="AN87" i="14" s="1"/>
  <c r="AL87" i="14"/>
  <c r="M87" i="14"/>
  <c r="AH87" i="14" s="1"/>
  <c r="AM86" i="14"/>
  <c r="AN86" i="14" s="1"/>
  <c r="AL86" i="14"/>
  <c r="M86" i="14"/>
  <c r="AH86" i="14"/>
  <c r="AM85" i="14"/>
  <c r="AN85" i="14" s="1"/>
  <c r="AL85" i="14"/>
  <c r="M85" i="14"/>
  <c r="AH85" i="14" s="1"/>
  <c r="AM84" i="14"/>
  <c r="AN84" i="14" s="1"/>
  <c r="AL84" i="14"/>
  <c r="M84" i="14"/>
  <c r="AH84" i="14" s="1"/>
  <c r="AM83" i="14"/>
  <c r="AL83" i="14"/>
  <c r="AN83" i="14"/>
  <c r="M83" i="14"/>
  <c r="AH83" i="14" s="1"/>
  <c r="AM82" i="14"/>
  <c r="AL82" i="14"/>
  <c r="M82" i="14"/>
  <c r="AH82" i="14" s="1"/>
  <c r="AM81" i="14"/>
  <c r="AL81" i="14"/>
  <c r="AN81" i="14"/>
  <c r="M81" i="14"/>
  <c r="AH81" i="14" s="1"/>
  <c r="AM80" i="14"/>
  <c r="AN80" i="14" s="1"/>
  <c r="AL80" i="14"/>
  <c r="M80" i="14"/>
  <c r="AH80" i="14" s="1"/>
  <c r="AM79" i="14"/>
  <c r="AN79" i="14" s="1"/>
  <c r="AL79" i="14"/>
  <c r="M79" i="14"/>
  <c r="AH79" i="14" s="1"/>
  <c r="AM78" i="14"/>
  <c r="AN78" i="14" s="1"/>
  <c r="AL78" i="14"/>
  <c r="M78" i="14"/>
  <c r="AH78" i="14"/>
  <c r="AM77" i="14"/>
  <c r="AN77" i="14" s="1"/>
  <c r="AL77" i="14"/>
  <c r="M77" i="14"/>
  <c r="AH77" i="14" s="1"/>
  <c r="AM76" i="14"/>
  <c r="AN76" i="14" s="1"/>
  <c r="AL76" i="14"/>
  <c r="M76" i="14"/>
  <c r="AH76" i="14" s="1"/>
  <c r="AM75" i="14"/>
  <c r="AL75" i="14"/>
  <c r="AN75" i="14"/>
  <c r="M75" i="14"/>
  <c r="AH75" i="14" s="1"/>
  <c r="AM74" i="14"/>
  <c r="AN74" i="14" s="1"/>
  <c r="AL74" i="14"/>
  <c r="M74" i="14"/>
  <c r="AH74" i="14" s="1"/>
  <c r="AM73" i="14"/>
  <c r="AN73" i="14" s="1"/>
  <c r="AL73" i="14"/>
  <c r="M73" i="14"/>
  <c r="AH73" i="14" s="1"/>
  <c r="AM72" i="14"/>
  <c r="AN72" i="14" s="1"/>
  <c r="AL72" i="14"/>
  <c r="M72" i="14"/>
  <c r="AH72" i="14" s="1"/>
  <c r="AM71" i="14"/>
  <c r="AN71" i="14"/>
  <c r="AL71" i="14"/>
  <c r="M71" i="14"/>
  <c r="AH71" i="14" s="1"/>
  <c r="AM70" i="14"/>
  <c r="AN70" i="14"/>
  <c r="AL70" i="14"/>
  <c r="M70" i="14"/>
  <c r="AH70" i="14" s="1"/>
  <c r="AM69" i="14"/>
  <c r="AN69" i="14" s="1"/>
  <c r="AL69" i="14"/>
  <c r="M69" i="14"/>
  <c r="AH69" i="14"/>
  <c r="AM68" i="14"/>
  <c r="AN68" i="14" s="1"/>
  <c r="AL68" i="14"/>
  <c r="M68" i="14"/>
  <c r="AH68" i="14"/>
  <c r="AM67" i="14"/>
  <c r="AN67" i="14" s="1"/>
  <c r="AL67" i="14"/>
  <c r="M67" i="14"/>
  <c r="AH67" i="14"/>
  <c r="AM66" i="14"/>
  <c r="AL66" i="14"/>
  <c r="AN66" i="14"/>
  <c r="M66" i="14"/>
  <c r="AH66" i="14" s="1"/>
  <c r="AM65" i="14"/>
  <c r="AN65" i="14" s="1"/>
  <c r="AL65" i="14"/>
  <c r="M65" i="14"/>
  <c r="AH65" i="14" s="1"/>
  <c r="AM64" i="14"/>
  <c r="AN64" i="14" s="1"/>
  <c r="AL64" i="14"/>
  <c r="M64" i="14"/>
  <c r="AH64" i="14" s="1"/>
  <c r="AM63" i="14"/>
  <c r="AN63" i="14" s="1"/>
  <c r="AL63" i="14"/>
  <c r="M63" i="14"/>
  <c r="AH63" i="14"/>
  <c r="AM62" i="14"/>
  <c r="AN62" i="14" s="1"/>
  <c r="AL62" i="14"/>
  <c r="M62" i="14"/>
  <c r="AH62" i="14" s="1"/>
  <c r="AM61" i="14"/>
  <c r="AN61" i="14" s="1"/>
  <c r="AL61" i="14"/>
  <c r="M61" i="14"/>
  <c r="AH61" i="14"/>
  <c r="AM60" i="14"/>
  <c r="AN60" i="14" s="1"/>
  <c r="AL60" i="14"/>
  <c r="M60" i="14"/>
  <c r="AH60" i="14"/>
  <c r="AM59" i="14"/>
  <c r="AL59" i="14"/>
  <c r="M59" i="14"/>
  <c r="AH59" i="14" s="1"/>
  <c r="AM58" i="14"/>
  <c r="AN58" i="14" s="1"/>
  <c r="AL58" i="14"/>
  <c r="M58" i="14"/>
  <c r="AH58" i="14" s="1"/>
  <c r="AM57" i="14"/>
  <c r="AN57" i="14" s="1"/>
  <c r="AL57" i="14"/>
  <c r="M57" i="14"/>
  <c r="AH57" i="14" s="1"/>
  <c r="AM56" i="14"/>
  <c r="AL56" i="14"/>
  <c r="AN56" i="14"/>
  <c r="M56" i="14"/>
  <c r="AH56" i="14" s="1"/>
  <c r="AM55" i="14"/>
  <c r="AN55" i="14" s="1"/>
  <c r="AL55" i="14"/>
  <c r="M55" i="14"/>
  <c r="AH55" i="14" s="1"/>
  <c r="AM54" i="14"/>
  <c r="AL54" i="14"/>
  <c r="AN54" i="14"/>
  <c r="M54" i="14"/>
  <c r="AH54" i="14" s="1"/>
  <c r="AM53" i="14"/>
  <c r="AN53" i="14" s="1"/>
  <c r="AL53" i="14"/>
  <c r="M53" i="14"/>
  <c r="AH53" i="14" s="1"/>
  <c r="BM52" i="14"/>
  <c r="AM52" i="14"/>
  <c r="AL52" i="14"/>
  <c r="AN52" i="14"/>
  <c r="M52" i="14"/>
  <c r="AH52" i="14" s="1"/>
  <c r="AM51" i="14"/>
  <c r="AN51" i="14" s="1"/>
  <c r="AL51" i="14"/>
  <c r="M51" i="14"/>
  <c r="AH51" i="14" s="1"/>
  <c r="AM50" i="14"/>
  <c r="AN50" i="14" s="1"/>
  <c r="AL50" i="14"/>
  <c r="M50" i="14"/>
  <c r="AH50" i="14" s="1"/>
  <c r="AM49" i="14"/>
  <c r="AN49" i="14" s="1"/>
  <c r="AL49" i="14"/>
  <c r="M49" i="14"/>
  <c r="AH49" i="14" s="1"/>
  <c r="AM48" i="14"/>
  <c r="AN48" i="14" s="1"/>
  <c r="AL48" i="14"/>
  <c r="M48" i="14"/>
  <c r="AH48" i="14" s="1"/>
  <c r="AM47" i="14"/>
  <c r="AN47" i="14" s="1"/>
  <c r="AL47" i="14"/>
  <c r="M47" i="14"/>
  <c r="AH47" i="14" s="1"/>
  <c r="AM46" i="14"/>
  <c r="AL46" i="14"/>
  <c r="AN46" i="14"/>
  <c r="M46" i="14"/>
  <c r="AH46" i="14" s="1"/>
  <c r="AM45" i="14"/>
  <c r="AN45" i="14" s="1"/>
  <c r="AL45" i="14"/>
  <c r="M45" i="14"/>
  <c r="AH45" i="14" s="1"/>
  <c r="AM44" i="14"/>
  <c r="AL44" i="14"/>
  <c r="AN44" i="14"/>
  <c r="AK44" i="14"/>
  <c r="M44" i="14"/>
  <c r="AH44" i="14"/>
  <c r="AM43" i="14"/>
  <c r="AN43" i="14" s="1"/>
  <c r="AL43" i="14"/>
  <c r="AK43" i="14"/>
  <c r="M43" i="14"/>
  <c r="AH43" i="14" s="1"/>
  <c r="AM42" i="14"/>
  <c r="AN42" i="14" s="1"/>
  <c r="AL42" i="14"/>
  <c r="AK42" i="14"/>
  <c r="M42" i="14"/>
  <c r="AH42" i="14" s="1"/>
  <c r="AM41" i="14"/>
  <c r="AN41" i="14" s="1"/>
  <c r="AL41" i="14"/>
  <c r="AK41" i="14"/>
  <c r="M41" i="14"/>
  <c r="AH41" i="14"/>
  <c r="AM40" i="14"/>
  <c r="AL40" i="14"/>
  <c r="AN40" i="14"/>
  <c r="AK40" i="14"/>
  <c r="M40" i="14"/>
  <c r="AH40" i="14"/>
  <c r="AM39" i="14"/>
  <c r="AN39" i="14" s="1"/>
  <c r="AL39" i="14"/>
  <c r="AK39" i="14"/>
  <c r="M39" i="14"/>
  <c r="AH39" i="14" s="1"/>
  <c r="AM38" i="14"/>
  <c r="AN38" i="14" s="1"/>
  <c r="AL38" i="14"/>
  <c r="AK38" i="14"/>
  <c r="M38" i="14"/>
  <c r="AH38" i="14" s="1"/>
  <c r="AM37" i="14"/>
  <c r="AN37" i="14" s="1"/>
  <c r="AL37" i="14"/>
  <c r="AK37" i="14"/>
  <c r="M37" i="14"/>
  <c r="AH37" i="14"/>
  <c r="AM36" i="14"/>
  <c r="AL36" i="14"/>
  <c r="AN36" i="14"/>
  <c r="AK36" i="14"/>
  <c r="M36" i="14"/>
  <c r="AH36" i="14"/>
  <c r="AM35" i="14"/>
  <c r="AN35" i="14" s="1"/>
  <c r="AL35" i="14"/>
  <c r="AK35" i="14"/>
  <c r="M35" i="14"/>
  <c r="AH35" i="14"/>
  <c r="AM34" i="14"/>
  <c r="AL34" i="14"/>
  <c r="AN34" i="14"/>
  <c r="AK34" i="14"/>
  <c r="M34" i="14"/>
  <c r="AH34" i="14" s="1"/>
  <c r="AM33" i="14"/>
  <c r="AL33" i="14"/>
  <c r="AK33" i="14"/>
  <c r="M33" i="14"/>
  <c r="AH33" i="14"/>
  <c r="AM32" i="14"/>
  <c r="AL32" i="14"/>
  <c r="AK32" i="14"/>
  <c r="M32" i="14"/>
  <c r="AH32" i="14" s="1"/>
  <c r="AM31" i="14"/>
  <c r="AN31" i="14" s="1"/>
  <c r="AL31" i="14"/>
  <c r="AK31" i="14"/>
  <c r="M31" i="14"/>
  <c r="AH31" i="14"/>
  <c r="AM30" i="14"/>
  <c r="AL30" i="14"/>
  <c r="AN30" i="14"/>
  <c r="AK30" i="14"/>
  <c r="M30" i="14"/>
  <c r="AH30" i="14" s="1"/>
  <c r="AM29" i="14"/>
  <c r="AN29" i="14" s="1"/>
  <c r="AL29" i="14"/>
  <c r="AK29" i="14"/>
  <c r="M29" i="14"/>
  <c r="AH29" i="14" s="1"/>
  <c r="AM28" i="14"/>
  <c r="AN28" i="14" s="1"/>
  <c r="AL28" i="14"/>
  <c r="AK28" i="14"/>
  <c r="M28" i="14"/>
  <c r="AH28" i="14"/>
  <c r="AM27" i="14"/>
  <c r="AL27" i="14"/>
  <c r="AN27" i="14"/>
  <c r="AK27" i="14"/>
  <c r="M27" i="14"/>
  <c r="AH27" i="14" s="1"/>
  <c r="AM26" i="14"/>
  <c r="AN26" i="14" s="1"/>
  <c r="AL26" i="14"/>
  <c r="AK26" i="14"/>
  <c r="M26" i="14"/>
  <c r="AH26" i="14" s="1"/>
  <c r="AM25" i="14"/>
  <c r="AN25" i="14" s="1"/>
  <c r="AL25" i="14"/>
  <c r="AK25" i="14"/>
  <c r="M25" i="14"/>
  <c r="AH25" i="14" s="1"/>
  <c r="AM24" i="14"/>
  <c r="AL24" i="14"/>
  <c r="AN24" i="14"/>
  <c r="AK24" i="14"/>
  <c r="M24" i="14"/>
  <c r="AH24" i="14" s="1"/>
  <c r="AM23" i="14"/>
  <c r="AN23" i="14" s="1"/>
  <c r="AL23" i="14"/>
  <c r="AK23" i="14"/>
  <c r="M23" i="14"/>
  <c r="AH23" i="14" s="1"/>
  <c r="AM22" i="14"/>
  <c r="AN22" i="14" s="1"/>
  <c r="AL22" i="14"/>
  <c r="AK22" i="14"/>
  <c r="M22" i="14"/>
  <c r="AH22" i="14" s="1"/>
  <c r="AM21" i="14"/>
  <c r="AN21" i="14" s="1"/>
  <c r="AL21" i="14"/>
  <c r="AK21" i="14"/>
  <c r="M21" i="14"/>
  <c r="AH21" i="14" s="1"/>
  <c r="AU11" i="14"/>
  <c r="AM20" i="14"/>
  <c r="AN20" i="14" s="1"/>
  <c r="AL20" i="14"/>
  <c r="AK20" i="14"/>
  <c r="BN13" i="14"/>
  <c r="BK13" i="14"/>
  <c r="AU13" i="14"/>
  <c r="Z13" i="14"/>
  <c r="AU12" i="14"/>
  <c r="AA6" i="14"/>
  <c r="AD3" i="35"/>
  <c r="AD4" i="35" s="1"/>
  <c r="BJ10" i="35"/>
  <c r="BJ14" i="35" s="1"/>
  <c r="BK10" i="35"/>
  <c r="BK13" i="35" s="1"/>
  <c r="BL10" i="35"/>
  <c r="BL14" i="35"/>
  <c r="BM10" i="35"/>
  <c r="BN10" i="35"/>
  <c r="BN8" i="35" s="1"/>
  <c r="BM8" i="35" s="1"/>
  <c r="BL8" i="35" s="1"/>
  <c r="R21" i="35"/>
  <c r="R22" i="35"/>
  <c r="R23" i="35"/>
  <c r="R24" i="35"/>
  <c r="R25" i="35"/>
  <c r="R26" i="35"/>
  <c r="R27" i="35"/>
  <c r="R28" i="35"/>
  <c r="R29" i="35"/>
  <c r="R30" i="35"/>
  <c r="R31" i="35"/>
  <c r="R32" i="35"/>
  <c r="R33" i="35"/>
  <c r="R34" i="35"/>
  <c r="R35" i="35"/>
  <c r="R36" i="35"/>
  <c r="R37" i="35"/>
  <c r="R38" i="35"/>
  <c r="R39" i="35"/>
  <c r="R40" i="35"/>
  <c r="R41" i="35"/>
  <c r="R42" i="35"/>
  <c r="R43" i="35"/>
  <c r="R44" i="35"/>
  <c r="R45" i="35"/>
  <c r="R46" i="35"/>
  <c r="R47" i="35"/>
  <c r="R48" i="35"/>
  <c r="R49" i="35"/>
  <c r="R50" i="35"/>
  <c r="R51" i="35"/>
  <c r="R52" i="35"/>
  <c r="R53" i="35"/>
  <c r="R54" i="35"/>
  <c r="R55" i="35"/>
  <c r="R56" i="35"/>
  <c r="R57" i="35"/>
  <c r="R58" i="35"/>
  <c r="R59" i="35"/>
  <c r="R60" i="35"/>
  <c r="R61" i="35"/>
  <c r="R62" i="35"/>
  <c r="R63" i="35"/>
  <c r="R64" i="35"/>
  <c r="R65" i="35"/>
  <c r="R66" i="35"/>
  <c r="R67" i="35"/>
  <c r="R68" i="35"/>
  <c r="R69" i="35"/>
  <c r="R70" i="35"/>
  <c r="R71" i="35"/>
  <c r="R72" i="35"/>
  <c r="R73" i="35"/>
  <c r="R74" i="35"/>
  <c r="R75" i="35"/>
  <c r="R76" i="35"/>
  <c r="R77" i="35"/>
  <c r="R78" i="35"/>
  <c r="R79" i="35"/>
  <c r="R80" i="35"/>
  <c r="R81" i="35"/>
  <c r="R82" i="35"/>
  <c r="R83" i="35"/>
  <c r="R84" i="35"/>
  <c r="R85" i="35"/>
  <c r="R86" i="35"/>
  <c r="R87" i="35"/>
  <c r="R88" i="35"/>
  <c r="R89" i="35"/>
  <c r="R90" i="35"/>
  <c r="R91" i="35"/>
  <c r="R92" i="35"/>
  <c r="R93" i="35"/>
  <c r="R94" i="35"/>
  <c r="R95" i="35"/>
  <c r="R96" i="35"/>
  <c r="R97" i="35"/>
  <c r="R98" i="35"/>
  <c r="R99" i="35"/>
  <c r="R100" i="35"/>
  <c r="R101" i="35"/>
  <c r="R102" i="35"/>
  <c r="R103" i="35"/>
  <c r="R104" i="35"/>
  <c r="R105" i="35"/>
  <c r="R106" i="35"/>
  <c r="R107" i="35"/>
  <c r="R108" i="35"/>
  <c r="R109" i="35"/>
  <c r="R110" i="35"/>
  <c r="R111" i="35"/>
  <c r="R112" i="35"/>
  <c r="R113" i="35"/>
  <c r="R114" i="35"/>
  <c r="R115" i="35"/>
  <c r="R116" i="35"/>
  <c r="R117" i="35"/>
  <c r="R118" i="35"/>
  <c r="R119" i="35"/>
  <c r="R120" i="35"/>
  <c r="R121" i="35"/>
  <c r="R122" i="35"/>
  <c r="R123" i="35"/>
  <c r="R124" i="35"/>
  <c r="R125" i="35"/>
  <c r="R126" i="35"/>
  <c r="R127" i="35"/>
  <c r="R128" i="35"/>
  <c r="R129" i="35"/>
  <c r="R130" i="35"/>
  <c r="R131" i="35"/>
  <c r="R132" i="35"/>
  <c r="R133" i="35"/>
  <c r="R134" i="35"/>
  <c r="R135" i="35"/>
  <c r="R136" i="35"/>
  <c r="R137" i="35"/>
  <c r="R138" i="35"/>
  <c r="R139" i="35"/>
  <c r="R140" i="35"/>
  <c r="R141" i="35"/>
  <c r="R142" i="35"/>
  <c r="R143" i="35"/>
  <c r="R144" i="35"/>
  <c r="R145" i="35"/>
  <c r="R146" i="35"/>
  <c r="R147" i="35"/>
  <c r="R148" i="35"/>
  <c r="R149" i="35"/>
  <c r="R150" i="35"/>
  <c r="R151" i="35"/>
  <c r="R152" i="35"/>
  <c r="R153" i="35"/>
  <c r="R154" i="35"/>
  <c r="R155" i="35"/>
  <c r="R156" i="35"/>
  <c r="R157" i="35"/>
  <c r="R158" i="35"/>
  <c r="R159" i="35"/>
  <c r="R160" i="35"/>
  <c r="R161" i="35"/>
  <c r="R162" i="35"/>
  <c r="R163" i="35"/>
  <c r="R164" i="35"/>
  <c r="R165" i="35"/>
  <c r="R166" i="35"/>
  <c r="R167" i="35"/>
  <c r="R168" i="35"/>
  <c r="R169" i="35"/>
  <c r="R170" i="35"/>
  <c r="R171" i="35"/>
  <c r="R172" i="35"/>
  <c r="R173" i="35"/>
  <c r="R174" i="35"/>
  <c r="R175" i="35"/>
  <c r="R176" i="35"/>
  <c r="R177" i="35"/>
  <c r="R178" i="35"/>
  <c r="R179" i="35"/>
  <c r="R180" i="35"/>
  <c r="R181" i="35"/>
  <c r="R182" i="35"/>
  <c r="R183" i="35"/>
  <c r="R184" i="35"/>
  <c r="R185" i="35"/>
  <c r="R186" i="35"/>
  <c r="R187" i="35"/>
  <c r="R188" i="35"/>
  <c r="R189" i="35"/>
  <c r="R190" i="35"/>
  <c r="R191" i="35"/>
  <c r="R192" i="35"/>
  <c r="R193" i="35"/>
  <c r="R194" i="35"/>
  <c r="AQ20" i="35"/>
  <c r="M20" i="35"/>
  <c r="AH20" i="35" s="1"/>
  <c r="X14" i="35"/>
  <c r="AU20" i="35"/>
  <c r="AU21" i="35"/>
  <c r="AU22" i="35"/>
  <c r="AU23" i="35"/>
  <c r="AU24" i="35"/>
  <c r="AU25" i="35"/>
  <c r="AU26" i="35"/>
  <c r="AU27" i="35"/>
  <c r="AU28" i="35"/>
  <c r="AU29" i="35"/>
  <c r="AU30" i="35"/>
  <c r="AU31" i="35"/>
  <c r="AU32" i="35"/>
  <c r="AU33" i="35"/>
  <c r="AU34" i="35"/>
  <c r="AU35" i="35"/>
  <c r="AU36" i="35"/>
  <c r="AU37" i="35"/>
  <c r="AU38" i="35"/>
  <c r="AU39" i="35"/>
  <c r="AU40" i="35"/>
  <c r="AU41" i="35"/>
  <c r="AU42" i="35"/>
  <c r="AU43" i="35"/>
  <c r="AU44" i="35"/>
  <c r="AU45" i="35"/>
  <c r="AU46" i="35"/>
  <c r="AU47" i="35"/>
  <c r="AU48" i="35"/>
  <c r="AU49" i="35"/>
  <c r="AU50" i="35"/>
  <c r="AU51" i="35"/>
  <c r="AU52" i="35"/>
  <c r="AU53" i="35"/>
  <c r="AU54" i="35"/>
  <c r="AU55" i="35"/>
  <c r="AU56" i="35"/>
  <c r="AU57" i="35"/>
  <c r="AU58" i="35"/>
  <c r="AU59" i="35"/>
  <c r="AU60" i="35"/>
  <c r="AU61" i="35"/>
  <c r="AU62" i="35"/>
  <c r="AU63" i="35"/>
  <c r="AU64" i="35"/>
  <c r="AU65" i="35"/>
  <c r="AU66" i="35"/>
  <c r="AU67" i="35"/>
  <c r="AU68" i="35"/>
  <c r="AU69" i="35"/>
  <c r="AU70" i="35"/>
  <c r="AU71" i="35"/>
  <c r="AU72" i="35"/>
  <c r="AU73" i="35"/>
  <c r="AU74" i="35"/>
  <c r="AU75" i="35"/>
  <c r="AU76" i="35"/>
  <c r="AU77" i="35"/>
  <c r="AU78" i="35"/>
  <c r="AU79" i="35"/>
  <c r="AU80" i="35"/>
  <c r="AU81" i="35"/>
  <c r="AU82" i="35"/>
  <c r="AU83" i="35"/>
  <c r="AU84" i="35"/>
  <c r="AU85" i="35"/>
  <c r="AU86" i="35"/>
  <c r="AU87" i="35"/>
  <c r="AU88" i="35"/>
  <c r="AU89" i="35"/>
  <c r="AU90" i="35"/>
  <c r="AU91" i="35"/>
  <c r="AU92" i="35"/>
  <c r="AU93" i="35"/>
  <c r="AU94" i="35"/>
  <c r="AU95" i="35"/>
  <c r="AU96" i="35"/>
  <c r="AU97" i="35"/>
  <c r="AU98" i="35"/>
  <c r="AU99" i="35"/>
  <c r="AU100" i="35"/>
  <c r="AU101" i="35"/>
  <c r="AU102" i="35"/>
  <c r="AU103" i="35"/>
  <c r="AU104" i="35"/>
  <c r="AU105" i="35"/>
  <c r="AU106" i="35"/>
  <c r="AU107" i="35"/>
  <c r="AU108" i="35"/>
  <c r="AU109" i="35"/>
  <c r="AU110" i="35"/>
  <c r="AU111" i="35"/>
  <c r="AU112" i="35"/>
  <c r="AU113" i="35"/>
  <c r="AU114" i="35"/>
  <c r="AU115" i="35"/>
  <c r="AU116" i="35"/>
  <c r="AU117" i="35"/>
  <c r="AU118" i="35"/>
  <c r="AU119" i="35"/>
  <c r="AU120" i="35"/>
  <c r="AU121" i="35"/>
  <c r="AU122" i="35"/>
  <c r="AU123" i="35"/>
  <c r="AU124" i="35"/>
  <c r="AU125" i="35"/>
  <c r="AU126" i="35"/>
  <c r="AU127" i="35"/>
  <c r="AU128" i="35"/>
  <c r="AU129" i="35"/>
  <c r="AU130" i="35"/>
  <c r="AU131" i="35"/>
  <c r="AU132" i="35"/>
  <c r="AU133" i="35"/>
  <c r="AU134" i="35"/>
  <c r="AU135" i="35"/>
  <c r="AU136" i="35"/>
  <c r="AU137" i="35"/>
  <c r="AU138" i="35"/>
  <c r="AU139" i="35"/>
  <c r="AU140" i="35"/>
  <c r="AU141" i="35"/>
  <c r="AU142" i="35"/>
  <c r="AU143" i="35"/>
  <c r="AU144" i="35"/>
  <c r="AU145" i="35"/>
  <c r="AU146" i="35"/>
  <c r="AU147" i="35"/>
  <c r="AU148" i="35"/>
  <c r="AU149" i="35"/>
  <c r="AU150" i="35"/>
  <c r="AU151" i="35"/>
  <c r="AU152" i="35"/>
  <c r="AU153" i="35"/>
  <c r="AU154" i="35"/>
  <c r="AU155" i="35"/>
  <c r="AU156" i="35"/>
  <c r="AU157" i="35"/>
  <c r="AU158" i="35"/>
  <c r="AU159" i="35"/>
  <c r="AU160" i="35"/>
  <c r="AU161" i="35"/>
  <c r="AU162" i="35"/>
  <c r="AU163" i="35"/>
  <c r="AU164" i="35"/>
  <c r="AU165" i="35"/>
  <c r="AU166" i="35"/>
  <c r="AU167" i="35"/>
  <c r="AU168" i="35"/>
  <c r="AU169" i="35"/>
  <c r="AU170" i="35"/>
  <c r="AU171" i="35"/>
  <c r="AU172" i="35"/>
  <c r="AU173" i="35"/>
  <c r="AU174" i="35"/>
  <c r="AU175" i="35"/>
  <c r="AU176" i="35"/>
  <c r="AU177" i="35"/>
  <c r="AU178" i="35"/>
  <c r="AU179" i="35"/>
  <c r="AU180" i="35"/>
  <c r="AU181" i="35"/>
  <c r="AU182" i="35"/>
  <c r="AU183" i="35"/>
  <c r="AU184" i="35"/>
  <c r="AU185" i="35"/>
  <c r="AU186" i="35"/>
  <c r="AU187" i="35"/>
  <c r="AU188" i="35"/>
  <c r="AU189" i="35"/>
  <c r="AU190" i="35"/>
  <c r="AU191" i="35"/>
  <c r="AU192" i="35"/>
  <c r="AU193" i="35"/>
  <c r="AU194" i="35"/>
  <c r="AM194" i="35"/>
  <c r="AN194" i="35" s="1"/>
  <c r="AL194" i="35"/>
  <c r="M194" i="35"/>
  <c r="AH194" i="35" s="1"/>
  <c r="Y14" i="35"/>
  <c r="AM193" i="35"/>
  <c r="AL193" i="35"/>
  <c r="AN193" i="35"/>
  <c r="M193" i="35"/>
  <c r="AH193" i="35" s="1"/>
  <c r="AM192" i="35"/>
  <c r="AL192" i="35"/>
  <c r="AN192" i="35"/>
  <c r="M192" i="35"/>
  <c r="AH192" i="35" s="1"/>
  <c r="AM191" i="35"/>
  <c r="AL191" i="35"/>
  <c r="AN191" i="35"/>
  <c r="M191" i="35"/>
  <c r="AH191" i="35" s="1"/>
  <c r="AM190" i="35"/>
  <c r="AN190" i="35" s="1"/>
  <c r="AL190" i="35"/>
  <c r="M190" i="35"/>
  <c r="AH190" i="35" s="1"/>
  <c r="AM189" i="35"/>
  <c r="AN189" i="35" s="1"/>
  <c r="AL189" i="35"/>
  <c r="M189" i="35"/>
  <c r="AH189" i="35" s="1"/>
  <c r="AM188" i="35"/>
  <c r="AN188" i="35" s="1"/>
  <c r="AL188" i="35"/>
  <c r="M188" i="35"/>
  <c r="AH188" i="35" s="1"/>
  <c r="AM187" i="35"/>
  <c r="AN187" i="35" s="1"/>
  <c r="AL187" i="35"/>
  <c r="M187" i="35"/>
  <c r="AH187" i="35" s="1"/>
  <c r="AM186" i="35"/>
  <c r="AN186" i="35" s="1"/>
  <c r="AL186" i="35"/>
  <c r="M186" i="35"/>
  <c r="AH186" i="35" s="1"/>
  <c r="AM185" i="35"/>
  <c r="AL185" i="35"/>
  <c r="AN185" i="35"/>
  <c r="M185" i="35"/>
  <c r="AH185" i="35" s="1"/>
  <c r="AM184" i="35"/>
  <c r="AL184" i="35"/>
  <c r="AN184" i="35"/>
  <c r="M184" i="35"/>
  <c r="AH184" i="35" s="1"/>
  <c r="AM183" i="35"/>
  <c r="AL183" i="35"/>
  <c r="AN183" i="35"/>
  <c r="M183" i="35"/>
  <c r="AH183" i="35"/>
  <c r="AM182" i="35"/>
  <c r="AN182" i="35" s="1"/>
  <c r="AL182" i="35"/>
  <c r="M182" i="35"/>
  <c r="AH182" i="35"/>
  <c r="AM181" i="35"/>
  <c r="AN181" i="35" s="1"/>
  <c r="AL181" i="35"/>
  <c r="M181" i="35"/>
  <c r="AH181" i="35"/>
  <c r="AM180" i="35"/>
  <c r="AN180" i="35" s="1"/>
  <c r="AL180" i="35"/>
  <c r="M180" i="35"/>
  <c r="AH180" i="35" s="1"/>
  <c r="AM179" i="35"/>
  <c r="AN179" i="35" s="1"/>
  <c r="AL179" i="35"/>
  <c r="M179" i="35"/>
  <c r="AH179" i="35"/>
  <c r="AM178" i="35"/>
  <c r="AN178" i="35" s="1"/>
  <c r="AL178" i="35"/>
  <c r="M178" i="35"/>
  <c r="AH178" i="35"/>
  <c r="AM177" i="35"/>
  <c r="AN177" i="35" s="1"/>
  <c r="AL177" i="35"/>
  <c r="M177" i="35"/>
  <c r="AH177" i="35" s="1"/>
  <c r="AM176" i="35"/>
  <c r="AN176" i="35" s="1"/>
  <c r="AL176" i="35"/>
  <c r="M176" i="35"/>
  <c r="AH176" i="35" s="1"/>
  <c r="AM175" i="35"/>
  <c r="AL175" i="35"/>
  <c r="M175" i="35"/>
  <c r="AH175" i="35" s="1"/>
  <c r="AM174" i="35"/>
  <c r="AL174" i="35"/>
  <c r="AN174" i="35"/>
  <c r="M174" i="35"/>
  <c r="AH174" i="35"/>
  <c r="AM173" i="35"/>
  <c r="AN173" i="35" s="1"/>
  <c r="AL173" i="35"/>
  <c r="M173" i="35"/>
  <c r="AH173" i="35" s="1"/>
  <c r="AM172" i="35"/>
  <c r="AN172" i="35" s="1"/>
  <c r="AL172" i="35"/>
  <c r="M172" i="35"/>
  <c r="AH172" i="35" s="1"/>
  <c r="AM171" i="35"/>
  <c r="AL171" i="35"/>
  <c r="AN171" i="35"/>
  <c r="M171" i="35"/>
  <c r="AH171" i="35" s="1"/>
  <c r="AM170" i="35"/>
  <c r="AL170" i="35"/>
  <c r="AN170" i="35"/>
  <c r="M170" i="35"/>
  <c r="AH170" i="35" s="1"/>
  <c r="AM169" i="35"/>
  <c r="AN169" i="35" s="1"/>
  <c r="AL169" i="35"/>
  <c r="M169" i="35"/>
  <c r="AH169" i="35" s="1"/>
  <c r="AM168" i="35"/>
  <c r="AN168" i="35" s="1"/>
  <c r="AL168" i="35"/>
  <c r="M168" i="35"/>
  <c r="AH168" i="35" s="1"/>
  <c r="AM167" i="35"/>
  <c r="AN167" i="35" s="1"/>
  <c r="AL167" i="35"/>
  <c r="M167" i="35"/>
  <c r="AH167" i="35" s="1"/>
  <c r="AM166" i="35"/>
  <c r="AN166" i="35" s="1"/>
  <c r="AL166" i="35"/>
  <c r="M166" i="35"/>
  <c r="AH166" i="35" s="1"/>
  <c r="AM165" i="35"/>
  <c r="AN165" i="35" s="1"/>
  <c r="AL165" i="35"/>
  <c r="M165" i="35"/>
  <c r="AH165" i="35" s="1"/>
  <c r="AM164" i="35"/>
  <c r="AL164" i="35"/>
  <c r="AN164" i="35"/>
  <c r="M164" i="35"/>
  <c r="AH164" i="35" s="1"/>
  <c r="AM163" i="35"/>
  <c r="AL163" i="35"/>
  <c r="AN163" i="35"/>
  <c r="M163" i="35"/>
  <c r="AH163" i="35" s="1"/>
  <c r="AM162" i="35"/>
  <c r="AL162" i="35"/>
  <c r="AN162" i="35"/>
  <c r="M162" i="35"/>
  <c r="AH162" i="35"/>
  <c r="AM161" i="35"/>
  <c r="AN161" i="35" s="1"/>
  <c r="AL161" i="35"/>
  <c r="M161" i="35"/>
  <c r="AH161" i="35"/>
  <c r="AM160" i="35"/>
  <c r="AN160" i="35" s="1"/>
  <c r="AL160" i="35"/>
  <c r="M160" i="35"/>
  <c r="AH160" i="35"/>
  <c r="AM159" i="35"/>
  <c r="AN159" i="35"/>
  <c r="AL159" i="35"/>
  <c r="M159" i="35"/>
  <c r="AH159" i="35" s="1"/>
  <c r="AM158" i="35"/>
  <c r="AN158" i="35" s="1"/>
  <c r="AL158" i="35"/>
  <c r="M158" i="35"/>
  <c r="AH158" i="35"/>
  <c r="AM157" i="35"/>
  <c r="AN157" i="35" s="1"/>
  <c r="AL157" i="35"/>
  <c r="M157" i="35"/>
  <c r="AH157" i="35"/>
  <c r="AM156" i="35"/>
  <c r="AN156" i="35" s="1"/>
  <c r="AL156" i="35"/>
  <c r="M156" i="35"/>
  <c r="AH156" i="35" s="1"/>
  <c r="AM155" i="35"/>
  <c r="AN155" i="35" s="1"/>
  <c r="AL155" i="35"/>
  <c r="M155" i="35"/>
  <c r="AH155" i="35" s="1"/>
  <c r="AM154" i="35"/>
  <c r="AN154" i="35" s="1"/>
  <c r="AL154" i="35"/>
  <c r="M154" i="35"/>
  <c r="AH154" i="35" s="1"/>
  <c r="AM153" i="35"/>
  <c r="AN153" i="35" s="1"/>
  <c r="AL153" i="35"/>
  <c r="M153" i="35"/>
  <c r="AH153" i="35" s="1"/>
  <c r="AM152" i="35"/>
  <c r="AN152" i="35" s="1"/>
  <c r="AL152" i="35"/>
  <c r="M152" i="35"/>
  <c r="AH152" i="35" s="1"/>
  <c r="AM151" i="35"/>
  <c r="AL151" i="35"/>
  <c r="AN151" i="35"/>
  <c r="M151" i="35"/>
  <c r="AH151" i="35" s="1"/>
  <c r="AM150" i="35"/>
  <c r="AN150" i="35" s="1"/>
  <c r="AL150" i="35"/>
  <c r="M150" i="35"/>
  <c r="AH150" i="35" s="1"/>
  <c r="AM149" i="35"/>
  <c r="AN149" i="35" s="1"/>
  <c r="AL149" i="35"/>
  <c r="M149" i="35"/>
  <c r="AH149" i="35" s="1"/>
  <c r="AM148" i="35"/>
  <c r="AN148" i="35" s="1"/>
  <c r="AL148" i="35"/>
  <c r="M148" i="35"/>
  <c r="AH148" i="35"/>
  <c r="AM147" i="35"/>
  <c r="AN147" i="35"/>
  <c r="AL147" i="35"/>
  <c r="M147" i="35"/>
  <c r="AH147" i="35" s="1"/>
  <c r="AM146" i="35"/>
  <c r="AN146" i="35" s="1"/>
  <c r="AL146" i="35"/>
  <c r="M146" i="35"/>
  <c r="AH146" i="35"/>
  <c r="AM145" i="35"/>
  <c r="AN145" i="35" s="1"/>
  <c r="AL145" i="35"/>
  <c r="M145" i="35"/>
  <c r="AH145" i="35" s="1"/>
  <c r="AM144" i="35"/>
  <c r="AN144" i="35" s="1"/>
  <c r="AL144" i="35"/>
  <c r="M144" i="35"/>
  <c r="AH144" i="35" s="1"/>
  <c r="AM143" i="35"/>
  <c r="AN143" i="35" s="1"/>
  <c r="AL143" i="35"/>
  <c r="M143" i="35"/>
  <c r="AH143" i="35" s="1"/>
  <c r="AM142" i="35"/>
  <c r="AN142" i="35" s="1"/>
  <c r="AL142" i="35"/>
  <c r="M142" i="35"/>
  <c r="AH142" i="35" s="1"/>
  <c r="AM141" i="35"/>
  <c r="AL141" i="35"/>
  <c r="M141" i="35"/>
  <c r="AH141" i="35" s="1"/>
  <c r="AM140" i="35"/>
  <c r="AL140" i="35"/>
  <c r="AN140" i="35"/>
  <c r="M140" i="35"/>
  <c r="AH140" i="35" s="1"/>
  <c r="AM139" i="35"/>
  <c r="AL139" i="35"/>
  <c r="M139" i="35"/>
  <c r="AH139" i="35" s="1"/>
  <c r="AM138" i="35"/>
  <c r="AN138" i="35" s="1"/>
  <c r="AL138" i="35"/>
  <c r="M138" i="35"/>
  <c r="AH138" i="35" s="1"/>
  <c r="AM137" i="35"/>
  <c r="AN137" i="35" s="1"/>
  <c r="AL137" i="35"/>
  <c r="M137" i="35"/>
  <c r="AH137" i="35" s="1"/>
  <c r="AM136" i="35"/>
  <c r="AN136" i="35" s="1"/>
  <c r="AL136" i="35"/>
  <c r="M136" i="35"/>
  <c r="AH136" i="35"/>
  <c r="AM135" i="35"/>
  <c r="AN135" i="35" s="1"/>
  <c r="AL135" i="35"/>
  <c r="M135" i="35"/>
  <c r="AH135" i="35"/>
  <c r="AM134" i="35"/>
  <c r="AN134" i="35" s="1"/>
  <c r="AL134" i="35"/>
  <c r="M134" i="35"/>
  <c r="AH134" i="35"/>
  <c r="AM133" i="35"/>
  <c r="AL133" i="35"/>
  <c r="AN133" i="35"/>
  <c r="M133" i="35"/>
  <c r="AH133" i="35" s="1"/>
  <c r="AM132" i="35"/>
  <c r="AN132" i="35" s="1"/>
  <c r="AL132" i="35"/>
  <c r="M132" i="35"/>
  <c r="AH132" i="35"/>
  <c r="AM131" i="35"/>
  <c r="AN131" i="35" s="1"/>
  <c r="AL131" i="35"/>
  <c r="M131" i="35"/>
  <c r="AH131" i="35"/>
  <c r="AM130" i="35"/>
  <c r="AL130" i="35"/>
  <c r="AN130" i="35"/>
  <c r="M130" i="35"/>
  <c r="AH130" i="35" s="1"/>
  <c r="AM129" i="35"/>
  <c r="AL129" i="35"/>
  <c r="AN129" i="35"/>
  <c r="M129" i="35"/>
  <c r="AH129" i="35" s="1"/>
  <c r="AM128" i="35"/>
  <c r="AL128" i="35"/>
  <c r="AN128" i="35"/>
  <c r="M128" i="35"/>
  <c r="AH128" i="35" s="1"/>
  <c r="AM127" i="35"/>
  <c r="AN127" i="35" s="1"/>
  <c r="AL127" i="35"/>
  <c r="M127" i="35"/>
  <c r="AH127" i="35" s="1"/>
  <c r="AM126" i="35"/>
  <c r="AN126" i="35" s="1"/>
  <c r="AL126" i="35"/>
  <c r="M126" i="35"/>
  <c r="AH126" i="35" s="1"/>
  <c r="AM125" i="35"/>
  <c r="AN125" i="35" s="1"/>
  <c r="AL125" i="35"/>
  <c r="M125" i="35"/>
  <c r="AH125" i="35" s="1"/>
  <c r="AM124" i="35"/>
  <c r="AN124" i="35" s="1"/>
  <c r="AL124" i="35"/>
  <c r="M124" i="35"/>
  <c r="AH124" i="35" s="1"/>
  <c r="AM123" i="35"/>
  <c r="AN123" i="35" s="1"/>
  <c r="AL123" i="35"/>
  <c r="M123" i="35"/>
  <c r="AH123" i="35" s="1"/>
  <c r="AM122" i="35"/>
  <c r="AL122" i="35"/>
  <c r="AN122" i="35"/>
  <c r="M122" i="35"/>
  <c r="AH122" i="35" s="1"/>
  <c r="AM121" i="35"/>
  <c r="AL121" i="35"/>
  <c r="AN121" i="35"/>
  <c r="M121" i="35"/>
  <c r="AH121" i="35" s="1"/>
  <c r="AM120" i="35"/>
  <c r="AL120" i="35"/>
  <c r="AN120" i="35"/>
  <c r="M120" i="35"/>
  <c r="AH120" i="35"/>
  <c r="AM119" i="35"/>
  <c r="AN119" i="35" s="1"/>
  <c r="AL119" i="35"/>
  <c r="M119" i="35"/>
  <c r="AH119" i="35"/>
  <c r="AM118" i="35"/>
  <c r="AN118" i="35" s="1"/>
  <c r="AL118" i="35"/>
  <c r="M118" i="35"/>
  <c r="AH118" i="35"/>
  <c r="AM117" i="35"/>
  <c r="AN117" i="35" s="1"/>
  <c r="AL117" i="35"/>
  <c r="M117" i="35"/>
  <c r="AH117" i="35" s="1"/>
  <c r="AM116" i="35"/>
  <c r="AN116" i="35" s="1"/>
  <c r="AL116" i="35"/>
  <c r="M116" i="35"/>
  <c r="AH116" i="35"/>
  <c r="AM115" i="35"/>
  <c r="AN115" i="35"/>
  <c r="AL115" i="35"/>
  <c r="M115" i="35"/>
  <c r="AH115" i="35" s="1"/>
  <c r="AM114" i="35"/>
  <c r="AN114" i="35" s="1"/>
  <c r="AL114" i="35"/>
  <c r="M114" i="35"/>
  <c r="AH114" i="35" s="1"/>
  <c r="AM113" i="35"/>
  <c r="AN113" i="35" s="1"/>
  <c r="AL113" i="35"/>
  <c r="M113" i="35"/>
  <c r="AH113" i="35" s="1"/>
  <c r="AM112" i="35"/>
  <c r="AN112" i="35" s="1"/>
  <c r="AL112" i="35"/>
  <c r="M112" i="35"/>
  <c r="AH112" i="35" s="1"/>
  <c r="AM111" i="35"/>
  <c r="AN111" i="35" s="1"/>
  <c r="AL111" i="35"/>
  <c r="M111" i="35"/>
  <c r="AH111" i="35" s="1"/>
  <c r="AM110" i="35"/>
  <c r="AN110" i="35" s="1"/>
  <c r="AL110" i="35"/>
  <c r="M110" i="35"/>
  <c r="AH110" i="35" s="1"/>
  <c r="AM109" i="35"/>
  <c r="AN109" i="35" s="1"/>
  <c r="AL109" i="35"/>
  <c r="M109" i="35"/>
  <c r="AH109" i="35" s="1"/>
  <c r="AM108" i="35"/>
  <c r="AN108" i="35" s="1"/>
  <c r="AL108" i="35"/>
  <c r="M108" i="35"/>
  <c r="AH108" i="35"/>
  <c r="AM107" i="35"/>
  <c r="AN107" i="35" s="1"/>
  <c r="AL107" i="35"/>
  <c r="M107" i="35"/>
  <c r="AH107" i="35" s="1"/>
  <c r="AM106" i="35"/>
  <c r="AN106" i="35" s="1"/>
  <c r="AL106" i="35"/>
  <c r="M106" i="35"/>
  <c r="AH106" i="35"/>
  <c r="AM105" i="35"/>
  <c r="AL105" i="35"/>
  <c r="AN105" i="35"/>
  <c r="M105" i="35"/>
  <c r="AH105" i="35" s="1"/>
  <c r="AM104" i="35"/>
  <c r="AN104" i="35" s="1"/>
  <c r="AL104" i="35"/>
  <c r="M104" i="35"/>
  <c r="AH104" i="35"/>
  <c r="AM103" i="35"/>
  <c r="AN103" i="35" s="1"/>
  <c r="AL103" i="35"/>
  <c r="M103" i="35"/>
  <c r="AH103" i="35"/>
  <c r="AM102" i="35"/>
  <c r="AN102" i="35" s="1"/>
  <c r="AL102" i="35"/>
  <c r="M102" i="35"/>
  <c r="AH102" i="35"/>
  <c r="AM101" i="35"/>
  <c r="AL101" i="35"/>
  <c r="AN101" i="35"/>
  <c r="M101" i="35"/>
  <c r="AH101" i="35" s="1"/>
  <c r="AM100" i="35"/>
  <c r="AL100" i="35"/>
  <c r="AN100" i="35"/>
  <c r="M100" i="35"/>
  <c r="AH100" i="35" s="1"/>
  <c r="AM99" i="35"/>
  <c r="AN99" i="35" s="1"/>
  <c r="AL99" i="35"/>
  <c r="M99" i="35"/>
  <c r="AH99" i="35" s="1"/>
  <c r="AM98" i="35"/>
  <c r="AL98" i="35"/>
  <c r="AN98" i="35"/>
  <c r="M98" i="35"/>
  <c r="AH98" i="35" s="1"/>
  <c r="AM97" i="35"/>
  <c r="AN97" i="35" s="1"/>
  <c r="AL97" i="35"/>
  <c r="M97" i="35"/>
  <c r="AH97" i="35" s="1"/>
  <c r="AM96" i="35"/>
  <c r="AL96" i="35"/>
  <c r="M96" i="35"/>
  <c r="AH96" i="35" s="1"/>
  <c r="AM95" i="35"/>
  <c r="AN95" i="35" s="1"/>
  <c r="AL95" i="35"/>
  <c r="M95" i="35"/>
  <c r="AH95" i="35" s="1"/>
  <c r="AM94" i="35"/>
  <c r="AN94" i="35" s="1"/>
  <c r="AL94" i="35"/>
  <c r="M94" i="35"/>
  <c r="AH94" i="35" s="1"/>
  <c r="AM93" i="35"/>
  <c r="AL93" i="35"/>
  <c r="AN93" i="35"/>
  <c r="M93" i="35"/>
  <c r="AH93" i="35" s="1"/>
  <c r="AM92" i="35"/>
  <c r="AL92" i="35"/>
  <c r="AN92" i="35"/>
  <c r="M92" i="35"/>
  <c r="AH92" i="35"/>
  <c r="AM91" i="35"/>
  <c r="AN91" i="35" s="1"/>
  <c r="AL91" i="35"/>
  <c r="M91" i="35"/>
  <c r="AH91" i="35" s="1"/>
  <c r="AM90" i="35"/>
  <c r="AL90" i="35"/>
  <c r="AN90" i="35"/>
  <c r="M90" i="35"/>
  <c r="AH90" i="35"/>
  <c r="AM89" i="35"/>
  <c r="AN89" i="35"/>
  <c r="AL89" i="35"/>
  <c r="M89" i="35"/>
  <c r="AH89" i="35" s="1"/>
  <c r="AM88" i="35"/>
  <c r="AN88" i="35" s="1"/>
  <c r="AL88" i="35"/>
  <c r="M88" i="35"/>
  <c r="AH88" i="35"/>
  <c r="AM87" i="35"/>
  <c r="AN87" i="35" s="1"/>
  <c r="AL87" i="35"/>
  <c r="M87" i="35"/>
  <c r="AH87" i="35"/>
  <c r="AM86" i="35"/>
  <c r="AN86" i="35" s="1"/>
  <c r="AL86" i="35"/>
  <c r="M86" i="35"/>
  <c r="AH86" i="35" s="1"/>
  <c r="AM85" i="35"/>
  <c r="AL85" i="35"/>
  <c r="AN85" i="35"/>
  <c r="M85" i="35"/>
  <c r="AH85" i="35" s="1"/>
  <c r="AM84" i="35"/>
  <c r="AL84" i="35"/>
  <c r="AN84" i="35"/>
  <c r="M84" i="35"/>
  <c r="AH84" i="35"/>
  <c r="AM83" i="35"/>
  <c r="AN83" i="35" s="1"/>
  <c r="AL83" i="35"/>
  <c r="M83" i="35"/>
  <c r="AH83" i="35" s="1"/>
  <c r="AM82" i="35"/>
  <c r="AL82" i="35"/>
  <c r="AN82" i="35"/>
  <c r="M82" i="35"/>
  <c r="AH82" i="35"/>
  <c r="AM81" i="35"/>
  <c r="AN81" i="35" s="1"/>
  <c r="AL81" i="35"/>
  <c r="M81" i="35"/>
  <c r="AH81" i="35" s="1"/>
  <c r="AM80" i="35"/>
  <c r="AN80" i="35" s="1"/>
  <c r="AL80" i="35"/>
  <c r="M80" i="35"/>
  <c r="AH80" i="35"/>
  <c r="AM79" i="35"/>
  <c r="AN79" i="35" s="1"/>
  <c r="AL79" i="35"/>
  <c r="M79" i="35"/>
  <c r="AH79" i="35"/>
  <c r="AM78" i="35"/>
  <c r="AN78" i="35" s="1"/>
  <c r="AL78" i="35"/>
  <c r="M78" i="35"/>
  <c r="AH78" i="35"/>
  <c r="AM77" i="35"/>
  <c r="AN77" i="35" s="1"/>
  <c r="AL77" i="35"/>
  <c r="M77" i="35"/>
  <c r="AH77" i="35" s="1"/>
  <c r="AM76" i="35"/>
  <c r="AN76" i="35" s="1"/>
  <c r="AL76" i="35"/>
  <c r="M76" i="35"/>
  <c r="AH76" i="35" s="1"/>
  <c r="AM75" i="35"/>
  <c r="AN75" i="35" s="1"/>
  <c r="AL75" i="35"/>
  <c r="M75" i="35"/>
  <c r="AH75" i="35" s="1"/>
  <c r="AM74" i="35"/>
  <c r="AN74" i="35" s="1"/>
  <c r="AL74" i="35"/>
  <c r="M74" i="35"/>
  <c r="AH74" i="35" s="1"/>
  <c r="AM73" i="35"/>
  <c r="AL73" i="35"/>
  <c r="AN73" i="35"/>
  <c r="M73" i="35"/>
  <c r="AH73" i="35" s="1"/>
  <c r="AM72" i="35"/>
  <c r="AL72" i="35"/>
  <c r="M72" i="35"/>
  <c r="AH72" i="35" s="1"/>
  <c r="AM71" i="35"/>
  <c r="AN71" i="35" s="1"/>
  <c r="AL71" i="35"/>
  <c r="M71" i="35"/>
  <c r="AH71" i="35" s="1"/>
  <c r="AM70" i="35"/>
  <c r="AN70" i="35" s="1"/>
  <c r="AL70" i="35"/>
  <c r="M70" i="35"/>
  <c r="AH70" i="35" s="1"/>
  <c r="AM69" i="35"/>
  <c r="AN69" i="35" s="1"/>
  <c r="AL69" i="35"/>
  <c r="M69" i="35"/>
  <c r="AH69" i="35" s="1"/>
  <c r="AM68" i="35"/>
  <c r="AL68" i="35"/>
  <c r="AN68" i="35"/>
  <c r="M68" i="35"/>
  <c r="AH68" i="35" s="1"/>
  <c r="AM67" i="35"/>
  <c r="AN67" i="35" s="1"/>
  <c r="AL67" i="35"/>
  <c r="M67" i="35"/>
  <c r="AH67" i="35" s="1"/>
  <c r="AM66" i="35"/>
  <c r="AN66" i="35" s="1"/>
  <c r="AL66" i="35"/>
  <c r="M66" i="35"/>
  <c r="AH66" i="35" s="1"/>
  <c r="AM65" i="35"/>
  <c r="AN65" i="35" s="1"/>
  <c r="AL65" i="35"/>
  <c r="M65" i="35"/>
  <c r="AH65" i="35" s="1"/>
  <c r="AM64" i="35"/>
  <c r="AN64" i="35" s="1"/>
  <c r="AL64" i="35"/>
  <c r="M64" i="35"/>
  <c r="AH64" i="35" s="1"/>
  <c r="AM63" i="35"/>
  <c r="AN63" i="35" s="1"/>
  <c r="AL63" i="35"/>
  <c r="M63" i="35"/>
  <c r="AH63" i="35" s="1"/>
  <c r="AM62" i="35"/>
  <c r="AN62" i="35" s="1"/>
  <c r="AL62" i="35"/>
  <c r="M62" i="35"/>
  <c r="AH62" i="35" s="1"/>
  <c r="AM61" i="35"/>
  <c r="AN61" i="35" s="1"/>
  <c r="AL61" i="35"/>
  <c r="M61" i="35"/>
  <c r="AH61" i="35" s="1"/>
  <c r="AM60" i="35"/>
  <c r="AN60" i="35" s="1"/>
  <c r="AL60" i="35"/>
  <c r="M60" i="35"/>
  <c r="AH60" i="35" s="1"/>
  <c r="AM59" i="35"/>
  <c r="AL59" i="35"/>
  <c r="AN59" i="35"/>
  <c r="M59" i="35"/>
  <c r="AH59" i="35" s="1"/>
  <c r="AM58" i="35"/>
  <c r="AL58" i="35"/>
  <c r="M58" i="35"/>
  <c r="AH58" i="35" s="1"/>
  <c r="AM57" i="35"/>
  <c r="AN57" i="35" s="1"/>
  <c r="AL57" i="35"/>
  <c r="M57" i="35"/>
  <c r="AH57" i="35" s="1"/>
  <c r="AM56" i="35"/>
  <c r="AN56" i="35" s="1"/>
  <c r="AL56" i="35"/>
  <c r="M56" i="35"/>
  <c r="AH56" i="35" s="1"/>
  <c r="AM55" i="35"/>
  <c r="AN55" i="35" s="1"/>
  <c r="AL55" i="35"/>
  <c r="M55" i="35"/>
  <c r="AH55" i="35" s="1"/>
  <c r="AM54" i="35"/>
  <c r="AN54" i="35" s="1"/>
  <c r="AL54" i="35"/>
  <c r="M54" i="35"/>
  <c r="AH54" i="35"/>
  <c r="AM53" i="35"/>
  <c r="AN53" i="35" s="1"/>
  <c r="AL53" i="35"/>
  <c r="M53" i="35"/>
  <c r="AH53" i="35"/>
  <c r="AM52" i="35"/>
  <c r="AL52" i="35"/>
  <c r="M52" i="35"/>
  <c r="AH52" i="35"/>
  <c r="AM51" i="35"/>
  <c r="AL51" i="35"/>
  <c r="AN51" i="35"/>
  <c r="M51" i="35"/>
  <c r="AH51" i="35" s="1"/>
  <c r="AM50" i="35"/>
  <c r="AN50" i="35" s="1"/>
  <c r="AL50" i="35"/>
  <c r="M50" i="35"/>
  <c r="AH50" i="35"/>
  <c r="AM49" i="35"/>
  <c r="AL48" i="35"/>
  <c r="M48" i="35"/>
  <c r="AH48" i="35"/>
  <c r="AL47" i="35"/>
  <c r="M47" i="35"/>
  <c r="AH47" i="35" s="1"/>
  <c r="AL46" i="35"/>
  <c r="M46" i="35"/>
  <c r="AH46" i="35" s="1"/>
  <c r="AL45" i="35"/>
  <c r="M45" i="35"/>
  <c r="AH45" i="35" s="1"/>
  <c r="AL44" i="35"/>
  <c r="M44" i="35"/>
  <c r="AH44" i="35"/>
  <c r="AL43" i="35"/>
  <c r="M43" i="35"/>
  <c r="AH43" i="35" s="1"/>
  <c r="AL42" i="35"/>
  <c r="M42" i="35"/>
  <c r="AH42" i="35" s="1"/>
  <c r="AL41" i="35"/>
  <c r="M41" i="35"/>
  <c r="AH41" i="35"/>
  <c r="AL40" i="35"/>
  <c r="M40" i="35"/>
  <c r="AH40" i="35" s="1"/>
  <c r="AL39" i="35"/>
  <c r="M39" i="35"/>
  <c r="AH39" i="35" s="1"/>
  <c r="AL38" i="35"/>
  <c r="M38" i="35"/>
  <c r="AH38" i="35"/>
  <c r="AL37" i="35"/>
  <c r="M37" i="35"/>
  <c r="AH37" i="35" s="1"/>
  <c r="AL36" i="35"/>
  <c r="M36" i="35"/>
  <c r="AH36" i="35"/>
  <c r="AL35" i="35"/>
  <c r="M35" i="35"/>
  <c r="AH35" i="35" s="1"/>
  <c r="AL34" i="35"/>
  <c r="M34" i="35"/>
  <c r="AH34" i="35" s="1"/>
  <c r="AL33" i="35"/>
  <c r="M33" i="35"/>
  <c r="AH33" i="35" s="1"/>
  <c r="AL32" i="35"/>
  <c r="M32" i="35"/>
  <c r="AH32" i="35"/>
  <c r="AL31" i="35"/>
  <c r="M31" i="35"/>
  <c r="AH31" i="35" s="1"/>
  <c r="AL30" i="35"/>
  <c r="M30" i="35"/>
  <c r="AH30" i="35" s="1"/>
  <c r="AL29" i="35"/>
  <c r="M29" i="35"/>
  <c r="AH29" i="35" s="1"/>
  <c r="AL28" i="35"/>
  <c r="M28" i="35"/>
  <c r="AH28" i="35" s="1"/>
  <c r="AL27" i="35"/>
  <c r="M27" i="35"/>
  <c r="AH27" i="35" s="1"/>
  <c r="AL26" i="35"/>
  <c r="M26" i="35"/>
  <c r="AH26" i="35" s="1"/>
  <c r="AL25" i="35"/>
  <c r="M25" i="35"/>
  <c r="AH25" i="35"/>
  <c r="AL24" i="35"/>
  <c r="M24" i="35"/>
  <c r="AH24" i="35" s="1"/>
  <c r="AL22" i="35"/>
  <c r="M22" i="35"/>
  <c r="AH22" i="35" s="1"/>
  <c r="AK21" i="35"/>
  <c r="AL20" i="35"/>
  <c r="AK20" i="35"/>
  <c r="BJ13" i="35"/>
  <c r="Z13" i="35"/>
  <c r="AA6" i="35"/>
  <c r="AD3" i="12"/>
  <c r="AD4" i="12" s="1"/>
  <c r="BF10" i="12"/>
  <c r="BJ10" i="12"/>
  <c r="BN79" i="12" s="1"/>
  <c r="BK10" i="12"/>
  <c r="BL10" i="12"/>
  <c r="BL13" i="12" s="1"/>
  <c r="BM10" i="12"/>
  <c r="BM13" i="12"/>
  <c r="BN10" i="12"/>
  <c r="BF11" i="12"/>
  <c r="BM37" i="12" s="1"/>
  <c r="BJ11" i="12"/>
  <c r="BK11" i="12"/>
  <c r="BO11" i="12" s="1"/>
  <c r="BL11" i="12"/>
  <c r="BM11" i="12"/>
  <c r="BM14" i="12" s="1"/>
  <c r="BN11" i="12"/>
  <c r="BN14" i="12" s="1"/>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AQ20" i="12"/>
  <c r="M20" i="12"/>
  <c r="AH20" i="12"/>
  <c r="X14"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U110" i="12"/>
  <c r="AU111" i="12"/>
  <c r="AU112" i="12"/>
  <c r="AU113" i="12"/>
  <c r="AU114" i="12"/>
  <c r="AU115" i="12"/>
  <c r="AU116" i="12"/>
  <c r="AU117" i="12"/>
  <c r="AU118" i="12"/>
  <c r="AU119" i="12"/>
  <c r="AU120" i="12"/>
  <c r="AU121" i="12"/>
  <c r="AU122" i="12"/>
  <c r="AU123" i="12"/>
  <c r="AU124" i="12"/>
  <c r="AU125" i="12"/>
  <c r="AU126" i="12"/>
  <c r="AU127" i="12"/>
  <c r="AU128" i="12"/>
  <c r="AU129" i="12"/>
  <c r="AU130" i="12"/>
  <c r="AU131" i="12"/>
  <c r="AU132" i="12"/>
  <c r="AU133" i="12"/>
  <c r="AU134" i="12"/>
  <c r="AU135" i="12"/>
  <c r="AU136" i="12"/>
  <c r="AU137" i="12"/>
  <c r="AU138" i="12"/>
  <c r="AU139" i="12"/>
  <c r="AU140" i="12"/>
  <c r="AU141" i="12"/>
  <c r="AU142" i="12"/>
  <c r="AU143" i="12"/>
  <c r="AU144" i="12"/>
  <c r="AU145" i="12"/>
  <c r="AU146" i="12"/>
  <c r="AU147" i="12"/>
  <c r="AU148" i="12"/>
  <c r="AU149" i="12"/>
  <c r="AU150" i="12"/>
  <c r="AU151" i="12"/>
  <c r="AU152" i="12"/>
  <c r="AU153" i="12"/>
  <c r="AU154" i="12"/>
  <c r="AU155" i="12"/>
  <c r="AU156" i="12"/>
  <c r="AU157" i="12"/>
  <c r="AU158" i="12"/>
  <c r="AU159" i="12"/>
  <c r="AU160" i="12"/>
  <c r="AU161" i="12"/>
  <c r="AU162" i="12"/>
  <c r="AU163" i="12"/>
  <c r="AU164" i="12"/>
  <c r="AU165" i="12"/>
  <c r="AU166" i="12"/>
  <c r="AU167" i="12"/>
  <c r="AU168" i="12"/>
  <c r="AU169" i="12"/>
  <c r="AU170" i="12"/>
  <c r="AU171" i="12"/>
  <c r="AU172" i="12"/>
  <c r="AU173" i="12"/>
  <c r="AU174" i="12"/>
  <c r="AU175" i="12"/>
  <c r="AU176" i="12"/>
  <c r="AU177" i="12"/>
  <c r="AU178" i="12"/>
  <c r="AU179" i="12"/>
  <c r="AU180" i="12"/>
  <c r="AU181" i="12"/>
  <c r="AU182" i="12"/>
  <c r="AU183" i="12"/>
  <c r="AU184" i="12"/>
  <c r="AU185" i="12"/>
  <c r="AU186" i="12"/>
  <c r="AU187" i="12"/>
  <c r="AU188" i="12"/>
  <c r="AU189" i="12"/>
  <c r="AU190" i="12"/>
  <c r="AU191" i="12"/>
  <c r="AU192" i="12"/>
  <c r="AU193" i="12"/>
  <c r="AU194" i="12"/>
  <c r="M26" i="12"/>
  <c r="M27" i="12"/>
  <c r="AH27" i="12" s="1"/>
  <c r="M28" i="12"/>
  <c r="AH28" i="12" s="1"/>
  <c r="M29" i="12"/>
  <c r="AH29" i="12" s="1"/>
  <c r="M30" i="12"/>
  <c r="M31" i="12"/>
  <c r="AH31" i="12"/>
  <c r="M32" i="12"/>
  <c r="M33" i="12"/>
  <c r="AH33" i="12" s="1"/>
  <c r="M34" i="12"/>
  <c r="AH34" i="12" s="1"/>
  <c r="M35" i="12"/>
  <c r="AH35" i="12"/>
  <c r="M36" i="12"/>
  <c r="BJ40" i="13"/>
  <c r="AU12" i="12"/>
  <c r="BL14" i="12"/>
  <c r="AM20" i="12"/>
  <c r="AN20" i="12" s="1"/>
  <c r="AM21" i="12"/>
  <c r="AN21" i="12" s="1"/>
  <c r="AL21" i="12"/>
  <c r="AM22" i="12"/>
  <c r="AN22" i="12" s="1"/>
  <c r="AL22" i="12"/>
  <c r="AM23" i="12"/>
  <c r="AN23" i="12" s="1"/>
  <c r="AL23" i="12"/>
  <c r="AM24" i="12"/>
  <c r="AN24" i="12" s="1"/>
  <c r="AL24" i="12"/>
  <c r="AM25" i="12"/>
  <c r="AN25" i="12" s="1"/>
  <c r="AL25" i="12"/>
  <c r="AL26" i="12"/>
  <c r="AM26" i="12"/>
  <c r="AN26" i="12" s="1"/>
  <c r="AL27" i="12"/>
  <c r="AM27" i="12"/>
  <c r="AN27" i="12" s="1"/>
  <c r="AK28" i="12"/>
  <c r="AL28" i="12"/>
  <c r="AM28" i="12"/>
  <c r="AK29" i="12"/>
  <c r="AL29" i="12"/>
  <c r="AM29" i="12"/>
  <c r="AN29" i="12"/>
  <c r="AK30" i="12"/>
  <c r="AL30" i="12"/>
  <c r="AM30" i="12"/>
  <c r="AN30" i="12"/>
  <c r="AK31" i="12"/>
  <c r="AL31" i="12"/>
  <c r="AM31" i="12"/>
  <c r="AN31" i="12"/>
  <c r="AK32" i="12"/>
  <c r="AL32" i="12"/>
  <c r="AM32" i="12"/>
  <c r="AK33" i="12"/>
  <c r="AL33" i="12"/>
  <c r="AM33" i="12"/>
  <c r="AN33" i="12" s="1"/>
  <c r="AK34" i="12"/>
  <c r="AL34" i="12"/>
  <c r="AM34" i="12"/>
  <c r="AN34" i="12" s="1"/>
  <c r="AK35" i="12"/>
  <c r="AL35" i="12"/>
  <c r="AM35" i="12"/>
  <c r="AN35" i="12" s="1"/>
  <c r="AK36" i="12"/>
  <c r="AL36" i="12"/>
  <c r="AM36" i="12"/>
  <c r="AK37" i="12"/>
  <c r="AL37" i="12"/>
  <c r="AM37" i="12"/>
  <c r="AN37" i="12" s="1"/>
  <c r="AK38"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M37" i="12"/>
  <c r="AH37" i="12"/>
  <c r="M38" i="12"/>
  <c r="BH32" i="13"/>
  <c r="AM194" i="12"/>
  <c r="AN194" i="12"/>
  <c r="AK45" i="12"/>
  <c r="AK46" i="12"/>
  <c r="AK47" i="12" s="1"/>
  <c r="AK48" i="12" s="1"/>
  <c r="AK49" i="12" s="1"/>
  <c r="AK50" i="12" s="1"/>
  <c r="AK51" i="12" s="1"/>
  <c r="AK52" i="12" s="1"/>
  <c r="AK53" i="12" s="1"/>
  <c r="AK54" i="12" s="1"/>
  <c r="AK55" i="12" s="1"/>
  <c r="AK56" i="12" s="1"/>
  <c r="AK57" i="12" s="1"/>
  <c r="AK58" i="12" s="1"/>
  <c r="AK59" i="12" s="1"/>
  <c r="AK60" i="12" s="1"/>
  <c r="AK61" i="12" s="1"/>
  <c r="AK62" i="12" s="1"/>
  <c r="AK63" i="12" s="1"/>
  <c r="AK64" i="12" s="1"/>
  <c r="AK65" i="12" s="1"/>
  <c r="AK66" i="12" s="1"/>
  <c r="AK67" i="12" s="1"/>
  <c r="AK68" i="12" s="1"/>
  <c r="AK69" i="12" s="1"/>
  <c r="AK70" i="12" s="1"/>
  <c r="AK71" i="12" s="1"/>
  <c r="AK72" i="12" s="1"/>
  <c r="AK73" i="12" s="1"/>
  <c r="AK74" i="12" s="1"/>
  <c r="AK75" i="12" s="1"/>
  <c r="AK76" i="12" s="1"/>
  <c r="AK77" i="12" s="1"/>
  <c r="AK78" i="12" s="1"/>
  <c r="AK79" i="12" s="1"/>
  <c r="AK80" i="12" s="1"/>
  <c r="AK81" i="12" s="1"/>
  <c r="AK82" i="12" s="1"/>
  <c r="AK83" i="12" s="1"/>
  <c r="AK84" i="12" s="1"/>
  <c r="AK85" i="12" s="1"/>
  <c r="AK86" i="12" s="1"/>
  <c r="AK87" i="12" s="1"/>
  <c r="AK88" i="12" s="1"/>
  <c r="AK89" i="12" s="1"/>
  <c r="AK90" i="12" s="1"/>
  <c r="AK91" i="12" s="1"/>
  <c r="AK92" i="12" s="1"/>
  <c r="AK93" i="12" s="1"/>
  <c r="AK94" i="12" s="1"/>
  <c r="AK95" i="12" s="1"/>
  <c r="AK96" i="12" s="1"/>
  <c r="AK97" i="12" s="1"/>
  <c r="AK98" i="12" s="1"/>
  <c r="AK99" i="12" s="1"/>
  <c r="AK100" i="12" s="1"/>
  <c r="AK101" i="12" s="1"/>
  <c r="AK102" i="12" s="1"/>
  <c r="AK103" i="12" s="1"/>
  <c r="AK104" i="12" s="1"/>
  <c r="AK105" i="12" s="1"/>
  <c r="AK106" i="12" s="1"/>
  <c r="AK107" i="12" s="1"/>
  <c r="AK108" i="12" s="1"/>
  <c r="AK109" i="12" s="1"/>
  <c r="AK110" i="12" s="1"/>
  <c r="AK111" i="12" s="1"/>
  <c r="AK112" i="12" s="1"/>
  <c r="AK113" i="12" s="1"/>
  <c r="AK114" i="12" s="1"/>
  <c r="AK115" i="12" s="1"/>
  <c r="AK116" i="12" s="1"/>
  <c r="AK117" i="12" s="1"/>
  <c r="AK118" i="12" s="1"/>
  <c r="AK119" i="12" s="1"/>
  <c r="AK120" i="12" s="1"/>
  <c r="AK121" i="12" s="1"/>
  <c r="AK122" i="12" s="1"/>
  <c r="AK123" i="12" s="1"/>
  <c r="AK124" i="12" s="1"/>
  <c r="AK125" i="12" s="1"/>
  <c r="AK126" i="12" s="1"/>
  <c r="AK127" i="12" s="1"/>
  <c r="AK128" i="12" s="1"/>
  <c r="AK129" i="12" s="1"/>
  <c r="AK130" i="12" s="1"/>
  <c r="AK131" i="12" s="1"/>
  <c r="AK132" i="12" s="1"/>
  <c r="AK133" i="12" s="1"/>
  <c r="AK134" i="12" s="1"/>
  <c r="AK135" i="12" s="1"/>
  <c r="AK136" i="12" s="1"/>
  <c r="AK137" i="12" s="1"/>
  <c r="AK138" i="12" s="1"/>
  <c r="AK139" i="12" s="1"/>
  <c r="AK140" i="12" s="1"/>
  <c r="AK141" i="12" s="1"/>
  <c r="AK142" i="12" s="1"/>
  <c r="AK143" i="12" s="1"/>
  <c r="AK144" i="12" s="1"/>
  <c r="AK145" i="12" s="1"/>
  <c r="AK146" i="12" s="1"/>
  <c r="AK147" i="12" s="1"/>
  <c r="AK148" i="12" s="1"/>
  <c r="AK149" i="12" s="1"/>
  <c r="AK150" i="12" s="1"/>
  <c r="AK151" i="12" s="1"/>
  <c r="AK152" i="12" s="1"/>
  <c r="AK153" i="12" s="1"/>
  <c r="AK154" i="12" s="1"/>
  <c r="AK155" i="12" s="1"/>
  <c r="AK156" i="12" s="1"/>
  <c r="AK157" i="12" s="1"/>
  <c r="AK158" i="12" s="1"/>
  <c r="AK159" i="12" s="1"/>
  <c r="AK160" i="12" s="1"/>
  <c r="AK161" i="12" s="1"/>
  <c r="AK162" i="12" s="1"/>
  <c r="AK163" i="12" s="1"/>
  <c r="AK164" i="12" s="1"/>
  <c r="AK165" i="12" s="1"/>
  <c r="AK166" i="12" s="1"/>
  <c r="AK167" i="12" s="1"/>
  <c r="AK168" i="12" s="1"/>
  <c r="AK169" i="12" s="1"/>
  <c r="AK170" i="12" s="1"/>
  <c r="AK171" i="12" s="1"/>
  <c r="AK172" i="12" s="1"/>
  <c r="AK173" i="12" s="1"/>
  <c r="AK174" i="12" s="1"/>
  <c r="AK175" i="12" s="1"/>
  <c r="AK176" i="12" s="1"/>
  <c r="AK177" i="12" s="1"/>
  <c r="AK178" i="12" s="1"/>
  <c r="AK179" i="12" s="1"/>
  <c r="AK180" i="12" s="1"/>
  <c r="AK181" i="12" s="1"/>
  <c r="AK182" i="12" s="1"/>
  <c r="AK183" i="12" s="1"/>
  <c r="AK184" i="12" s="1"/>
  <c r="AK185" i="12" s="1"/>
  <c r="AK186" i="12" s="1"/>
  <c r="AK187" i="12" s="1"/>
  <c r="AK188" i="12" s="1"/>
  <c r="AK189" i="12" s="1"/>
  <c r="AK190" i="12" s="1"/>
  <c r="AK191" i="12" s="1"/>
  <c r="AK192" i="12" s="1"/>
  <c r="AK193" i="12" s="1"/>
  <c r="AK194" i="12" s="1"/>
  <c r="M194" i="12"/>
  <c r="AH194" i="12"/>
  <c r="Y14" i="12"/>
  <c r="AM193" i="12"/>
  <c r="AN193" i="12" s="1"/>
  <c r="M193" i="12"/>
  <c r="AH193" i="12" s="1"/>
  <c r="AM192" i="12"/>
  <c r="AN192" i="12" s="1"/>
  <c r="M192" i="12"/>
  <c r="AH192" i="12"/>
  <c r="AM191" i="12"/>
  <c r="AN191" i="12" s="1"/>
  <c r="M191" i="12"/>
  <c r="AH191" i="12" s="1"/>
  <c r="AM190" i="12"/>
  <c r="AN190" i="12" s="1"/>
  <c r="M190" i="12"/>
  <c r="AH190" i="12"/>
  <c r="AM189" i="12"/>
  <c r="AN189" i="12" s="1"/>
  <c r="M189" i="12"/>
  <c r="AH189" i="12" s="1"/>
  <c r="AM188" i="12"/>
  <c r="AN188" i="12"/>
  <c r="M188" i="12"/>
  <c r="AH188" i="12" s="1"/>
  <c r="AM187" i="12"/>
  <c r="AN187" i="12" s="1"/>
  <c r="M187" i="12"/>
  <c r="AH187" i="12"/>
  <c r="AM186" i="12"/>
  <c r="AN186" i="12"/>
  <c r="M186" i="12"/>
  <c r="AH186" i="12"/>
  <c r="AM185" i="12"/>
  <c r="M185" i="12"/>
  <c r="AH185" i="12" s="1"/>
  <c r="AM184" i="12"/>
  <c r="AN184" i="12" s="1"/>
  <c r="M184" i="12"/>
  <c r="AH184" i="12" s="1"/>
  <c r="AM183" i="12"/>
  <c r="AN183" i="12" s="1"/>
  <c r="M183" i="12"/>
  <c r="AH183" i="12"/>
  <c r="AM182" i="12"/>
  <c r="AN182" i="12" s="1"/>
  <c r="M182" i="12"/>
  <c r="AH182" i="12" s="1"/>
  <c r="AM181" i="12"/>
  <c r="AN181" i="12" s="1"/>
  <c r="M181" i="12"/>
  <c r="AH181" i="12" s="1"/>
  <c r="AM180" i="12"/>
  <c r="AN180" i="12" s="1"/>
  <c r="M180" i="12"/>
  <c r="AH180" i="12" s="1"/>
  <c r="AM179" i="12"/>
  <c r="M179" i="12"/>
  <c r="AH179" i="12" s="1"/>
  <c r="AM178" i="12"/>
  <c r="AN178" i="12" s="1"/>
  <c r="AP178" i="12" s="1"/>
  <c r="M178" i="12"/>
  <c r="AH178" i="12" s="1"/>
  <c r="AM177" i="12"/>
  <c r="AN177" i="12" s="1"/>
  <c r="M177" i="12"/>
  <c r="AH177" i="12" s="1"/>
  <c r="AM176" i="12"/>
  <c r="AN176" i="12" s="1"/>
  <c r="M176" i="12"/>
  <c r="AH176" i="12" s="1"/>
  <c r="AM175" i="12"/>
  <c r="AN175" i="12" s="1"/>
  <c r="M175" i="12"/>
  <c r="AH175" i="12"/>
  <c r="AM174" i="12"/>
  <c r="AN174" i="12"/>
  <c r="M174" i="12"/>
  <c r="AH174" i="12"/>
  <c r="AM173" i="12"/>
  <c r="M173" i="12"/>
  <c r="AH173" i="12" s="1"/>
  <c r="AM172" i="12"/>
  <c r="AN172" i="12" s="1"/>
  <c r="M172" i="12"/>
  <c r="AH172" i="12" s="1"/>
  <c r="AM171" i="12"/>
  <c r="M171" i="12"/>
  <c r="AH171" i="12" s="1"/>
  <c r="AM170" i="12"/>
  <c r="AN170" i="12"/>
  <c r="M170" i="12"/>
  <c r="AH170" i="12" s="1"/>
  <c r="AM169" i="12"/>
  <c r="M169" i="12"/>
  <c r="AH169" i="12"/>
  <c r="AM168" i="12"/>
  <c r="AN168" i="12" s="1"/>
  <c r="M168" i="12"/>
  <c r="AH168" i="12" s="1"/>
  <c r="AM167" i="12"/>
  <c r="AN167" i="12" s="1"/>
  <c r="M167" i="12"/>
  <c r="AH167" i="12"/>
  <c r="AM166" i="12"/>
  <c r="AN166" i="12"/>
  <c r="M166" i="12"/>
  <c r="AH166" i="12"/>
  <c r="AM165" i="12"/>
  <c r="M165" i="12"/>
  <c r="AH165" i="12" s="1"/>
  <c r="AM164" i="12"/>
  <c r="AN164" i="12" s="1"/>
  <c r="M164" i="12"/>
  <c r="AH164" i="12" s="1"/>
  <c r="AM163" i="12"/>
  <c r="M163" i="12"/>
  <c r="AH163" i="12" s="1"/>
  <c r="AM162" i="12"/>
  <c r="AN162" i="12"/>
  <c r="M162" i="12"/>
  <c r="AH162" i="12" s="1"/>
  <c r="AM161" i="12"/>
  <c r="AN161" i="12" s="1"/>
  <c r="M161" i="12"/>
  <c r="AH161" i="12"/>
  <c r="AM160" i="12"/>
  <c r="AN160" i="12" s="1"/>
  <c r="M160" i="12"/>
  <c r="AH160" i="12" s="1"/>
  <c r="AM159" i="12"/>
  <c r="AN159" i="12" s="1"/>
  <c r="M159" i="12"/>
  <c r="AH159" i="12"/>
  <c r="AM158" i="12"/>
  <c r="AN158" i="12"/>
  <c r="M158" i="12"/>
  <c r="AH158" i="12"/>
  <c r="AM157" i="12"/>
  <c r="AN157" i="12" s="1"/>
  <c r="M157" i="12"/>
  <c r="AH157" i="12" s="1"/>
  <c r="AM156" i="12"/>
  <c r="AN156" i="12"/>
  <c r="M156" i="12"/>
  <c r="AH156" i="12" s="1"/>
  <c r="AM155" i="12"/>
  <c r="AN155" i="12" s="1"/>
  <c r="M155" i="12"/>
  <c r="AH155" i="12"/>
  <c r="AM154" i="12"/>
  <c r="AN154" i="12"/>
  <c r="M154" i="12"/>
  <c r="AH154" i="12"/>
  <c r="AM153" i="12"/>
  <c r="M153" i="12"/>
  <c r="AH153" i="12" s="1"/>
  <c r="AM152" i="12"/>
  <c r="AN152" i="12" s="1"/>
  <c r="M152" i="12"/>
  <c r="AH152" i="12" s="1"/>
  <c r="AM151" i="12"/>
  <c r="AN151" i="12" s="1"/>
  <c r="M151" i="12"/>
  <c r="AH151" i="12" s="1"/>
  <c r="AM150" i="12"/>
  <c r="AN150" i="12" s="1"/>
  <c r="M150" i="12"/>
  <c r="AH150" i="12"/>
  <c r="AM149" i="12"/>
  <c r="AN149" i="12" s="1"/>
  <c r="M149" i="12"/>
  <c r="AH149" i="12" s="1"/>
  <c r="AM148" i="12"/>
  <c r="AN148" i="12"/>
  <c r="M148" i="12"/>
  <c r="AH148" i="12" s="1"/>
  <c r="AM147" i="12"/>
  <c r="M147" i="12"/>
  <c r="AH147" i="12"/>
  <c r="AM146" i="12"/>
  <c r="AN146" i="12"/>
  <c r="M146" i="12"/>
  <c r="AH146" i="12"/>
  <c r="AM145" i="12"/>
  <c r="M145" i="12"/>
  <c r="AH145" i="12" s="1"/>
  <c r="AM144" i="12"/>
  <c r="AN144" i="12" s="1"/>
  <c r="M144" i="12"/>
  <c r="AH144" i="12" s="1"/>
  <c r="AM143" i="12"/>
  <c r="M143" i="12"/>
  <c r="AH143" i="12" s="1"/>
  <c r="AM142" i="12"/>
  <c r="AN142" i="12" s="1"/>
  <c r="M142" i="12"/>
  <c r="AH142" i="12"/>
  <c r="AM141" i="12"/>
  <c r="M141" i="12"/>
  <c r="AH141" i="12" s="1"/>
  <c r="AM140" i="12"/>
  <c r="AN140" i="12" s="1"/>
  <c r="M140" i="12"/>
  <c r="AH140" i="12" s="1"/>
  <c r="AM139" i="12"/>
  <c r="M139" i="12"/>
  <c r="AH139" i="12" s="1"/>
  <c r="AM138" i="12"/>
  <c r="AN138" i="12" s="1"/>
  <c r="M138" i="12"/>
  <c r="AH138" i="12" s="1"/>
  <c r="AM137" i="12"/>
  <c r="AN137" i="12" s="1"/>
  <c r="M137" i="12"/>
  <c r="AH137" i="12" s="1"/>
  <c r="AM136" i="12"/>
  <c r="AN136" i="12"/>
  <c r="M136" i="12"/>
  <c r="AH136" i="12" s="1"/>
  <c r="AM135" i="12"/>
  <c r="AN135" i="12" s="1"/>
  <c r="M135" i="12"/>
  <c r="AH135" i="12" s="1"/>
  <c r="AM134" i="12"/>
  <c r="AN134" i="12" s="1"/>
  <c r="M134" i="12"/>
  <c r="AH134" i="12" s="1"/>
  <c r="AM133" i="12"/>
  <c r="M133" i="12"/>
  <c r="AH133" i="12" s="1"/>
  <c r="AM132" i="12"/>
  <c r="AN132" i="12" s="1"/>
  <c r="M132" i="12"/>
  <c r="AH132" i="12" s="1"/>
  <c r="AM131" i="12"/>
  <c r="AN131" i="12" s="1"/>
  <c r="M131" i="12"/>
  <c r="AH131" i="12"/>
  <c r="AM130" i="12"/>
  <c r="AN130" i="12" s="1"/>
  <c r="AP130" i="12" s="1"/>
  <c r="M130" i="12"/>
  <c r="AH130" i="12" s="1"/>
  <c r="AM129" i="12"/>
  <c r="M129" i="12"/>
  <c r="AH129" i="12" s="1"/>
  <c r="AM128" i="12"/>
  <c r="AN128" i="12" s="1"/>
  <c r="M128" i="12"/>
  <c r="AH128" i="12" s="1"/>
  <c r="AM127" i="12"/>
  <c r="M127" i="12"/>
  <c r="AH127" i="12" s="1"/>
  <c r="AM126" i="12"/>
  <c r="AN126" i="12" s="1"/>
  <c r="M126" i="12"/>
  <c r="AH126" i="12" s="1"/>
  <c r="AM125" i="12"/>
  <c r="AN125" i="12" s="1"/>
  <c r="M125" i="12"/>
  <c r="AH125" i="12" s="1"/>
  <c r="AM124" i="12"/>
  <c r="M124" i="12"/>
  <c r="AH124" i="12" s="1"/>
  <c r="AM123" i="12"/>
  <c r="M123" i="12"/>
  <c r="AH123" i="12"/>
  <c r="AM122" i="12"/>
  <c r="AN122" i="12" s="1"/>
  <c r="M122" i="12"/>
  <c r="AH122" i="12" s="1"/>
  <c r="AM121" i="12"/>
  <c r="AN121" i="12" s="1"/>
  <c r="M121" i="12"/>
  <c r="AH121" i="12" s="1"/>
  <c r="AM120" i="12"/>
  <c r="AN120" i="12" s="1"/>
  <c r="M120" i="12"/>
  <c r="AH120" i="12" s="1"/>
  <c r="AM119" i="12"/>
  <c r="M119" i="12"/>
  <c r="AH119" i="12" s="1"/>
  <c r="AM118" i="12"/>
  <c r="AN118" i="12" s="1"/>
  <c r="M118" i="12"/>
  <c r="AH118" i="12" s="1"/>
  <c r="AM117" i="12"/>
  <c r="M117" i="12"/>
  <c r="AH117" i="12"/>
  <c r="AM116" i="12"/>
  <c r="AN116" i="12" s="1"/>
  <c r="M116" i="12"/>
  <c r="AH116" i="12" s="1"/>
  <c r="AM115" i="12"/>
  <c r="AN115" i="12" s="1"/>
  <c r="M115" i="12"/>
  <c r="AH115" i="12" s="1"/>
  <c r="AM114" i="12"/>
  <c r="AN114" i="12" s="1"/>
  <c r="M114" i="12"/>
  <c r="AH114" i="12" s="1"/>
  <c r="AM113" i="12"/>
  <c r="AN113" i="12" s="1"/>
  <c r="M113" i="12"/>
  <c r="AH113" i="12" s="1"/>
  <c r="AM112" i="12"/>
  <c r="AN112" i="12" s="1"/>
  <c r="M112" i="12"/>
  <c r="AH112" i="12" s="1"/>
  <c r="AM111" i="12"/>
  <c r="AN111" i="12" s="1"/>
  <c r="M111" i="12"/>
  <c r="AH111" i="12" s="1"/>
  <c r="AM110" i="12"/>
  <c r="AN110" i="12" s="1"/>
  <c r="M110" i="12"/>
  <c r="AH110" i="12" s="1"/>
  <c r="AM109" i="12"/>
  <c r="M109" i="12"/>
  <c r="AH109" i="12" s="1"/>
  <c r="AM108" i="12"/>
  <c r="AN108" i="12" s="1"/>
  <c r="M108" i="12"/>
  <c r="AH108" i="12" s="1"/>
  <c r="AM107" i="12"/>
  <c r="M107" i="12"/>
  <c r="AH107" i="12"/>
  <c r="AM106" i="12"/>
  <c r="AN106" i="12" s="1"/>
  <c r="AP106" i="12" s="1"/>
  <c r="M106" i="12"/>
  <c r="AH106" i="12" s="1"/>
  <c r="AM105" i="12"/>
  <c r="AN105" i="12" s="1"/>
  <c r="M105" i="12"/>
  <c r="AH105" i="12" s="1"/>
  <c r="AM104" i="12"/>
  <c r="AN104" i="12" s="1"/>
  <c r="M104" i="12"/>
  <c r="AH104" i="12" s="1"/>
  <c r="AM103" i="12"/>
  <c r="AN103" i="12" s="1"/>
  <c r="M103" i="12"/>
  <c r="AH103" i="12" s="1"/>
  <c r="AM102" i="12"/>
  <c r="AN102" i="12" s="1"/>
  <c r="AP102" i="12" s="1"/>
  <c r="M102" i="12"/>
  <c r="AH102" i="12" s="1"/>
  <c r="AM101" i="12"/>
  <c r="M101" i="12"/>
  <c r="AH101" i="12" s="1"/>
  <c r="AM100" i="12"/>
  <c r="AN100" i="12" s="1"/>
  <c r="M100" i="12"/>
  <c r="AH100" i="12" s="1"/>
  <c r="AM99" i="12"/>
  <c r="AN99" i="12" s="1"/>
  <c r="M99" i="12"/>
  <c r="AH99" i="12"/>
  <c r="AM98" i="12"/>
  <c r="M98" i="12"/>
  <c r="AH98" i="12" s="1"/>
  <c r="AM97" i="12"/>
  <c r="AN97" i="12" s="1"/>
  <c r="M97" i="12"/>
  <c r="AH97" i="12"/>
  <c r="AM96" i="12"/>
  <c r="AN96" i="12"/>
  <c r="M96" i="12"/>
  <c r="AH96" i="12"/>
  <c r="AM95" i="12"/>
  <c r="M95" i="12"/>
  <c r="AH95" i="12" s="1"/>
  <c r="AM94" i="12"/>
  <c r="AN94" i="12" s="1"/>
  <c r="M94" i="12"/>
  <c r="AH94" i="12" s="1"/>
  <c r="AM93" i="12"/>
  <c r="M93" i="12"/>
  <c r="AH93" i="12" s="1"/>
  <c r="AM92" i="12"/>
  <c r="AN92" i="12"/>
  <c r="M92" i="12"/>
  <c r="AH92" i="12" s="1"/>
  <c r="AM91" i="12"/>
  <c r="M91" i="12"/>
  <c r="AH91" i="12"/>
  <c r="AM90" i="12"/>
  <c r="AN90" i="12"/>
  <c r="M90" i="12"/>
  <c r="AH90" i="12" s="1"/>
  <c r="AM89" i="12"/>
  <c r="AN89" i="12" s="1"/>
  <c r="M89" i="12"/>
  <c r="AH89" i="12" s="1"/>
  <c r="AM88" i="12"/>
  <c r="AN88" i="12" s="1"/>
  <c r="M88" i="12"/>
  <c r="AH88" i="12"/>
  <c r="AM87" i="12"/>
  <c r="M87" i="12"/>
  <c r="AH87" i="12" s="1"/>
  <c r="AM86" i="12"/>
  <c r="AN86" i="12" s="1"/>
  <c r="M86" i="12"/>
  <c r="AH86" i="12"/>
  <c r="AM85" i="12"/>
  <c r="M85" i="12"/>
  <c r="AH85" i="12" s="1"/>
  <c r="AM84" i="12"/>
  <c r="AN84" i="12"/>
  <c r="M84" i="12"/>
  <c r="AH84" i="12" s="1"/>
  <c r="AM83" i="12"/>
  <c r="M83" i="12"/>
  <c r="AH83" i="12"/>
  <c r="AM82" i="12"/>
  <c r="AN82" i="12"/>
  <c r="M82" i="12"/>
  <c r="AH82" i="12"/>
  <c r="AM81" i="12"/>
  <c r="M81" i="12"/>
  <c r="AH81" i="12" s="1"/>
  <c r="AM80" i="12"/>
  <c r="AN80" i="12" s="1"/>
  <c r="M80" i="12"/>
  <c r="AH80" i="12" s="1"/>
  <c r="AM79" i="12"/>
  <c r="AN79" i="12" s="1"/>
  <c r="M79" i="12"/>
  <c r="AH79" i="12"/>
  <c r="AM78" i="12"/>
  <c r="AN78" i="12" s="1"/>
  <c r="M78" i="12"/>
  <c r="AH78" i="12" s="1"/>
  <c r="AM77" i="12"/>
  <c r="AN77" i="12" s="1"/>
  <c r="M77" i="12"/>
  <c r="AH77" i="12" s="1"/>
  <c r="AM76" i="12"/>
  <c r="AN76" i="12" s="1"/>
  <c r="M76" i="12"/>
  <c r="AH76" i="12" s="1"/>
  <c r="AM75" i="12"/>
  <c r="M75" i="12"/>
  <c r="AH75" i="12" s="1"/>
  <c r="AM74" i="12"/>
  <c r="AN74" i="12" s="1"/>
  <c r="M74" i="12"/>
  <c r="AH74" i="12" s="1"/>
  <c r="AM73" i="12"/>
  <c r="AN73" i="12" s="1"/>
  <c r="M73" i="12"/>
  <c r="AH73" i="12" s="1"/>
  <c r="AM72" i="12"/>
  <c r="AN72" i="12" s="1"/>
  <c r="M72" i="12"/>
  <c r="AH72" i="12" s="1"/>
  <c r="AM71" i="12"/>
  <c r="M71" i="12"/>
  <c r="AH71" i="12" s="1"/>
  <c r="AM70" i="12"/>
  <c r="AN70" i="12" s="1"/>
  <c r="M70" i="12"/>
  <c r="AH70" i="12" s="1"/>
  <c r="AM69" i="12"/>
  <c r="M69" i="12"/>
  <c r="AH69" i="12" s="1"/>
  <c r="AM68" i="12"/>
  <c r="AN68" i="12" s="1"/>
  <c r="M68" i="12"/>
  <c r="AH68" i="12"/>
  <c r="AM67" i="12"/>
  <c r="AN67" i="12" s="1"/>
  <c r="M67" i="12"/>
  <c r="AH67" i="12" s="1"/>
  <c r="AM66" i="12"/>
  <c r="M66" i="12"/>
  <c r="AH66" i="12" s="1"/>
  <c r="AM65" i="12"/>
  <c r="AN65" i="12" s="1"/>
  <c r="AP65" i="12" s="1"/>
  <c r="M65" i="12"/>
  <c r="AH65" i="12"/>
  <c r="AM64" i="12"/>
  <c r="AN64" i="12"/>
  <c r="M64" i="12"/>
  <c r="AH64" i="12"/>
  <c r="AM63" i="12"/>
  <c r="AN63" i="12"/>
  <c r="M63" i="12"/>
  <c r="AH63" i="12"/>
  <c r="AM62" i="12"/>
  <c r="AN62" i="12"/>
  <c r="M62" i="12"/>
  <c r="AH62" i="12"/>
  <c r="AM61" i="12"/>
  <c r="M61" i="12"/>
  <c r="AH61" i="12" s="1"/>
  <c r="AM60" i="12"/>
  <c r="AN60" i="12" s="1"/>
  <c r="M60" i="12"/>
  <c r="AH60" i="12" s="1"/>
  <c r="AM59" i="12"/>
  <c r="AN59" i="12"/>
  <c r="M59" i="12"/>
  <c r="AH59" i="12" s="1"/>
  <c r="AM58" i="12"/>
  <c r="AN58" i="12" s="1"/>
  <c r="M58" i="12"/>
  <c r="AH58" i="12" s="1"/>
  <c r="AM57" i="12"/>
  <c r="AN57" i="12" s="1"/>
  <c r="M57" i="12"/>
  <c r="AH57" i="12" s="1"/>
  <c r="AM56" i="12"/>
  <c r="AN56" i="12" s="1"/>
  <c r="M56" i="12"/>
  <c r="AH56" i="12" s="1"/>
  <c r="AM55" i="12"/>
  <c r="AN55" i="12" s="1"/>
  <c r="M55" i="12"/>
  <c r="AH55" i="12" s="1"/>
  <c r="AM54" i="12"/>
  <c r="AN54" i="12" s="1"/>
  <c r="M54" i="12"/>
  <c r="AH54" i="12" s="1"/>
  <c r="AM53" i="12"/>
  <c r="AN53" i="12" s="1"/>
  <c r="M53" i="12"/>
  <c r="AH53" i="12" s="1"/>
  <c r="AM52" i="12"/>
  <c r="AN52" i="12" s="1"/>
  <c r="M52" i="12"/>
  <c r="AH52" i="12"/>
  <c r="AM51" i="12"/>
  <c r="AN51" i="12" s="1"/>
  <c r="M51" i="12"/>
  <c r="AH51" i="12" s="1"/>
  <c r="AM50" i="12"/>
  <c r="M50" i="12"/>
  <c r="AH50" i="12"/>
  <c r="AM49" i="12"/>
  <c r="AN49" i="12" s="1"/>
  <c r="M49" i="12"/>
  <c r="AH49" i="12" s="1"/>
  <c r="AM48" i="12"/>
  <c r="AN48" i="12"/>
  <c r="M48" i="12"/>
  <c r="AH48" i="12" s="1"/>
  <c r="AM47" i="12"/>
  <c r="AN47" i="12" s="1"/>
  <c r="M47" i="12"/>
  <c r="AH47" i="12"/>
  <c r="AM46" i="12"/>
  <c r="AN46" i="12"/>
  <c r="M46" i="12"/>
  <c r="AH46" i="12"/>
  <c r="AM45" i="12"/>
  <c r="M45" i="12"/>
  <c r="AH45" i="12" s="1"/>
  <c r="AM44" i="12"/>
  <c r="AN44" i="12" s="1"/>
  <c r="AK44" i="12"/>
  <c r="M44" i="12"/>
  <c r="AH44" i="12" s="1"/>
  <c r="AM43" i="12"/>
  <c r="AN43" i="12" s="1"/>
  <c r="AK43" i="12"/>
  <c r="M43" i="12"/>
  <c r="AH43" i="12" s="1"/>
  <c r="AM42" i="12"/>
  <c r="AN42" i="12"/>
  <c r="AK42" i="12"/>
  <c r="M42" i="12"/>
  <c r="AH42" i="12" s="1"/>
  <c r="AM41" i="12"/>
  <c r="AN41" i="12" s="1"/>
  <c r="AK41" i="12"/>
  <c r="M41" i="12"/>
  <c r="AH41" i="12"/>
  <c r="AM40" i="12"/>
  <c r="AN40" i="12" s="1"/>
  <c r="AK40" i="12"/>
  <c r="M40" i="12"/>
  <c r="AH40" i="12"/>
  <c r="AM39" i="12"/>
  <c r="AK39" i="12"/>
  <c r="M39" i="12"/>
  <c r="AH39" i="12"/>
  <c r="AM38" i="12"/>
  <c r="AN38" i="12"/>
  <c r="AH38" i="12"/>
  <c r="AH36" i="12"/>
  <c r="AH32" i="12"/>
  <c r="AH30" i="12"/>
  <c r="AK27" i="12"/>
  <c r="AK26" i="12"/>
  <c r="AH26" i="12"/>
  <c r="AK25" i="12"/>
  <c r="M25" i="12"/>
  <c r="AH25" i="12"/>
  <c r="AK24" i="12"/>
  <c r="M24" i="12"/>
  <c r="AH24" i="12" s="1"/>
  <c r="AK23" i="12"/>
  <c r="M23" i="12"/>
  <c r="AH23" i="12" s="1"/>
  <c r="AK22" i="12"/>
  <c r="M22" i="12"/>
  <c r="AH22" i="12" s="1"/>
  <c r="AK21" i="12"/>
  <c r="M21" i="12"/>
  <c r="AH21" i="12"/>
  <c r="AU11" i="12"/>
  <c r="AL20" i="12"/>
  <c r="AK20" i="12"/>
  <c r="BN13" i="12"/>
  <c r="AU13" i="12"/>
  <c r="Z13" i="12"/>
  <c r="BN8" i="12"/>
  <c r="BM8" i="12" s="1"/>
  <c r="BL8" i="12" s="1"/>
  <c r="AA6" i="12"/>
  <c r="BH41" i="13"/>
  <c r="BK3" i="25"/>
  <c r="AD7" i="13"/>
  <c r="AE7" i="13" s="1"/>
  <c r="W13" i="36"/>
  <c r="B13" i="36"/>
  <c r="E14" i="36"/>
  <c r="I14" i="36"/>
  <c r="K14" i="36"/>
  <c r="E15" i="36"/>
  <c r="I15" i="36"/>
  <c r="K15" i="36"/>
  <c r="O15" i="36"/>
  <c r="J15" i="36"/>
  <c r="M15" i="36" s="1"/>
  <c r="E16" i="36"/>
  <c r="I16" i="36"/>
  <c r="O16" i="36" s="1"/>
  <c r="J16" i="36" s="1"/>
  <c r="M16" i="36" s="1"/>
  <c r="K16" i="36"/>
  <c r="E17" i="36"/>
  <c r="I17" i="36"/>
  <c r="O17" i="36" s="1"/>
  <c r="J17" i="36" s="1"/>
  <c r="M17" i="36" s="1"/>
  <c r="K17" i="36"/>
  <c r="E18" i="36"/>
  <c r="I18" i="36"/>
  <c r="K18" i="36"/>
  <c r="E19" i="36"/>
  <c r="I19" i="36"/>
  <c r="K19" i="36"/>
  <c r="O19" i="36"/>
  <c r="J19" i="36" s="1"/>
  <c r="M19" i="36" s="1"/>
  <c r="E20" i="36"/>
  <c r="I20" i="36"/>
  <c r="O20" i="36" s="1"/>
  <c r="K20" i="36"/>
  <c r="J20" i="36"/>
  <c r="M20" i="36" s="1"/>
  <c r="E21" i="36"/>
  <c r="I21" i="36"/>
  <c r="K21" i="36"/>
  <c r="O21" i="36"/>
  <c r="J21" i="36" s="1"/>
  <c r="M21" i="36" s="1"/>
  <c r="E22" i="36"/>
  <c r="I22" i="36"/>
  <c r="K22" i="36"/>
  <c r="E23" i="36"/>
  <c r="I23" i="36"/>
  <c r="O23" i="36" s="1"/>
  <c r="J23" i="36" s="1"/>
  <c r="M23" i="36" s="1"/>
  <c r="K23" i="36"/>
  <c r="E24" i="36"/>
  <c r="I24" i="36"/>
  <c r="K24" i="36"/>
  <c r="E25" i="36"/>
  <c r="I25" i="36"/>
  <c r="K25" i="36"/>
  <c r="O25" i="36"/>
  <c r="J25" i="36" s="1"/>
  <c r="M25" i="36" s="1"/>
  <c r="E26" i="36"/>
  <c r="I26" i="36"/>
  <c r="O26" i="36" s="1"/>
  <c r="K26" i="36"/>
  <c r="J26" i="36"/>
  <c r="M26" i="36" s="1"/>
  <c r="E27" i="36"/>
  <c r="I27" i="36"/>
  <c r="K27" i="36"/>
  <c r="O27" i="36"/>
  <c r="J27" i="36" s="1"/>
  <c r="M27" i="36" s="1"/>
  <c r="E28" i="36"/>
  <c r="I28" i="36"/>
  <c r="K28" i="36"/>
  <c r="E29" i="36"/>
  <c r="I29" i="36"/>
  <c r="K29" i="36"/>
  <c r="E30" i="36"/>
  <c r="I30" i="36"/>
  <c r="O30" i="36" s="1"/>
  <c r="K30" i="36"/>
  <c r="J30" i="36"/>
  <c r="M30" i="36" s="1"/>
  <c r="E31" i="36"/>
  <c r="I31" i="36"/>
  <c r="K31" i="36"/>
  <c r="O31" i="36"/>
  <c r="J31" i="36"/>
  <c r="M31" i="36" s="1"/>
  <c r="E32" i="36"/>
  <c r="I32" i="36"/>
  <c r="K32" i="36"/>
  <c r="O32" i="36"/>
  <c r="J32" i="36" s="1"/>
  <c r="M32" i="36" s="1"/>
  <c r="E33" i="36"/>
  <c r="I33" i="36"/>
  <c r="K33" i="36"/>
  <c r="E34" i="36"/>
  <c r="I34" i="36"/>
  <c r="K34" i="36"/>
  <c r="O34" i="36"/>
  <c r="J34" i="36"/>
  <c r="M34" i="36" s="1"/>
  <c r="E35" i="36"/>
  <c r="I35" i="36"/>
  <c r="O35" i="36" s="1"/>
  <c r="K35" i="36"/>
  <c r="J35" i="36"/>
  <c r="M35" i="36" s="1"/>
  <c r="E36" i="36"/>
  <c r="I36" i="36"/>
  <c r="K36" i="36"/>
  <c r="O36" i="36"/>
  <c r="J36" i="36" s="1"/>
  <c r="M36" i="36" s="1"/>
  <c r="E37" i="36"/>
  <c r="I37" i="36"/>
  <c r="K37" i="36"/>
  <c r="O37" i="36"/>
  <c r="J37" i="36" s="1"/>
  <c r="M37" i="36" s="1"/>
  <c r="E38" i="36"/>
  <c r="I38" i="36"/>
  <c r="K38" i="36"/>
  <c r="E39" i="36"/>
  <c r="I39" i="36"/>
  <c r="K39" i="36"/>
  <c r="O39" i="36"/>
  <c r="J39" i="36"/>
  <c r="M39" i="36" s="1"/>
  <c r="E40" i="36"/>
  <c r="I40" i="36"/>
  <c r="K40" i="36"/>
  <c r="E41" i="36"/>
  <c r="I41" i="36"/>
  <c r="K41" i="36"/>
  <c r="O41" i="36"/>
  <c r="J41" i="36" s="1"/>
  <c r="M41" i="36" s="1"/>
  <c r="E42" i="36"/>
  <c r="I42" i="36"/>
  <c r="K42" i="36"/>
  <c r="E43" i="36"/>
  <c r="I43" i="36"/>
  <c r="K43" i="36"/>
  <c r="E44" i="36"/>
  <c r="I44" i="36"/>
  <c r="K44" i="36"/>
  <c r="E45" i="36"/>
  <c r="I45" i="36"/>
  <c r="K45" i="36"/>
  <c r="O45" i="36"/>
  <c r="J45" i="36" s="1"/>
  <c r="M45" i="36" s="1"/>
  <c r="E46" i="36"/>
  <c r="I46" i="36"/>
  <c r="O46" i="36" s="1"/>
  <c r="J46" i="36" s="1"/>
  <c r="M46" i="36" s="1"/>
  <c r="K46" i="36"/>
  <c r="E47" i="36"/>
  <c r="I47" i="36"/>
  <c r="O47" i="36" s="1"/>
  <c r="J47" i="36" s="1"/>
  <c r="M47" i="36" s="1"/>
  <c r="K47" i="36"/>
  <c r="E48" i="36"/>
  <c r="I48" i="36"/>
  <c r="O48" i="36" s="1"/>
  <c r="J48" i="36" s="1"/>
  <c r="M48" i="36" s="1"/>
  <c r="K48" i="36"/>
  <c r="E49" i="36"/>
  <c r="I49" i="36"/>
  <c r="K49" i="36"/>
  <c r="E50" i="36"/>
  <c r="I50" i="36"/>
  <c r="K50" i="36"/>
  <c r="E51" i="36"/>
  <c r="I51" i="36"/>
  <c r="K51" i="36"/>
  <c r="E52" i="36"/>
  <c r="I52" i="36"/>
  <c r="K52" i="36"/>
  <c r="O52" i="36"/>
  <c r="J52" i="36" s="1"/>
  <c r="M52" i="36" s="1"/>
  <c r="E53" i="36"/>
  <c r="I53" i="36"/>
  <c r="O53" i="36" s="1"/>
  <c r="K53" i="36"/>
  <c r="J53" i="36"/>
  <c r="M53" i="36" s="1"/>
  <c r="E54" i="36"/>
  <c r="I54" i="36"/>
  <c r="K54" i="36"/>
  <c r="O54" i="36"/>
  <c r="J54" i="36" s="1"/>
  <c r="M54" i="36" s="1"/>
  <c r="E55" i="36"/>
  <c r="I55" i="36"/>
  <c r="K55" i="36"/>
  <c r="O55" i="36"/>
  <c r="J55" i="36"/>
  <c r="M55" i="36" s="1"/>
  <c r="E56" i="36"/>
  <c r="I56" i="36"/>
  <c r="K56" i="36"/>
  <c r="E57" i="36"/>
  <c r="I57" i="36"/>
  <c r="K57" i="36"/>
  <c r="E58" i="36"/>
  <c r="I58" i="36"/>
  <c r="K58" i="36"/>
  <c r="F136" i="25"/>
  <c r="O7" i="13"/>
  <c r="P7" i="13"/>
  <c r="Z7" i="13"/>
  <c r="AA7" i="13"/>
  <c r="AB7" i="13"/>
  <c r="AC7" i="13"/>
  <c r="BH7" i="13"/>
  <c r="O8" i="13"/>
  <c r="P8" i="13"/>
  <c r="O9" i="13"/>
  <c r="P9" i="13"/>
  <c r="BH9" i="13"/>
  <c r="O10" i="13"/>
  <c r="P10" i="13"/>
  <c r="BH10" i="13"/>
  <c r="O11" i="13"/>
  <c r="P11" i="13"/>
  <c r="BH31" i="13"/>
  <c r="BH33" i="13"/>
  <c r="BH42" i="13"/>
  <c r="B3" i="37"/>
  <c r="B4"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AG3" i="25"/>
  <c r="A5" i="25"/>
  <c r="F5" i="25"/>
  <c r="I5" i="25" s="1"/>
  <c r="G5" i="25"/>
  <c r="J5" i="25" s="1"/>
  <c r="AF5" i="25"/>
  <c r="AM5" i="25"/>
  <c r="AN5" i="25"/>
  <c r="AQ5" i="25"/>
  <c r="A6" i="25"/>
  <c r="F6" i="25"/>
  <c r="I6" i="25" s="1"/>
  <c r="G6" i="25"/>
  <c r="J6" i="25" s="1"/>
  <c r="H6" i="25" s="1"/>
  <c r="AF6" i="25"/>
  <c r="AK6" i="25"/>
  <c r="AM6" i="25"/>
  <c r="AN6" i="25"/>
  <c r="AQ6" i="25"/>
  <c r="A7" i="25"/>
  <c r="F7" i="25"/>
  <c r="E7" i="25" s="1"/>
  <c r="G7" i="25"/>
  <c r="J7" i="25" s="1"/>
  <c r="AF7" i="25"/>
  <c r="AK7" i="25"/>
  <c r="AM7" i="25"/>
  <c r="AN7" i="25"/>
  <c r="AQ7" i="25"/>
  <c r="A8" i="25"/>
  <c r="F8" i="25"/>
  <c r="G8" i="25"/>
  <c r="J8" i="25" s="1"/>
  <c r="I8" i="25"/>
  <c r="AF8" i="25"/>
  <c r="AK8" i="25"/>
  <c r="AM8" i="25"/>
  <c r="AN8" i="25"/>
  <c r="AQ8" i="25"/>
  <c r="A9" i="25"/>
  <c r="F9" i="25"/>
  <c r="G9" i="25"/>
  <c r="J9" i="25" s="1"/>
  <c r="AF9" i="25"/>
  <c r="AK9" i="25"/>
  <c r="AM9" i="25"/>
  <c r="AR9" i="25" s="1"/>
  <c r="AN9" i="25"/>
  <c r="AQ9" i="25"/>
  <c r="A10" i="25"/>
  <c r="F10" i="25"/>
  <c r="G10" i="25"/>
  <c r="J10" i="25" s="1"/>
  <c r="AF10" i="25"/>
  <c r="AK10" i="25"/>
  <c r="AM10" i="25"/>
  <c r="AR10" i="25" s="1"/>
  <c r="AN10" i="25"/>
  <c r="AQ10" i="25"/>
  <c r="A11" i="25"/>
  <c r="F11" i="25"/>
  <c r="G11" i="25"/>
  <c r="J11" i="25" s="1"/>
  <c r="A12" i="25"/>
  <c r="F12" i="25"/>
  <c r="G12" i="25"/>
  <c r="J12" i="25" s="1"/>
  <c r="A13" i="25"/>
  <c r="F13" i="25"/>
  <c r="I13" i="25" s="1"/>
  <c r="H13" i="25" s="1"/>
  <c r="G13" i="25"/>
  <c r="J13" i="25" s="1"/>
  <c r="A14" i="25"/>
  <c r="F14" i="25"/>
  <c r="I14" i="25" s="1"/>
  <c r="H14" i="25" s="1"/>
  <c r="G14" i="25"/>
  <c r="J14" i="25" s="1"/>
  <c r="A15" i="25"/>
  <c r="F15" i="25"/>
  <c r="G15" i="25"/>
  <c r="J15" i="25" s="1"/>
  <c r="A16" i="25"/>
  <c r="F16" i="25"/>
  <c r="G16" i="25"/>
  <c r="J16" i="25" s="1"/>
  <c r="A17" i="25"/>
  <c r="F17" i="25"/>
  <c r="G17" i="25"/>
  <c r="J17" i="25" s="1"/>
  <c r="A18" i="25"/>
  <c r="F18" i="25"/>
  <c r="I18" i="25"/>
  <c r="G18" i="25"/>
  <c r="J18" i="25" s="1"/>
  <c r="A19" i="25"/>
  <c r="F19" i="25"/>
  <c r="G19" i="25"/>
  <c r="J19" i="25" s="1"/>
  <c r="A20" i="25"/>
  <c r="F20" i="25"/>
  <c r="G20" i="25"/>
  <c r="J20" i="25" s="1"/>
  <c r="A21" i="25"/>
  <c r="F21" i="25"/>
  <c r="G21" i="25"/>
  <c r="J21" i="25" s="1"/>
  <c r="I21" i="25"/>
  <c r="A22" i="25"/>
  <c r="F22" i="25"/>
  <c r="I22" i="25" s="1"/>
  <c r="G22" i="25"/>
  <c r="J22" i="25" s="1"/>
  <c r="H22" i="25"/>
  <c r="A23" i="25"/>
  <c r="F23" i="25"/>
  <c r="I23" i="25" s="1"/>
  <c r="G23" i="25"/>
  <c r="J23" i="25"/>
  <c r="A24" i="25"/>
  <c r="F24" i="25"/>
  <c r="I24" i="25" s="1"/>
  <c r="G24" i="25"/>
  <c r="J24" i="25" s="1"/>
  <c r="A25" i="25"/>
  <c r="F25" i="25"/>
  <c r="I25" i="25" s="1"/>
  <c r="G25" i="25"/>
  <c r="J25" i="25" s="1"/>
  <c r="A26" i="25"/>
  <c r="F26" i="25"/>
  <c r="I26" i="25" s="1"/>
  <c r="G26" i="25"/>
  <c r="J26" i="25" s="1"/>
  <c r="A27" i="25"/>
  <c r="F27" i="25"/>
  <c r="I27" i="25" s="1"/>
  <c r="G27" i="25"/>
  <c r="J27" i="25" s="1"/>
  <c r="A28" i="25"/>
  <c r="F28" i="25"/>
  <c r="G28" i="25"/>
  <c r="J28" i="25" s="1"/>
  <c r="A29" i="25"/>
  <c r="F29" i="25"/>
  <c r="I29" i="25" s="1"/>
  <c r="G29" i="25"/>
  <c r="J29" i="25" s="1"/>
  <c r="A30" i="25"/>
  <c r="F30" i="25"/>
  <c r="G30" i="25"/>
  <c r="J30" i="25" s="1"/>
  <c r="A31" i="25"/>
  <c r="F31" i="25"/>
  <c r="G31" i="25"/>
  <c r="J31" i="25" s="1"/>
  <c r="I31" i="25"/>
  <c r="A32" i="25"/>
  <c r="F32" i="25"/>
  <c r="G32" i="25"/>
  <c r="J32" i="25" s="1"/>
  <c r="A33" i="25"/>
  <c r="F33" i="25"/>
  <c r="G33" i="25"/>
  <c r="J33" i="25" s="1"/>
  <c r="A34" i="25"/>
  <c r="F34" i="25"/>
  <c r="G34" i="25"/>
  <c r="J34" i="25" s="1"/>
  <c r="A35" i="25"/>
  <c r="F35" i="25"/>
  <c r="G35" i="25"/>
  <c r="J35" i="25" s="1"/>
  <c r="A36" i="25"/>
  <c r="F36" i="25"/>
  <c r="I36" i="25"/>
  <c r="G36" i="25"/>
  <c r="J36" i="25" s="1"/>
  <c r="A37" i="25"/>
  <c r="F37" i="25"/>
  <c r="I37" i="25" s="1"/>
  <c r="G37" i="25"/>
  <c r="J37" i="25" s="1"/>
  <c r="H37" i="25" s="1"/>
  <c r="A38" i="25"/>
  <c r="F38" i="25"/>
  <c r="G38" i="25"/>
  <c r="J38" i="25"/>
  <c r="A39" i="25"/>
  <c r="F39" i="25"/>
  <c r="I39" i="25" s="1"/>
  <c r="G39" i="25"/>
  <c r="J39" i="25"/>
  <c r="H39" i="25" s="1"/>
  <c r="A40" i="25"/>
  <c r="F40" i="25"/>
  <c r="G40" i="25"/>
  <c r="J40" i="25"/>
  <c r="A41" i="25"/>
  <c r="F41" i="25"/>
  <c r="G41" i="25"/>
  <c r="J41" i="25"/>
  <c r="A42" i="25"/>
  <c r="F42" i="25"/>
  <c r="G42" i="25"/>
  <c r="J42" i="25"/>
  <c r="A43" i="25"/>
  <c r="F43" i="25"/>
  <c r="I43" i="25" s="1"/>
  <c r="G43" i="25"/>
  <c r="J43" i="25"/>
  <c r="A44" i="25"/>
  <c r="F44" i="25"/>
  <c r="G44" i="25"/>
  <c r="J44" i="25" s="1"/>
  <c r="I44" i="25"/>
  <c r="H44" i="25" s="1"/>
  <c r="A45" i="25"/>
  <c r="F45" i="25"/>
  <c r="G45" i="25"/>
  <c r="J45" i="25" s="1"/>
  <c r="A46" i="25"/>
  <c r="F46" i="25"/>
  <c r="G46" i="25"/>
  <c r="J46" i="25" s="1"/>
  <c r="I46" i="25"/>
  <c r="H46" i="25" s="1"/>
  <c r="A47" i="25"/>
  <c r="F47" i="25"/>
  <c r="I47" i="25" s="1"/>
  <c r="G47" i="25"/>
  <c r="J47" i="25"/>
  <c r="A48" i="25"/>
  <c r="F48" i="25"/>
  <c r="I48" i="25" s="1"/>
  <c r="H48" i="25" s="1"/>
  <c r="G48" i="25"/>
  <c r="J48" i="25"/>
  <c r="A49" i="25"/>
  <c r="F49" i="25"/>
  <c r="I49" i="25" s="1"/>
  <c r="G49" i="25"/>
  <c r="J49" i="25"/>
  <c r="A50" i="25"/>
  <c r="F50" i="25"/>
  <c r="G50" i="25"/>
  <c r="J50" i="25" s="1"/>
  <c r="A51" i="25"/>
  <c r="F51" i="25"/>
  <c r="G51" i="25"/>
  <c r="J51" i="25" s="1"/>
  <c r="A52" i="25"/>
  <c r="F52" i="25"/>
  <c r="G52" i="25"/>
  <c r="J52" i="25" s="1"/>
  <c r="A53" i="25"/>
  <c r="F53" i="25"/>
  <c r="G53" i="25"/>
  <c r="J53" i="25" s="1"/>
  <c r="A54" i="25"/>
  <c r="F54" i="25"/>
  <c r="G54" i="25"/>
  <c r="J54" i="25" s="1"/>
  <c r="A55" i="25"/>
  <c r="F55" i="25"/>
  <c r="I55" i="25" s="1"/>
  <c r="G55" i="25"/>
  <c r="J55" i="25" s="1"/>
  <c r="A56" i="25"/>
  <c r="F56" i="25"/>
  <c r="I56" i="25" s="1"/>
  <c r="G56" i="25"/>
  <c r="J56" i="25" s="1"/>
  <c r="A57" i="25"/>
  <c r="F57" i="25"/>
  <c r="G57" i="25"/>
  <c r="J57" i="25" s="1"/>
  <c r="A58" i="25"/>
  <c r="F58" i="25"/>
  <c r="I58" i="25" s="1"/>
  <c r="G58" i="25"/>
  <c r="J58" i="25"/>
  <c r="A59" i="25"/>
  <c r="F59" i="25"/>
  <c r="I59" i="25" s="1"/>
  <c r="G59" i="25"/>
  <c r="J59" i="25" s="1"/>
  <c r="A60" i="25"/>
  <c r="F60" i="25"/>
  <c r="I60" i="25" s="1"/>
  <c r="G60" i="25"/>
  <c r="J60" i="25" s="1"/>
  <c r="A61" i="25"/>
  <c r="F61" i="25"/>
  <c r="G61" i="25"/>
  <c r="J61" i="25" s="1"/>
  <c r="A62" i="25"/>
  <c r="F62" i="25"/>
  <c r="I62" i="25" s="1"/>
  <c r="G62" i="25"/>
  <c r="J62" i="25" s="1"/>
  <c r="A63" i="25"/>
  <c r="F63" i="25"/>
  <c r="I63" i="25"/>
  <c r="G63" i="25"/>
  <c r="J63" i="25" s="1"/>
  <c r="A64" i="25"/>
  <c r="F64" i="25"/>
  <c r="G64" i="25"/>
  <c r="J64" i="25" s="1"/>
  <c r="A65" i="25"/>
  <c r="F65" i="25"/>
  <c r="I65" i="25" s="1"/>
  <c r="G65" i="25"/>
  <c r="J65" i="25" s="1"/>
  <c r="A66" i="25"/>
  <c r="F66" i="25"/>
  <c r="G66" i="25"/>
  <c r="J66" i="25"/>
  <c r="A67" i="25"/>
  <c r="F67" i="25"/>
  <c r="I67" i="25" s="1"/>
  <c r="H67" i="25" s="1"/>
  <c r="G67" i="25"/>
  <c r="J67" i="25"/>
  <c r="A68" i="25"/>
  <c r="F68" i="25"/>
  <c r="G68" i="25"/>
  <c r="J68" i="25" s="1"/>
  <c r="H68" i="25" s="1"/>
  <c r="I68" i="25"/>
  <c r="A69" i="25"/>
  <c r="F69" i="25"/>
  <c r="I69" i="25" s="1"/>
  <c r="G69" i="25"/>
  <c r="J69" i="25" s="1"/>
  <c r="A70" i="25"/>
  <c r="F70" i="25"/>
  <c r="G70" i="25"/>
  <c r="J70" i="25" s="1"/>
  <c r="A71" i="25"/>
  <c r="F71" i="25"/>
  <c r="I71" i="25" s="1"/>
  <c r="G71" i="25"/>
  <c r="J71" i="25" s="1"/>
  <c r="A72" i="25"/>
  <c r="F72" i="25"/>
  <c r="G72" i="25"/>
  <c r="J72" i="25" s="1"/>
  <c r="A73" i="25"/>
  <c r="F73" i="25"/>
  <c r="G73" i="25"/>
  <c r="J73" i="25"/>
  <c r="A74" i="25"/>
  <c r="F74" i="25"/>
  <c r="I74" i="25" s="1"/>
  <c r="G74" i="25"/>
  <c r="J74" i="25"/>
  <c r="A75" i="25"/>
  <c r="F75" i="25"/>
  <c r="E75" i="25"/>
  <c r="G75" i="25"/>
  <c r="J75" i="25"/>
  <c r="I75" i="25"/>
  <c r="H75" i="25"/>
  <c r="A76" i="25"/>
  <c r="F76" i="25"/>
  <c r="I76" i="25" s="1"/>
  <c r="G76" i="25"/>
  <c r="J76" i="25"/>
  <c r="A77" i="25"/>
  <c r="F77" i="25"/>
  <c r="I77" i="25" s="1"/>
  <c r="G77" i="25"/>
  <c r="J77" i="25"/>
  <c r="A78" i="25"/>
  <c r="F78" i="25"/>
  <c r="I78" i="25" s="1"/>
  <c r="G78" i="25"/>
  <c r="J78" i="25" s="1"/>
  <c r="H78" i="25" s="1"/>
  <c r="A79" i="25"/>
  <c r="F79" i="25"/>
  <c r="I79" i="25" s="1"/>
  <c r="G79" i="25"/>
  <c r="J79" i="25" s="1"/>
  <c r="A80" i="25"/>
  <c r="F80" i="25"/>
  <c r="I80" i="25" s="1"/>
  <c r="G80" i="25"/>
  <c r="J80" i="25" s="1"/>
  <c r="A81" i="25"/>
  <c r="F81" i="25"/>
  <c r="G81" i="25"/>
  <c r="J81" i="25" s="1"/>
  <c r="I81" i="25"/>
  <c r="A82" i="25"/>
  <c r="F82" i="25"/>
  <c r="G82" i="25"/>
  <c r="J82" i="25" s="1"/>
  <c r="A83" i="25"/>
  <c r="F83" i="25"/>
  <c r="G83" i="25"/>
  <c r="J83" i="25" s="1"/>
  <c r="A84" i="25"/>
  <c r="F84" i="25"/>
  <c r="I84" i="25" s="1"/>
  <c r="G84" i="25"/>
  <c r="J84" i="25"/>
  <c r="A85" i="25"/>
  <c r="F85" i="25"/>
  <c r="I85" i="25" s="1"/>
  <c r="G85" i="25"/>
  <c r="J85" i="25"/>
  <c r="A86" i="25"/>
  <c r="F86" i="25"/>
  <c r="G86" i="25"/>
  <c r="J86" i="25" s="1"/>
  <c r="A87" i="25"/>
  <c r="F87" i="25"/>
  <c r="I87" i="25" s="1"/>
  <c r="G87" i="25"/>
  <c r="J87" i="25" s="1"/>
  <c r="A88" i="25"/>
  <c r="F88" i="25"/>
  <c r="G88" i="25"/>
  <c r="J88" i="25" s="1"/>
  <c r="F89" i="25"/>
  <c r="I89" i="25" s="1"/>
  <c r="G89" i="25"/>
  <c r="J89" i="25"/>
  <c r="F90" i="25"/>
  <c r="G90" i="25"/>
  <c r="J90" i="25" s="1"/>
  <c r="I90" i="25"/>
  <c r="H90" i="25" s="1"/>
  <c r="A91" i="25"/>
  <c r="F91" i="25"/>
  <c r="I91" i="25" s="1"/>
  <c r="H91" i="25" s="1"/>
  <c r="G91" i="25"/>
  <c r="J91" i="25" s="1"/>
  <c r="A92" i="25"/>
  <c r="F92" i="25"/>
  <c r="I92" i="25" s="1"/>
  <c r="G92" i="25"/>
  <c r="J92" i="25" s="1"/>
  <c r="A93" i="25"/>
  <c r="F93" i="25"/>
  <c r="I93" i="25" s="1"/>
  <c r="H93" i="25" s="1"/>
  <c r="G93" i="25"/>
  <c r="J93" i="25" s="1"/>
  <c r="A94" i="25"/>
  <c r="F94" i="25"/>
  <c r="G94" i="25"/>
  <c r="J94" i="25" s="1"/>
  <c r="I94" i="25"/>
  <c r="A95" i="25"/>
  <c r="F95" i="25"/>
  <c r="I95" i="25" s="1"/>
  <c r="H95" i="25" s="1"/>
  <c r="G95" i="25"/>
  <c r="J95" i="25" s="1"/>
  <c r="A96" i="25"/>
  <c r="F96" i="25"/>
  <c r="I96" i="25" s="1"/>
  <c r="G96" i="25"/>
  <c r="J96" i="25" s="1"/>
  <c r="H96" i="25" s="1"/>
  <c r="A97" i="25"/>
  <c r="F97" i="25"/>
  <c r="G97" i="25"/>
  <c r="J97" i="25" s="1"/>
  <c r="I97" i="25"/>
  <c r="H97" i="25" s="1"/>
  <c r="A98" i="25"/>
  <c r="F98" i="25"/>
  <c r="I98" i="25" s="1"/>
  <c r="H98" i="25" s="1"/>
  <c r="G98" i="25"/>
  <c r="J98" i="25"/>
  <c r="A99" i="25"/>
  <c r="F99" i="25"/>
  <c r="I99" i="25" s="1"/>
  <c r="H99" i="25" s="1"/>
  <c r="G99" i="25"/>
  <c r="J99" i="25" s="1"/>
  <c r="A100" i="25"/>
  <c r="F100" i="25"/>
  <c r="I100" i="25"/>
  <c r="G100" i="25"/>
  <c r="J100" i="25"/>
  <c r="A101" i="25"/>
  <c r="F101" i="25"/>
  <c r="G101" i="25"/>
  <c r="J101" i="25" s="1"/>
  <c r="A102" i="25"/>
  <c r="F102" i="25"/>
  <c r="I102" i="25" s="1"/>
  <c r="G102" i="25"/>
  <c r="J102" i="25" s="1"/>
  <c r="H102" i="25" s="1"/>
  <c r="A103" i="25"/>
  <c r="F103" i="25"/>
  <c r="I103" i="25" s="1"/>
  <c r="G103" i="25"/>
  <c r="J103" i="25" s="1"/>
  <c r="A104" i="25"/>
  <c r="F104" i="25"/>
  <c r="I104" i="25" s="1"/>
  <c r="G104" i="25"/>
  <c r="J104" i="25" s="1"/>
  <c r="H104" i="25" s="1"/>
  <c r="A105" i="25"/>
  <c r="F105" i="25"/>
  <c r="I105" i="25" s="1"/>
  <c r="H105" i="25" s="1"/>
  <c r="G105" i="25"/>
  <c r="J105" i="25"/>
  <c r="A106" i="25"/>
  <c r="F106" i="25"/>
  <c r="G106" i="25"/>
  <c r="J106" i="25"/>
  <c r="A107" i="25"/>
  <c r="F107" i="25"/>
  <c r="G107" i="25"/>
  <c r="J107" i="25" s="1"/>
  <c r="A108" i="25"/>
  <c r="F108" i="25"/>
  <c r="G108" i="25"/>
  <c r="J108" i="25" s="1"/>
  <c r="A109" i="25"/>
  <c r="F109" i="25"/>
  <c r="G109" i="25"/>
  <c r="J109" i="25" s="1"/>
  <c r="A110" i="25"/>
  <c r="F110" i="25"/>
  <c r="G110" i="25"/>
  <c r="J110" i="25" s="1"/>
  <c r="A111" i="25"/>
  <c r="F111" i="25"/>
  <c r="I111" i="25" s="1"/>
  <c r="G111" i="25"/>
  <c r="J111" i="25" s="1"/>
  <c r="H111" i="25" s="1"/>
  <c r="A112" i="25"/>
  <c r="F112" i="25"/>
  <c r="I112" i="25" s="1"/>
  <c r="H112" i="25" s="1"/>
  <c r="G112" i="25"/>
  <c r="J112" i="25" s="1"/>
  <c r="A113" i="25"/>
  <c r="F113" i="25"/>
  <c r="G113" i="25"/>
  <c r="J113" i="25" s="1"/>
  <c r="A114" i="25"/>
  <c r="F114" i="25"/>
  <c r="I114" i="25" s="1"/>
  <c r="H114" i="25" s="1"/>
  <c r="G114" i="25"/>
  <c r="J114" i="25"/>
  <c r="A115" i="25"/>
  <c r="F115" i="25"/>
  <c r="G115" i="25"/>
  <c r="J115" i="25" s="1"/>
  <c r="I115" i="25"/>
  <c r="A116" i="25"/>
  <c r="F116" i="25"/>
  <c r="I116" i="25" s="1"/>
  <c r="H116" i="25" s="1"/>
  <c r="G116" i="25"/>
  <c r="J116" i="25" s="1"/>
  <c r="A117" i="25"/>
  <c r="F117" i="25"/>
  <c r="E117" i="25" s="1"/>
  <c r="I21" i="13" s="1"/>
  <c r="I117" i="25"/>
  <c r="G117" i="25"/>
  <c r="J117" i="25" s="1"/>
  <c r="A118" i="25"/>
  <c r="F118" i="25"/>
  <c r="I118" i="25"/>
  <c r="H118" i="25" s="1"/>
  <c r="G118" i="25"/>
  <c r="J118" i="25" s="1"/>
  <c r="A119" i="25"/>
  <c r="F119" i="25"/>
  <c r="I119" i="25" s="1"/>
  <c r="G119" i="25"/>
  <c r="J119" i="25" s="1"/>
  <c r="A120" i="25"/>
  <c r="F120" i="25"/>
  <c r="G120" i="25"/>
  <c r="J120" i="25" s="1"/>
  <c r="A121" i="25"/>
  <c r="F121" i="25"/>
  <c r="G121" i="25"/>
  <c r="J121" i="25" s="1"/>
  <c r="H121" i="25" s="1"/>
  <c r="A122" i="25"/>
  <c r="F122" i="25"/>
  <c r="I122" i="25" s="1"/>
  <c r="H122" i="25" s="1"/>
  <c r="G122" i="25"/>
  <c r="J122" i="25" s="1"/>
  <c r="A123" i="25"/>
  <c r="F123" i="25"/>
  <c r="G123" i="25"/>
  <c r="J123" i="25"/>
  <c r="A124" i="25"/>
  <c r="F124" i="25"/>
  <c r="I124" i="25" s="1"/>
  <c r="G124" i="25"/>
  <c r="J124" i="25"/>
  <c r="A125" i="25"/>
  <c r="F125" i="25"/>
  <c r="I125" i="25" s="1"/>
  <c r="G125" i="25"/>
  <c r="J125" i="25" s="1"/>
  <c r="H125" i="25" s="1"/>
  <c r="A126" i="25"/>
  <c r="F126" i="25"/>
  <c r="G126" i="25"/>
  <c r="J126" i="25" s="1"/>
  <c r="A127" i="25"/>
  <c r="F127" i="25"/>
  <c r="G127" i="25"/>
  <c r="J127" i="25" s="1"/>
  <c r="A128" i="25"/>
  <c r="F128" i="25"/>
  <c r="I128" i="25"/>
  <c r="G128" i="25"/>
  <c r="J128" i="25" s="1"/>
  <c r="A129" i="25"/>
  <c r="F129" i="25"/>
  <c r="G129" i="25"/>
  <c r="J129" i="25" s="1"/>
  <c r="A130" i="25"/>
  <c r="F130" i="25"/>
  <c r="G130" i="25"/>
  <c r="J130" i="25" s="1"/>
  <c r="A131" i="25"/>
  <c r="F131" i="25"/>
  <c r="G131" i="25"/>
  <c r="J131" i="25" s="1"/>
  <c r="I131" i="25"/>
  <c r="H131" i="25" s="1"/>
  <c r="A132" i="25"/>
  <c r="F132" i="25"/>
  <c r="I132" i="25" s="1"/>
  <c r="H132" i="25" s="1"/>
  <c r="G132" i="25"/>
  <c r="J132" i="25" s="1"/>
  <c r="A134" i="25"/>
  <c r="F134" i="25"/>
  <c r="G134" i="25"/>
  <c r="J134" i="25" s="1"/>
  <c r="A135" i="25"/>
  <c r="F135" i="25"/>
  <c r="G135" i="25"/>
  <c r="J135" i="25"/>
  <c r="A136" i="25"/>
  <c r="G136" i="25"/>
  <c r="J136" i="25" s="1"/>
  <c r="A138" i="25"/>
  <c r="F138" i="25"/>
  <c r="G138" i="25"/>
  <c r="J138" i="25" s="1"/>
  <c r="A139" i="25"/>
  <c r="F139" i="25"/>
  <c r="G139" i="25"/>
  <c r="J139" i="25"/>
  <c r="A140" i="25"/>
  <c r="F140" i="25"/>
  <c r="G140" i="25"/>
  <c r="J140" i="25"/>
  <c r="F141" i="25"/>
  <c r="E141" i="25" s="1"/>
  <c r="G141" i="25"/>
  <c r="J141" i="25" s="1"/>
  <c r="F142" i="25"/>
  <c r="G142" i="25"/>
  <c r="J142" i="25" s="1"/>
  <c r="A143" i="25"/>
  <c r="F143" i="25"/>
  <c r="G143" i="25"/>
  <c r="J143" i="25" s="1"/>
  <c r="A145" i="25"/>
  <c r="F145" i="25"/>
  <c r="G145" i="25"/>
  <c r="J145" i="25"/>
  <c r="A146" i="25"/>
  <c r="F146" i="25"/>
  <c r="I146" i="25" s="1"/>
  <c r="H146" i="25" s="1"/>
  <c r="G146" i="25"/>
  <c r="J146" i="25"/>
  <c r="A147" i="25"/>
  <c r="F147" i="25"/>
  <c r="I147" i="25" s="1"/>
  <c r="H147" i="25" s="1"/>
  <c r="G147" i="25"/>
  <c r="J147" i="25"/>
  <c r="A148" i="25"/>
  <c r="F148" i="25"/>
  <c r="I148" i="25" s="1"/>
  <c r="H148" i="25" s="1"/>
  <c r="G148" i="25"/>
  <c r="J148" i="25"/>
  <c r="A149" i="25"/>
  <c r="F149" i="25"/>
  <c r="E149" i="25" s="1"/>
  <c r="G149" i="25"/>
  <c r="J149" i="25" s="1"/>
  <c r="A150" i="25"/>
  <c r="F150" i="25"/>
  <c r="G150" i="25"/>
  <c r="J150" i="25" s="1"/>
  <c r="A151" i="25"/>
  <c r="F151" i="25"/>
  <c r="G151" i="25"/>
  <c r="J151" i="25" s="1"/>
  <c r="A152" i="25"/>
  <c r="F152" i="25"/>
  <c r="G152" i="25"/>
  <c r="J152" i="25" s="1"/>
  <c r="A153" i="25"/>
  <c r="F153" i="25"/>
  <c r="I153" i="25" s="1"/>
  <c r="G153" i="25"/>
  <c r="J153" i="25" s="1"/>
  <c r="A154" i="25"/>
  <c r="F154" i="25"/>
  <c r="I154" i="25" s="1"/>
  <c r="G154" i="25"/>
  <c r="J154" i="25" s="1"/>
  <c r="A155" i="25"/>
  <c r="F155" i="25"/>
  <c r="G155" i="25"/>
  <c r="J155" i="25" s="1"/>
  <c r="A156" i="25"/>
  <c r="F156" i="25"/>
  <c r="G156" i="25"/>
  <c r="J156" i="25" s="1"/>
  <c r="A157" i="25"/>
  <c r="F157" i="25"/>
  <c r="I157" i="25" s="1"/>
  <c r="G157" i="25"/>
  <c r="J157" i="25" s="1"/>
  <c r="A158" i="25"/>
  <c r="F158" i="25"/>
  <c r="I158" i="25" s="1"/>
  <c r="H158" i="25" s="1"/>
  <c r="G158" i="25"/>
  <c r="J158" i="25"/>
  <c r="A159" i="25"/>
  <c r="F159" i="25"/>
  <c r="G159" i="25"/>
  <c r="J159" i="25"/>
  <c r="A160" i="25"/>
  <c r="F160" i="25"/>
  <c r="G160" i="25"/>
  <c r="J160" i="25"/>
  <c r="A161" i="25"/>
  <c r="F161" i="25"/>
  <c r="I161" i="25" s="1"/>
  <c r="H161" i="25" s="1"/>
  <c r="G161" i="25"/>
  <c r="J161" i="25"/>
  <c r="A162" i="25"/>
  <c r="F162" i="25"/>
  <c r="I162" i="25" s="1"/>
  <c r="G162" i="25"/>
  <c r="J162" i="25"/>
  <c r="A163" i="25"/>
  <c r="F163" i="25"/>
  <c r="G163" i="25"/>
  <c r="J163" i="25"/>
  <c r="A164" i="25"/>
  <c r="F164" i="25"/>
  <c r="I164" i="25" s="1"/>
  <c r="G164" i="25"/>
  <c r="J164" i="25" s="1"/>
  <c r="A165" i="25"/>
  <c r="F165" i="25"/>
  <c r="G165" i="25"/>
  <c r="J165" i="25" s="1"/>
  <c r="I165" i="25"/>
  <c r="A166" i="25"/>
  <c r="F166" i="25"/>
  <c r="I166" i="25" s="1"/>
  <c r="G166" i="25"/>
  <c r="J166" i="25" s="1"/>
  <c r="A167" i="25"/>
  <c r="F167" i="25"/>
  <c r="G167" i="25"/>
  <c r="J167" i="25" s="1"/>
  <c r="I167" i="25"/>
  <c r="A168" i="25"/>
  <c r="F168" i="25"/>
  <c r="I168" i="25" s="1"/>
  <c r="G168" i="25"/>
  <c r="J168" i="25" s="1"/>
  <c r="A169" i="25"/>
  <c r="F169" i="25"/>
  <c r="I169" i="25" s="1"/>
  <c r="G169" i="25"/>
  <c r="J169" i="25" s="1"/>
  <c r="A170" i="25"/>
  <c r="F170" i="25"/>
  <c r="I170" i="25" s="1"/>
  <c r="H170" i="25" s="1"/>
  <c r="G170" i="25"/>
  <c r="J170" i="25"/>
  <c r="A171" i="25"/>
  <c r="F171" i="25"/>
  <c r="I171" i="25" s="1"/>
  <c r="G171" i="25"/>
  <c r="J171" i="25"/>
  <c r="A172" i="25"/>
  <c r="F172" i="25"/>
  <c r="G172" i="25"/>
  <c r="J172" i="25" s="1"/>
  <c r="A173" i="25"/>
  <c r="F173" i="25"/>
  <c r="G173" i="25"/>
  <c r="J173" i="25" s="1"/>
  <c r="I173" i="25"/>
  <c r="H173" i="25" s="1"/>
  <c r="A174" i="25"/>
  <c r="F174" i="25"/>
  <c r="I174" i="25" s="1"/>
  <c r="H174" i="25" s="1"/>
  <c r="G174" i="25"/>
  <c r="J174" i="25" s="1"/>
  <c r="A175" i="25"/>
  <c r="F175" i="25"/>
  <c r="G175" i="25"/>
  <c r="J175" i="25" s="1"/>
  <c r="A176" i="25"/>
  <c r="F176" i="25"/>
  <c r="G176" i="25"/>
  <c r="J176" i="25" s="1"/>
  <c r="A177" i="25"/>
  <c r="F177" i="25"/>
  <c r="I177" i="25" s="1"/>
  <c r="G177" i="25"/>
  <c r="J177" i="25"/>
  <c r="A178" i="25"/>
  <c r="F178" i="25"/>
  <c r="G178" i="25"/>
  <c r="J178" i="25" s="1"/>
  <c r="A179" i="25"/>
  <c r="F179" i="25"/>
  <c r="G179" i="25"/>
  <c r="J179" i="25" s="1"/>
  <c r="I179" i="25"/>
  <c r="A180" i="25"/>
  <c r="F180" i="25"/>
  <c r="I180" i="25" s="1"/>
  <c r="H180" i="25" s="1"/>
  <c r="G180" i="25"/>
  <c r="J180" i="25" s="1"/>
  <c r="A181" i="25"/>
  <c r="F181" i="25"/>
  <c r="I181" i="25" s="1"/>
  <c r="G181" i="25"/>
  <c r="J181" i="25" s="1"/>
  <c r="A182" i="25"/>
  <c r="F182" i="25"/>
  <c r="G182" i="25"/>
  <c r="J182" i="25" s="1"/>
  <c r="A183" i="25"/>
  <c r="F183" i="25"/>
  <c r="I183" i="25" s="1"/>
  <c r="G183" i="25"/>
  <c r="J183" i="25" s="1"/>
  <c r="A184" i="25"/>
  <c r="F184" i="25"/>
  <c r="G184" i="25"/>
  <c r="J184" i="25" s="1"/>
  <c r="H115" i="25"/>
  <c r="AN185" i="12"/>
  <c r="AN179" i="12"/>
  <c r="AN173" i="12"/>
  <c r="AN171" i="12"/>
  <c r="AN169" i="12"/>
  <c r="AN165" i="12"/>
  <c r="AN163" i="12"/>
  <c r="AN153" i="12"/>
  <c r="AN147" i="12"/>
  <c r="AN145" i="12"/>
  <c r="AN143" i="12"/>
  <c r="AN141" i="12"/>
  <c r="AN139" i="12"/>
  <c r="AN133" i="12"/>
  <c r="AN127" i="12"/>
  <c r="AN123" i="12"/>
  <c r="AN119" i="12"/>
  <c r="AN117" i="12"/>
  <c r="AN109" i="12"/>
  <c r="AN107" i="12"/>
  <c r="AN101" i="12"/>
  <c r="AN95" i="12"/>
  <c r="AN93" i="12"/>
  <c r="AN91" i="12"/>
  <c r="AN87" i="12"/>
  <c r="AN85" i="12"/>
  <c r="AN81" i="12"/>
  <c r="AN75" i="12"/>
  <c r="AN71" i="12"/>
  <c r="AN69" i="12"/>
  <c r="AN61" i="12"/>
  <c r="AN45" i="12"/>
  <c r="AN39" i="12"/>
  <c r="I184" i="25"/>
  <c r="I182" i="25"/>
  <c r="H182" i="25" s="1"/>
  <c r="I178" i="25"/>
  <c r="I172" i="25"/>
  <c r="I163" i="25"/>
  <c r="H162" i="25"/>
  <c r="I155" i="25"/>
  <c r="I152" i="25"/>
  <c r="I151" i="25"/>
  <c r="H151" i="25"/>
  <c r="I150" i="25"/>
  <c r="I145" i="25"/>
  <c r="H145" i="25" s="1"/>
  <c r="I140" i="25"/>
  <c r="I138" i="25"/>
  <c r="H138" i="25" s="1"/>
  <c r="I134" i="25"/>
  <c r="H134" i="25" s="1"/>
  <c r="I130" i="25"/>
  <c r="I126" i="25"/>
  <c r="H126" i="25" s="1"/>
  <c r="I121" i="25"/>
  <c r="I110" i="25"/>
  <c r="I107" i="25"/>
  <c r="H107" i="25" s="1"/>
  <c r="I106" i="25"/>
  <c r="I101" i="25"/>
  <c r="H101" i="25"/>
  <c r="H87" i="25"/>
  <c r="I86" i="25"/>
  <c r="I82" i="25"/>
  <c r="H82" i="25" s="1"/>
  <c r="I72" i="25"/>
  <c r="I70" i="25"/>
  <c r="H70" i="25" s="1"/>
  <c r="I64" i="25"/>
  <c r="I61" i="25"/>
  <c r="I53" i="25"/>
  <c r="H53" i="25" s="1"/>
  <c r="I51" i="25"/>
  <c r="H51" i="25"/>
  <c r="I42" i="25"/>
  <c r="H42" i="25" s="1"/>
  <c r="I40" i="25"/>
  <c r="H40" i="25" s="1"/>
  <c r="I35" i="25"/>
  <c r="H35" i="25" s="1"/>
  <c r="I34" i="25"/>
  <c r="H34" i="25" s="1"/>
  <c r="I20" i="25"/>
  <c r="I15" i="25"/>
  <c r="H15" i="25" s="1"/>
  <c r="I12" i="25"/>
  <c r="BJ14" i="26"/>
  <c r="I139" i="25"/>
  <c r="AN32" i="12"/>
  <c r="AN36" i="12"/>
  <c r="AN28" i="12"/>
  <c r="AN175" i="35"/>
  <c r="BM71" i="12"/>
  <c r="BL13" i="35"/>
  <c r="BN194" i="12"/>
  <c r="BM194" i="27"/>
  <c r="BM193" i="27"/>
  <c r="BM189" i="27"/>
  <c r="BN188" i="27"/>
  <c r="BM184" i="27"/>
  <c r="BM182" i="27"/>
  <c r="BN178" i="27"/>
  <c r="BM177" i="27"/>
  <c r="BN173" i="27"/>
  <c r="BM172" i="27"/>
  <c r="BM168" i="27"/>
  <c r="BM166" i="27"/>
  <c r="BN162" i="27"/>
  <c r="BM161" i="27"/>
  <c r="BN157" i="27"/>
  <c r="BM156" i="27"/>
  <c r="BN152" i="27"/>
  <c r="BN150" i="27"/>
  <c r="BM146" i="27"/>
  <c r="BN145" i="27"/>
  <c r="BN141" i="27"/>
  <c r="BM140" i="27"/>
  <c r="BN136" i="27"/>
  <c r="BN134" i="27"/>
  <c r="BM130" i="27"/>
  <c r="BN129" i="27"/>
  <c r="BM125" i="27"/>
  <c r="BN124" i="27"/>
  <c r="BM120" i="27"/>
  <c r="BM118" i="27"/>
  <c r="BM114" i="27"/>
  <c r="BN113" i="27"/>
  <c r="BM109" i="27"/>
  <c r="BN108" i="27"/>
  <c r="BN104" i="27"/>
  <c r="BN102" i="27"/>
  <c r="BM98" i="27"/>
  <c r="BN97" i="27"/>
  <c r="BM93" i="27"/>
  <c r="BN92" i="27"/>
  <c r="BM88" i="27"/>
  <c r="BM86" i="27"/>
  <c r="BN82" i="27"/>
  <c r="BN81" i="27"/>
  <c r="BN77" i="27"/>
  <c r="BM76" i="27"/>
  <c r="BM72" i="27"/>
  <c r="BM70" i="27"/>
  <c r="BM66" i="27"/>
  <c r="BN65" i="27"/>
  <c r="BM61" i="27"/>
  <c r="BN60" i="27"/>
  <c r="BL14" i="28"/>
  <c r="BL13" i="28"/>
  <c r="BF14" i="28"/>
  <c r="BN194" i="28"/>
  <c r="BN193" i="28"/>
  <c r="BM192" i="28"/>
  <c r="BN191" i="28"/>
  <c r="BM190" i="28"/>
  <c r="BN189" i="28"/>
  <c r="BM188" i="28"/>
  <c r="BN187" i="28"/>
  <c r="BM186" i="28"/>
  <c r="BN185" i="28"/>
  <c r="BM184" i="28"/>
  <c r="BN183" i="28"/>
  <c r="BM182" i="28"/>
  <c r="BN181" i="28"/>
  <c r="BM180" i="28"/>
  <c r="BN179" i="28"/>
  <c r="BM178" i="28"/>
  <c r="BM177" i="28"/>
  <c r="BN176" i="28"/>
  <c r="BN175" i="28"/>
  <c r="BM174" i="28"/>
  <c r="BM173" i="28"/>
  <c r="BN172" i="28"/>
  <c r="BM171" i="28"/>
  <c r="BN170" i="28"/>
  <c r="BM169" i="28"/>
  <c r="BN168" i="28"/>
  <c r="BM167" i="28"/>
  <c r="BN166" i="28"/>
  <c r="BM165" i="28"/>
  <c r="BN164" i="28"/>
  <c r="BM163" i="28"/>
  <c r="BN162" i="28"/>
  <c r="BM161" i="28"/>
  <c r="BN160" i="28"/>
  <c r="BM159" i="28"/>
  <c r="BN158" i="28"/>
  <c r="BM157" i="28"/>
  <c r="BN156" i="28"/>
  <c r="BM155" i="28"/>
  <c r="BN154" i="28"/>
  <c r="BM153" i="28"/>
  <c r="BN152" i="28"/>
  <c r="BN151" i="28"/>
  <c r="BM150" i="28"/>
  <c r="BM149" i="28"/>
  <c r="BN148" i="28"/>
  <c r="BN147" i="28"/>
  <c r="BM146" i="28"/>
  <c r="BN145" i="28"/>
  <c r="BM144" i="28"/>
  <c r="BM143" i="28"/>
  <c r="BN142" i="28"/>
  <c r="BN141" i="28"/>
  <c r="BM140" i="28"/>
  <c r="BM139" i="28"/>
  <c r="BN138" i="28"/>
  <c r="BM137" i="28"/>
  <c r="BN136" i="28"/>
  <c r="BN135" i="28"/>
  <c r="BM134" i="28"/>
  <c r="BN133" i="28"/>
  <c r="BM132" i="28"/>
  <c r="BM131" i="28"/>
  <c r="BN130" i="28"/>
  <c r="BN129" i="28"/>
  <c r="BM128" i="28"/>
  <c r="BM127" i="28"/>
  <c r="BM126" i="28"/>
  <c r="BN125" i="28"/>
  <c r="BM124" i="28"/>
  <c r="BN123" i="28"/>
  <c r="BM122" i="28"/>
  <c r="BM121" i="28"/>
  <c r="BN120" i="28"/>
  <c r="BM119" i="28"/>
  <c r="BN118" i="28"/>
  <c r="BM117" i="28"/>
  <c r="BN116" i="28"/>
  <c r="BN115" i="28"/>
  <c r="BM114" i="28"/>
  <c r="BM113" i="28"/>
  <c r="BM112" i="28"/>
  <c r="BN111" i="28"/>
  <c r="BM110" i="28"/>
  <c r="BM109" i="28"/>
  <c r="BN108" i="28"/>
  <c r="BM107" i="28"/>
  <c r="BN106" i="28"/>
  <c r="BN105" i="28"/>
  <c r="BM104" i="28"/>
  <c r="BN103" i="28"/>
  <c r="BM102" i="28"/>
  <c r="BN101" i="28"/>
  <c r="BM100" i="28"/>
  <c r="BN99" i="28"/>
  <c r="BM98" i="28"/>
  <c r="BM97" i="28"/>
  <c r="BM96" i="28"/>
  <c r="BM95" i="28"/>
  <c r="BN94" i="28"/>
  <c r="BM93" i="28"/>
  <c r="BN92" i="28"/>
  <c r="BM91" i="28"/>
  <c r="BN90" i="28"/>
  <c r="BN89" i="28"/>
  <c r="BN88" i="28"/>
  <c r="BM87" i="28"/>
  <c r="BN86" i="28"/>
  <c r="BM85" i="28"/>
  <c r="BN84" i="28"/>
  <c r="BN83" i="28"/>
  <c r="BM82" i="28"/>
  <c r="BN81" i="28"/>
  <c r="BM80" i="28"/>
  <c r="BN79" i="28"/>
  <c r="BM78" i="28"/>
  <c r="BN77" i="28"/>
  <c r="BM76" i="28"/>
  <c r="BN75" i="28"/>
  <c r="BM74" i="28"/>
  <c r="BN73" i="28"/>
  <c r="BM72" i="28"/>
  <c r="BN71" i="28"/>
  <c r="BM70" i="28"/>
  <c r="BN69" i="28"/>
  <c r="BM68" i="28"/>
  <c r="BM67" i="28"/>
  <c r="BN66" i="28"/>
  <c r="BM65" i="28"/>
  <c r="BN64" i="28"/>
  <c r="BN63" i="28"/>
  <c r="BM62" i="28"/>
  <c r="BN61" i="28"/>
  <c r="BM60" i="28"/>
  <c r="BN59" i="28"/>
  <c r="BM58" i="28"/>
  <c r="BM57" i="28"/>
  <c r="BM56" i="28"/>
  <c r="BN55" i="28"/>
  <c r="BM54" i="28"/>
  <c r="BN53" i="28"/>
  <c r="BM52" i="28"/>
  <c r="BM51" i="28"/>
  <c r="BN50" i="28"/>
  <c r="BM49" i="28"/>
  <c r="BN48" i="28"/>
  <c r="BM47" i="28"/>
  <c r="BN46" i="28"/>
  <c r="BN45" i="28"/>
  <c r="BM44" i="28"/>
  <c r="BM43" i="28"/>
  <c r="BM42" i="28"/>
  <c r="BM41" i="28"/>
  <c r="BM40" i="28"/>
  <c r="BN39" i="28"/>
  <c r="BN38" i="28"/>
  <c r="BM37" i="28"/>
  <c r="BM36" i="28"/>
  <c r="BM35" i="28"/>
  <c r="BM34" i="28"/>
  <c r="BM33" i="28"/>
  <c r="BM32" i="28"/>
  <c r="BN31" i="28"/>
  <c r="BN30" i="28"/>
  <c r="BN29" i="28"/>
  <c r="BN28" i="28"/>
  <c r="BM27" i="28"/>
  <c r="BM26" i="28"/>
  <c r="BM25" i="28"/>
  <c r="BN24" i="28"/>
  <c r="BN23" i="28"/>
  <c r="BN22" i="28"/>
  <c r="BN21" i="28"/>
  <c r="BN20" i="28"/>
  <c r="BM20" i="28"/>
  <c r="BI15" i="28"/>
  <c r="BJ15" i="28" s="1"/>
  <c r="BK15" i="28" s="1"/>
  <c r="BL15" i="28" s="1"/>
  <c r="BM15" i="28" s="1"/>
  <c r="BF8" i="28"/>
  <c r="BM192" i="29"/>
  <c r="BN191" i="29"/>
  <c r="BN187" i="29"/>
  <c r="BM186" i="29"/>
  <c r="BM182" i="29"/>
  <c r="BM180" i="29"/>
  <c r="BM176" i="29"/>
  <c r="BN175" i="29"/>
  <c r="BN171" i="29"/>
  <c r="BM170" i="29"/>
  <c r="BM166" i="29"/>
  <c r="BM164" i="29"/>
  <c r="BM160" i="29"/>
  <c r="BN159" i="29"/>
  <c r="BN155" i="29"/>
  <c r="BM154" i="29"/>
  <c r="BM150" i="29"/>
  <c r="BN148" i="29"/>
  <c r="BN144" i="29"/>
  <c r="BM143" i="29"/>
  <c r="BM139" i="29"/>
  <c r="BN138" i="29"/>
  <c r="BM134" i="29"/>
  <c r="BM132" i="29"/>
  <c r="BM128" i="29"/>
  <c r="BN127" i="29"/>
  <c r="BM123" i="29"/>
  <c r="BN122" i="29"/>
  <c r="BN118" i="29"/>
  <c r="BN116" i="29"/>
  <c r="BN112" i="29"/>
  <c r="BM111" i="29"/>
  <c r="BM107" i="29"/>
  <c r="BN106" i="29"/>
  <c r="BN102" i="29"/>
  <c r="BN100" i="29"/>
  <c r="BN96" i="29"/>
  <c r="BM95" i="29"/>
  <c r="BM91" i="29"/>
  <c r="BN90" i="29"/>
  <c r="BN86" i="29"/>
  <c r="BN84" i="29"/>
  <c r="BN80" i="29"/>
  <c r="BM79" i="29"/>
  <c r="BM75" i="29"/>
  <c r="BN74" i="29"/>
  <c r="BN70" i="29"/>
  <c r="BN68" i="29"/>
  <c r="BN64" i="29"/>
  <c r="BM63" i="29"/>
  <c r="BM59" i="29"/>
  <c r="BN58" i="29"/>
  <c r="BN54" i="29"/>
  <c r="BN52" i="29"/>
  <c r="BM48" i="29"/>
  <c r="BN47" i="29"/>
  <c r="BM43" i="29"/>
  <c r="BN42" i="29"/>
  <c r="BM38" i="29"/>
  <c r="BN36" i="29"/>
  <c r="BN32" i="29"/>
  <c r="BN31" i="29"/>
  <c r="BM27" i="29"/>
  <c r="BN26" i="29"/>
  <c r="BN22" i="29"/>
  <c r="BN20" i="29"/>
  <c r="BM194" i="26"/>
  <c r="BO11" i="28"/>
  <c r="BO10" i="28"/>
  <c r="BJ14" i="28"/>
  <c r="BJ13" i="28"/>
  <c r="BF13" i="14"/>
  <c r="BM27" i="14"/>
  <c r="BN48" i="14"/>
  <c r="BM70" i="14"/>
  <c r="BM91" i="14"/>
  <c r="BM112" i="14"/>
  <c r="BN134" i="14"/>
  <c r="BN155" i="14"/>
  <c r="BM176" i="14"/>
  <c r="BM8" i="26"/>
  <c r="BJ13" i="26"/>
  <c r="BM34" i="26"/>
  <c r="BN55" i="26"/>
  <c r="BM77" i="26"/>
  <c r="BN98" i="26"/>
  <c r="BN119" i="26"/>
  <c r="BN139" i="26"/>
  <c r="BN155" i="26"/>
  <c r="BN171" i="26"/>
  <c r="BM187" i="26"/>
  <c r="BJ15" i="27"/>
  <c r="BK15" i="27" s="1"/>
  <c r="BL15" i="27" s="1"/>
  <c r="BM15" i="27" s="1"/>
  <c r="BN15" i="27"/>
  <c r="BF13" i="27"/>
  <c r="BM22" i="27"/>
  <c r="BM23" i="27"/>
  <c r="BM26" i="27"/>
  <c r="BM27" i="27"/>
  <c r="BN30" i="27"/>
  <c r="BN31" i="27"/>
  <c r="BM34" i="27"/>
  <c r="BM35" i="27"/>
  <c r="BN38" i="27"/>
  <c r="BN39" i="27"/>
  <c r="BN42" i="27"/>
  <c r="BN43" i="27"/>
  <c r="BM46" i="27"/>
  <c r="BN47" i="27"/>
  <c r="BN50" i="27"/>
  <c r="BM51" i="27"/>
  <c r="BM54" i="27"/>
  <c r="BN55" i="27"/>
  <c r="BN58" i="27"/>
  <c r="BM60" i="27"/>
  <c r="BM67" i="27"/>
  <c r="BN68" i="27"/>
  <c r="BM74" i="27"/>
  <c r="BN75" i="27"/>
  <c r="BN78" i="27"/>
  <c r="BM82" i="27"/>
  <c r="BM85" i="27"/>
  <c r="BN86" i="27"/>
  <c r="BM92" i="27"/>
  <c r="BN93" i="27"/>
  <c r="BM102" i="27"/>
  <c r="BN103" i="27"/>
  <c r="BN111" i="27"/>
  <c r="BM113" i="27"/>
  <c r="BN118" i="27"/>
  <c r="BM121" i="27"/>
  <c r="BN125" i="27"/>
  <c r="BN128" i="27"/>
  <c r="BN135" i="27"/>
  <c r="BM137" i="27"/>
  <c r="BN142" i="27"/>
  <c r="BM147" i="27"/>
  <c r="BM154" i="27"/>
  <c r="BN155" i="27"/>
  <c r="BM160" i="27"/>
  <c r="BN161" i="27"/>
  <c r="BN168" i="27"/>
  <c r="BM170" i="27"/>
  <c r="BN174" i="27"/>
  <c r="BM176" i="27"/>
  <c r="BM183" i="27"/>
  <c r="BN184" i="27"/>
  <c r="BN191" i="27"/>
  <c r="BF14" i="27"/>
  <c r="BM14" i="27"/>
  <c r="BK14" i="27"/>
  <c r="BN14" i="28"/>
  <c r="BF13" i="28"/>
  <c r="BM21" i="28"/>
  <c r="BM23" i="28"/>
  <c r="BN25" i="28"/>
  <c r="BN26" i="28"/>
  <c r="BN27" i="28"/>
  <c r="BM29" i="28"/>
  <c r="BM31" i="28"/>
  <c r="BM38" i="28"/>
  <c r="BN40" i="28"/>
  <c r="BN41" i="28"/>
  <c r="BN42" i="28"/>
  <c r="BN43" i="28"/>
  <c r="BN44" i="28"/>
  <c r="BM46" i="28"/>
  <c r="BN47" i="28"/>
  <c r="BM50" i="28"/>
  <c r="BN51" i="28"/>
  <c r="BM53" i="28"/>
  <c r="BN54" i="28"/>
  <c r="BN57" i="28"/>
  <c r="BM59" i="28"/>
  <c r="BN60" i="28"/>
  <c r="BM63" i="28"/>
  <c r="BM66" i="28"/>
  <c r="BN67" i="28"/>
  <c r="BM69" i="28"/>
  <c r="BN70" i="28"/>
  <c r="BM73" i="28"/>
  <c r="BN74" i="28"/>
  <c r="BM77" i="28"/>
  <c r="BN78" i="28"/>
  <c r="BM81" i="28"/>
  <c r="BN82" i="28"/>
  <c r="BM84" i="28"/>
  <c r="BN85" i="28"/>
  <c r="BM88" i="28"/>
  <c r="BM89" i="28"/>
  <c r="BM92" i="28"/>
  <c r="BN93" i="28"/>
  <c r="BN96" i="28"/>
  <c r="BN98" i="28"/>
  <c r="BM101" i="28"/>
  <c r="BN102" i="28"/>
  <c r="BM105" i="28"/>
  <c r="BM108" i="28"/>
  <c r="BN109" i="28"/>
  <c r="BM111" i="28"/>
  <c r="BN112" i="28"/>
  <c r="BN114" i="28"/>
  <c r="BM116" i="28"/>
  <c r="BN117" i="28"/>
  <c r="BM120" i="28"/>
  <c r="BN121" i="28"/>
  <c r="BM123" i="28"/>
  <c r="BN124" i="28"/>
  <c r="BN127" i="28"/>
  <c r="BM129" i="28"/>
  <c r="BN132" i="28"/>
  <c r="BM135" i="28"/>
  <c r="BM138" i="28"/>
  <c r="BN139" i="28"/>
  <c r="BM141" i="28"/>
  <c r="BN144" i="28"/>
  <c r="BM147" i="28"/>
  <c r="BN150" i="28"/>
  <c r="BM152" i="28"/>
  <c r="BN153" i="28"/>
  <c r="BM156" i="28"/>
  <c r="BN157" i="28"/>
  <c r="BM160" i="28"/>
  <c r="BN161" i="28"/>
  <c r="BM164" i="28"/>
  <c r="BN165" i="28"/>
  <c r="BM168" i="28"/>
  <c r="BN169" i="28"/>
  <c r="BM172" i="28"/>
  <c r="BN173" i="28"/>
  <c r="BM175" i="28"/>
  <c r="BN178" i="28"/>
  <c r="BM181" i="28"/>
  <c r="BN182" i="28"/>
  <c r="BM185" i="28"/>
  <c r="BN186" i="28"/>
  <c r="BM189" i="28"/>
  <c r="BN190" i="28"/>
  <c r="BM193" i="28"/>
  <c r="BM22" i="29"/>
  <c r="BN24" i="29"/>
  <c r="BM31" i="29"/>
  <c r="BM33" i="29"/>
  <c r="BM41" i="29"/>
  <c r="BN43" i="29"/>
  <c r="BM47" i="29"/>
  <c r="BN48" i="29"/>
  <c r="BN51" i="29"/>
  <c r="BM54" i="29"/>
  <c r="BN59" i="29"/>
  <c r="BM62" i="29"/>
  <c r="BN67" i="29"/>
  <c r="BM70" i="29"/>
  <c r="BN75" i="29"/>
  <c r="BM78" i="29"/>
  <c r="BN83" i="29"/>
  <c r="BM86" i="29"/>
  <c r="BN91" i="29"/>
  <c r="BM94" i="29"/>
  <c r="BN99" i="29"/>
  <c r="BM102" i="29"/>
  <c r="BN109" i="29"/>
  <c r="BM112" i="29"/>
  <c r="BN117" i="29"/>
  <c r="BM120" i="29"/>
  <c r="BM127" i="29"/>
  <c r="BN128" i="29"/>
  <c r="BM135" i="29"/>
  <c r="BN136" i="29"/>
  <c r="BM142" i="29"/>
  <c r="BN143" i="29"/>
  <c r="BM149" i="29"/>
  <c r="BN150" i="29"/>
  <c r="BM157" i="29"/>
  <c r="BN158" i="29"/>
  <c r="BM165" i="29"/>
  <c r="BN166" i="29"/>
  <c r="BM173" i="29"/>
  <c r="BN174" i="29"/>
  <c r="BM181" i="29"/>
  <c r="BN182" i="29"/>
  <c r="BM189" i="29"/>
  <c r="BN190" i="29"/>
  <c r="BF14" i="29"/>
  <c r="BN194" i="29"/>
  <c r="BF14" i="31"/>
  <c r="BM194" i="31"/>
  <c r="BM191" i="31"/>
  <c r="BN190" i="31"/>
  <c r="BM187" i="31"/>
  <c r="BN186" i="31"/>
  <c r="BM183" i="31"/>
  <c r="BN182" i="31"/>
  <c r="BM179" i="31"/>
  <c r="BN178" i="31"/>
  <c r="BM175" i="31"/>
  <c r="BN174" i="31"/>
  <c r="BM171" i="31"/>
  <c r="BN170" i="31"/>
  <c r="BM167" i="31"/>
  <c r="BN166" i="31"/>
  <c r="BM163" i="31"/>
  <c r="BN162" i="31"/>
  <c r="BM159" i="31"/>
  <c r="BN158" i="31"/>
  <c r="BN155" i="31"/>
  <c r="BM154" i="31"/>
  <c r="BM151" i="31"/>
  <c r="BN150" i="31"/>
  <c r="BN147" i="31"/>
  <c r="BM146" i="31"/>
  <c r="BN143" i="31"/>
  <c r="BM142" i="31"/>
  <c r="BM139" i="31"/>
  <c r="BN138" i="31"/>
  <c r="BN135" i="31"/>
  <c r="BM134" i="31"/>
  <c r="BM131" i="31"/>
  <c r="BN130" i="31"/>
  <c r="BM127" i="31"/>
  <c r="BN126" i="31"/>
  <c r="BN123" i="31"/>
  <c r="BM122" i="31"/>
  <c r="BM119" i="31"/>
  <c r="BN118" i="31"/>
  <c r="BN115" i="31"/>
  <c r="BM114" i="31"/>
  <c r="BM111" i="31"/>
  <c r="BN110" i="31"/>
  <c r="BN107" i="31"/>
  <c r="BM106" i="31"/>
  <c r="BM103" i="31"/>
  <c r="BN102" i="31"/>
  <c r="BN99" i="31"/>
  <c r="BM98" i="31"/>
  <c r="BM95" i="31"/>
  <c r="BN94" i="31"/>
  <c r="BN91" i="31"/>
  <c r="BM90" i="31"/>
  <c r="BM87" i="31"/>
  <c r="BN86" i="31"/>
  <c r="BN83" i="31"/>
  <c r="BM82" i="31"/>
  <c r="BN79" i="31"/>
  <c r="BM78" i="31"/>
  <c r="BM71" i="30"/>
  <c r="BN74" i="30"/>
  <c r="BM75" i="30"/>
  <c r="BN78" i="30"/>
  <c r="BM79" i="30"/>
  <c r="BM82" i="30"/>
  <c r="BM83" i="30"/>
  <c r="BN86" i="30"/>
  <c r="BM87" i="30"/>
  <c r="BM90" i="30"/>
  <c r="BN91" i="30"/>
  <c r="BM94" i="30"/>
  <c r="BN95" i="30"/>
  <c r="BN98" i="30"/>
  <c r="BN99" i="30"/>
  <c r="BN102" i="30"/>
  <c r="BM103" i="30"/>
  <c r="BN106" i="30"/>
  <c r="BM107" i="30"/>
  <c r="BN110" i="30"/>
  <c r="BM111" i="30"/>
  <c r="BN114" i="30"/>
  <c r="BM115" i="30"/>
  <c r="BN118" i="30"/>
  <c r="BM119" i="30"/>
  <c r="BN122" i="30"/>
  <c r="BM123" i="30"/>
  <c r="BN126" i="30"/>
  <c r="BM127" i="30"/>
  <c r="BN130" i="30"/>
  <c r="BM131" i="30"/>
  <c r="BN134" i="30"/>
  <c r="BM135" i="30"/>
  <c r="BM138" i="30"/>
  <c r="BN139" i="30"/>
  <c r="BM142" i="30"/>
  <c r="BN143" i="30"/>
  <c r="BN146" i="30"/>
  <c r="BM147" i="30"/>
  <c r="BN150" i="30"/>
  <c r="BM151" i="30"/>
  <c r="BM154" i="30"/>
  <c r="BN155" i="30"/>
  <c r="BN158" i="30"/>
  <c r="BM159" i="30"/>
  <c r="BN162" i="30"/>
  <c r="BM163" i="30"/>
  <c r="BN166" i="30"/>
  <c r="BN167" i="30"/>
  <c r="BM170" i="30"/>
  <c r="BN171" i="30"/>
  <c r="BN174" i="30"/>
  <c r="BN175" i="30"/>
  <c r="BM178" i="30"/>
  <c r="BN179" i="30"/>
  <c r="BM182" i="30"/>
  <c r="BN183" i="30"/>
  <c r="BM186" i="30"/>
  <c r="BN187" i="30"/>
  <c r="BM190" i="30"/>
  <c r="BM191" i="30"/>
  <c r="BM194" i="30"/>
  <c r="BM65" i="31"/>
  <c r="BM67" i="31"/>
  <c r="BM68" i="31"/>
  <c r="BN71" i="31"/>
  <c r="BN72" i="31"/>
  <c r="BM75" i="31"/>
  <c r="BM80" i="31"/>
  <c r="BM84" i="31"/>
  <c r="BN85" i="31"/>
  <c r="BM94" i="31"/>
  <c r="BN95" i="31"/>
  <c r="BM100" i="31"/>
  <c r="BN101" i="31"/>
  <c r="BM110" i="31"/>
  <c r="BN111" i="31"/>
  <c r="BN114" i="31"/>
  <c r="BM116" i="31"/>
  <c r="BM123" i="31"/>
  <c r="BM126" i="31"/>
  <c r="BN131" i="31"/>
  <c r="BM136" i="31"/>
  <c r="BN137" i="31"/>
  <c r="BN144" i="31"/>
  <c r="BM147" i="31"/>
  <c r="BM153" i="31"/>
  <c r="BN157" i="31"/>
  <c r="BM160" i="31"/>
  <c r="BN165" i="31"/>
  <c r="BM168" i="31"/>
  <c r="BN173" i="31"/>
  <c r="BM176" i="31"/>
  <c r="BN181" i="31"/>
  <c r="BM184" i="31"/>
  <c r="BN189" i="31"/>
  <c r="BM192" i="31"/>
  <c r="BO10" i="31"/>
  <c r="BO11" i="32"/>
  <c r="BJ14" i="32"/>
  <c r="BM194" i="32"/>
  <c r="BM193" i="32"/>
  <c r="BN192" i="32"/>
  <c r="BM191" i="32"/>
  <c r="BN190" i="32"/>
  <c r="BM189" i="32"/>
  <c r="BN188" i="32"/>
  <c r="BM187" i="32"/>
  <c r="BN186" i="32"/>
  <c r="BM185" i="32"/>
  <c r="BN184" i="32"/>
  <c r="BM183" i="32"/>
  <c r="BN182" i="32"/>
  <c r="BM181" i="32"/>
  <c r="BN180" i="32"/>
  <c r="BM179" i="32"/>
  <c r="BN178" i="32"/>
  <c r="BM177" i="32"/>
  <c r="BN176" i="32"/>
  <c r="BM175" i="32"/>
  <c r="BN174" i="32"/>
  <c r="BM173" i="32"/>
  <c r="BN172" i="32"/>
  <c r="BM171" i="32"/>
  <c r="BN170" i="32"/>
  <c r="BM169" i="32"/>
  <c r="BN168" i="32"/>
  <c r="BM167" i="32"/>
  <c r="BN166" i="32"/>
  <c r="BM165" i="32"/>
  <c r="BN164" i="32"/>
  <c r="BM163" i="32"/>
  <c r="BN162" i="32"/>
  <c r="BM161" i="32"/>
  <c r="BN160" i="32"/>
  <c r="BM159" i="32"/>
  <c r="BN158" i="32"/>
  <c r="BM157" i="32"/>
  <c r="BN156" i="32"/>
  <c r="BM155" i="32"/>
  <c r="BN154" i="32"/>
  <c r="BM153" i="32"/>
  <c r="BN152" i="32"/>
  <c r="BM151" i="32"/>
  <c r="BN150" i="32"/>
  <c r="BM149" i="32"/>
  <c r="BN148" i="32"/>
  <c r="BM147" i="32"/>
  <c r="BN146" i="32"/>
  <c r="BM145" i="32"/>
  <c r="BN144" i="32"/>
  <c r="BM143" i="32"/>
  <c r="BN142" i="32"/>
  <c r="BM141" i="32"/>
  <c r="BN140" i="32"/>
  <c r="BM139" i="32"/>
  <c r="BN138" i="32"/>
  <c r="BM137" i="32"/>
  <c r="BN136" i="32"/>
  <c r="BM135" i="32"/>
  <c r="BN134" i="32"/>
  <c r="BM133" i="32"/>
  <c r="BN132" i="32"/>
  <c r="BM131" i="32"/>
  <c r="BN130" i="32"/>
  <c r="BM129" i="32"/>
  <c r="BN128" i="32"/>
  <c r="BM127" i="32"/>
  <c r="BN126" i="32"/>
  <c r="BM125" i="32"/>
  <c r="BN124" i="32"/>
  <c r="BM123" i="32"/>
  <c r="BN122" i="32"/>
  <c r="BM121" i="32"/>
  <c r="BN120" i="32"/>
  <c r="BF8" i="32"/>
  <c r="BJ13" i="32"/>
  <c r="BL13" i="32"/>
  <c r="BM21" i="32"/>
  <c r="BM22" i="32"/>
  <c r="BM23" i="32"/>
  <c r="BM24" i="32"/>
  <c r="BM25" i="32"/>
  <c r="BM26" i="32"/>
  <c r="BM27" i="32"/>
  <c r="BM28" i="32"/>
  <c r="BM29" i="32"/>
  <c r="BM30" i="32"/>
  <c r="BM31" i="32"/>
  <c r="BM32" i="32"/>
  <c r="BM33" i="32"/>
  <c r="BM34" i="32"/>
  <c r="BM35" i="32"/>
  <c r="BM36" i="32"/>
  <c r="BM37" i="32"/>
  <c r="BM38" i="32"/>
  <c r="BM39" i="32"/>
  <c r="BM40" i="32"/>
  <c r="BM41" i="32"/>
  <c r="BM42" i="32"/>
  <c r="BM43" i="32"/>
  <c r="BM44" i="32"/>
  <c r="BN45" i="32"/>
  <c r="BM46" i="32"/>
  <c r="BN47" i="32"/>
  <c r="BM48" i="32"/>
  <c r="BN49" i="32"/>
  <c r="BM50" i="32"/>
  <c r="BN51" i="32"/>
  <c r="BM52" i="32"/>
  <c r="BN53" i="32"/>
  <c r="BM54" i="32"/>
  <c r="BN55" i="32"/>
  <c r="BM56" i="32"/>
  <c r="BN57" i="32"/>
  <c r="BM58" i="32"/>
  <c r="BN59" i="32"/>
  <c r="BM60" i="32"/>
  <c r="BN61" i="32"/>
  <c r="BM62" i="32"/>
  <c r="BN63" i="32"/>
  <c r="BM64" i="32"/>
  <c r="BN65" i="32"/>
  <c r="BM66" i="32"/>
  <c r="BN67" i="32"/>
  <c r="BM68" i="32"/>
  <c r="BN69" i="32"/>
  <c r="BM70" i="32"/>
  <c r="BN71" i="32"/>
  <c r="BM72" i="32"/>
  <c r="BN73" i="32"/>
  <c r="BM74" i="32"/>
  <c r="BN75" i="32"/>
  <c r="BM76" i="32"/>
  <c r="BN77" i="32"/>
  <c r="BM78" i="32"/>
  <c r="BN79" i="32"/>
  <c r="BM80" i="32"/>
  <c r="BN81" i="32"/>
  <c r="BM82" i="32"/>
  <c r="BN83" i="32"/>
  <c r="BM84" i="32"/>
  <c r="BN85" i="32"/>
  <c r="BM86" i="32"/>
  <c r="BN87" i="32"/>
  <c r="BM88" i="32"/>
  <c r="BN89" i="32"/>
  <c r="BM90" i="32"/>
  <c r="BN91" i="32"/>
  <c r="BM92" i="32"/>
  <c r="BN93" i="32"/>
  <c r="BM94" i="32"/>
  <c r="BN95" i="32"/>
  <c r="BM96" i="32"/>
  <c r="BN97" i="32"/>
  <c r="BM98" i="32"/>
  <c r="BN99" i="32"/>
  <c r="BM100" i="32"/>
  <c r="BN101" i="32"/>
  <c r="BM102" i="32"/>
  <c r="BN103" i="32"/>
  <c r="BM104" i="32"/>
  <c r="BN105" i="32"/>
  <c r="BM106" i="32"/>
  <c r="BN107" i="32"/>
  <c r="BM108" i="32"/>
  <c r="BN109" i="32"/>
  <c r="BM110" i="32"/>
  <c r="BN111" i="32"/>
  <c r="BM112" i="32"/>
  <c r="BN113" i="32"/>
  <c r="BM114" i="32"/>
  <c r="BN115" i="32"/>
  <c r="BM116" i="32"/>
  <c r="BN117" i="32"/>
  <c r="BM118" i="32"/>
  <c r="BN119" i="32"/>
  <c r="BM120" i="32"/>
  <c r="BN121" i="32"/>
  <c r="BM124" i="32"/>
  <c r="BN125" i="32"/>
  <c r="BM128" i="32"/>
  <c r="BN129" i="32"/>
  <c r="BM132" i="32"/>
  <c r="BN133" i="32"/>
  <c r="BM136" i="32"/>
  <c r="BN137" i="32"/>
  <c r="BM140" i="32"/>
  <c r="BN141" i="32"/>
  <c r="BM144" i="32"/>
  <c r="BN145" i="32"/>
  <c r="BM148" i="32"/>
  <c r="BN149" i="32"/>
  <c r="BM152" i="32"/>
  <c r="BN153" i="32"/>
  <c r="BM156" i="32"/>
  <c r="BN157" i="32"/>
  <c r="BM160" i="32"/>
  <c r="BN161" i="32"/>
  <c r="BM164" i="32"/>
  <c r="BN165" i="32"/>
  <c r="BM168" i="32"/>
  <c r="BN169" i="32"/>
  <c r="BM172" i="32"/>
  <c r="BN173" i="32"/>
  <c r="BM176" i="32"/>
  <c r="BN177" i="32"/>
  <c r="BM180" i="32"/>
  <c r="BN181" i="32"/>
  <c r="BM184" i="32"/>
  <c r="BN185" i="32"/>
  <c r="BM188" i="32"/>
  <c r="BN189" i="32"/>
  <c r="BM192" i="32"/>
  <c r="BN193" i="32"/>
  <c r="BF14" i="32"/>
  <c r="BN194" i="34"/>
  <c r="BJ14" i="34"/>
  <c r="AL21" i="35"/>
  <c r="BN143" i="12"/>
  <c r="BN59" i="12"/>
  <c r="BN189" i="12"/>
  <c r="M21" i="35"/>
  <c r="AH21" i="35" s="1"/>
  <c r="AK22" i="35"/>
  <c r="AK23" i="35"/>
  <c r="AL23" i="35"/>
  <c r="BN88" i="12"/>
  <c r="BM177" i="12"/>
  <c r="BN49" i="12"/>
  <c r="BN40" i="12"/>
  <c r="BN76" i="12"/>
  <c r="BN30" i="12"/>
  <c r="BN75" i="12"/>
  <c r="BM126" i="12"/>
  <c r="BM95" i="12"/>
  <c r="BN154" i="12"/>
  <c r="BM75" i="12"/>
  <c r="BF14" i="12"/>
  <c r="BM176" i="12"/>
  <c r="BM101" i="12"/>
  <c r="BN117" i="12"/>
  <c r="BM84" i="12"/>
  <c r="BM194" i="12"/>
  <c r="BF13" i="12"/>
  <c r="BM22" i="12"/>
  <c r="AK30" i="35"/>
  <c r="AK43" i="35"/>
  <c r="AK34" i="35"/>
  <c r="AK35" i="35"/>
  <c r="AK44" i="35"/>
  <c r="AK37" i="35"/>
  <c r="AK40" i="35"/>
  <c r="M23" i="35"/>
  <c r="AH23" i="35" s="1"/>
  <c r="AK26" i="35"/>
  <c r="AK39" i="35"/>
  <c r="AK32" i="35"/>
  <c r="AK42" i="35"/>
  <c r="AU13" i="35"/>
  <c r="AK36" i="35"/>
  <c r="AK28" i="35"/>
  <c r="AK41" i="35"/>
  <c r="AK25" i="35"/>
  <c r="AK27" i="35"/>
  <c r="AK33" i="35"/>
  <c r="AK24" i="35"/>
  <c r="AK38" i="35"/>
  <c r="AK29" i="35"/>
  <c r="AK45" i="35"/>
  <c r="AK46" i="35" s="1"/>
  <c r="AK47" i="35" s="1"/>
  <c r="AK48" i="35" s="1"/>
  <c r="AK49" i="35" s="1"/>
  <c r="AK50" i="35" s="1"/>
  <c r="AK51" i="35" s="1"/>
  <c r="AK52" i="35" s="1"/>
  <c r="AK53" i="35" s="1"/>
  <c r="AK54" i="35" s="1"/>
  <c r="AK55" i="35" s="1"/>
  <c r="AK56" i="35" s="1"/>
  <c r="AK57" i="35" s="1"/>
  <c r="AK58" i="35" s="1"/>
  <c r="AK59" i="35" s="1"/>
  <c r="AK60" i="35" s="1"/>
  <c r="AK61" i="35" s="1"/>
  <c r="AK62" i="35" s="1"/>
  <c r="AK63" i="35" s="1"/>
  <c r="AK64" i="35" s="1"/>
  <c r="AK65" i="35" s="1"/>
  <c r="AK66" i="35" s="1"/>
  <c r="AK67" i="35" s="1"/>
  <c r="AK68" i="35" s="1"/>
  <c r="AK69" i="35" s="1"/>
  <c r="AK70" i="35" s="1"/>
  <c r="AK71" i="35" s="1"/>
  <c r="AK72" i="35" s="1"/>
  <c r="AK73" i="35" s="1"/>
  <c r="AK74" i="35" s="1"/>
  <c r="AK75" i="35" s="1"/>
  <c r="AK76" i="35" s="1"/>
  <c r="AK77" i="35" s="1"/>
  <c r="AK78" i="35" s="1"/>
  <c r="AK79" i="35" s="1"/>
  <c r="AK80" i="35" s="1"/>
  <c r="AK81" i="35" s="1"/>
  <c r="AK82" i="35" s="1"/>
  <c r="AK83" i="35" s="1"/>
  <c r="AK84" i="35" s="1"/>
  <c r="AK85" i="35" s="1"/>
  <c r="AK86" i="35" s="1"/>
  <c r="AK87" i="35" s="1"/>
  <c r="AK88" i="35" s="1"/>
  <c r="AK89" i="35" s="1"/>
  <c r="AK90" i="35" s="1"/>
  <c r="AK91" i="35" s="1"/>
  <c r="AK92" i="35" s="1"/>
  <c r="AK93" i="35" s="1"/>
  <c r="AK94" i="35" s="1"/>
  <c r="AK95" i="35" s="1"/>
  <c r="AK96" i="35" s="1"/>
  <c r="AK97" i="35" s="1"/>
  <c r="AK98" i="35" s="1"/>
  <c r="AK99" i="35" s="1"/>
  <c r="AK100" i="35" s="1"/>
  <c r="AK101" i="35" s="1"/>
  <c r="AK102" i="35" s="1"/>
  <c r="AK103" i="35" s="1"/>
  <c r="AK104" i="35" s="1"/>
  <c r="AK105" i="35" s="1"/>
  <c r="AK106" i="35" s="1"/>
  <c r="AK107" i="35" s="1"/>
  <c r="AK108" i="35" s="1"/>
  <c r="AK109" i="35" s="1"/>
  <c r="AK110" i="35" s="1"/>
  <c r="AK111" i="35" s="1"/>
  <c r="AK112" i="35" s="1"/>
  <c r="AK113" i="35" s="1"/>
  <c r="AK114" i="35" s="1"/>
  <c r="AK115" i="35" s="1"/>
  <c r="AK116" i="35" s="1"/>
  <c r="AK117" i="35" s="1"/>
  <c r="AK118" i="35" s="1"/>
  <c r="AK119" i="35" s="1"/>
  <c r="AK120" i="35" s="1"/>
  <c r="AK121" i="35" s="1"/>
  <c r="AK122" i="35" s="1"/>
  <c r="AK123" i="35" s="1"/>
  <c r="AK124" i="35" s="1"/>
  <c r="AK125" i="35" s="1"/>
  <c r="AK126" i="35" s="1"/>
  <c r="AK127" i="35" s="1"/>
  <c r="AK128" i="35" s="1"/>
  <c r="AK129" i="35" s="1"/>
  <c r="AK130" i="35" s="1"/>
  <c r="AK131" i="35" s="1"/>
  <c r="AK132" i="35" s="1"/>
  <c r="AK133" i="35" s="1"/>
  <c r="AK134" i="35" s="1"/>
  <c r="AK135" i="35" s="1"/>
  <c r="AK136" i="35" s="1"/>
  <c r="AK137" i="35" s="1"/>
  <c r="AK138" i="35" s="1"/>
  <c r="AK139" i="35" s="1"/>
  <c r="AK140" i="35" s="1"/>
  <c r="AK141" i="35" s="1"/>
  <c r="AK142" i="35" s="1"/>
  <c r="AK143" i="35" s="1"/>
  <c r="AK144" i="35" s="1"/>
  <c r="AK145" i="35" s="1"/>
  <c r="AK146" i="35" s="1"/>
  <c r="AK147" i="35" s="1"/>
  <c r="AK148" i="35" s="1"/>
  <c r="AK149" i="35" s="1"/>
  <c r="AK150" i="35" s="1"/>
  <c r="AK151" i="35" s="1"/>
  <c r="AK152" i="35" s="1"/>
  <c r="AK153" i="35" s="1"/>
  <c r="AK154" i="35" s="1"/>
  <c r="AK155" i="35" s="1"/>
  <c r="AK156" i="35" s="1"/>
  <c r="AK157" i="35" s="1"/>
  <c r="AK158" i="35" s="1"/>
  <c r="AK159" i="35" s="1"/>
  <c r="AK160" i="35" s="1"/>
  <c r="AK161" i="35" s="1"/>
  <c r="AK162" i="35" s="1"/>
  <c r="AK163" i="35" s="1"/>
  <c r="AK164" i="35" s="1"/>
  <c r="AK165" i="35" s="1"/>
  <c r="AK166" i="35" s="1"/>
  <c r="AK167" i="35" s="1"/>
  <c r="AK168" i="35" s="1"/>
  <c r="AK169" i="35" s="1"/>
  <c r="AK170" i="35" s="1"/>
  <c r="AK171" i="35" s="1"/>
  <c r="AK172" i="35" s="1"/>
  <c r="AK173" i="35" s="1"/>
  <c r="AK174" i="35" s="1"/>
  <c r="AK175" i="35" s="1"/>
  <c r="AK176" i="35" s="1"/>
  <c r="AK177" i="35" s="1"/>
  <c r="AK178" i="35" s="1"/>
  <c r="AK179" i="35" s="1"/>
  <c r="AK180" i="35" s="1"/>
  <c r="AK181" i="35" s="1"/>
  <c r="AK182" i="35" s="1"/>
  <c r="AK183" i="35" s="1"/>
  <c r="AK184" i="35" s="1"/>
  <c r="AK185" i="35" s="1"/>
  <c r="AK186" i="35" s="1"/>
  <c r="AK187" i="35" s="1"/>
  <c r="AK188" i="35" s="1"/>
  <c r="AK189" i="35" s="1"/>
  <c r="AK190" i="35" s="1"/>
  <c r="AK191" i="35" s="1"/>
  <c r="AK192" i="35" s="1"/>
  <c r="AK193" i="35" s="1"/>
  <c r="AK194" i="35" s="1"/>
  <c r="AK31" i="35"/>
  <c r="E62" i="25"/>
  <c r="E126" i="25"/>
  <c r="G11" i="36" s="1"/>
  <c r="E61" i="25"/>
  <c r="E110" i="25"/>
  <c r="AM48" i="35"/>
  <c r="M49" i="35"/>
  <c r="AH49" i="35" s="1"/>
  <c r="AM42" i="35"/>
  <c r="AM38" i="35"/>
  <c r="AN38" i="35" s="1"/>
  <c r="AM27" i="35"/>
  <c r="AN27" i="35" s="1"/>
  <c r="AM25" i="35"/>
  <c r="AN25" i="35" s="1"/>
  <c r="AM33" i="35"/>
  <c r="AM47" i="35"/>
  <c r="AU12" i="35"/>
  <c r="AM39" i="35"/>
  <c r="AM23" i="35"/>
  <c r="AN23" i="35" s="1"/>
  <c r="AM22" i="35"/>
  <c r="AN22" i="35" s="1"/>
  <c r="AM43" i="35"/>
  <c r="AN43" i="35" s="1"/>
  <c r="AM31" i="35"/>
  <c r="AN31" i="35"/>
  <c r="AM37" i="35"/>
  <c r="AN37" i="35" s="1"/>
  <c r="AM20" i="35"/>
  <c r="AL49" i="35"/>
  <c r="AM44" i="35"/>
  <c r="AN44" i="35" s="1"/>
  <c r="AM40" i="35"/>
  <c r="AN40" i="35" s="1"/>
  <c r="AM34" i="35"/>
  <c r="AN34" i="35" s="1"/>
  <c r="AM24" i="35"/>
  <c r="AN24" i="35"/>
  <c r="AM29" i="35"/>
  <c r="AN29" i="35" s="1"/>
  <c r="AM46" i="35"/>
  <c r="AN46" i="35"/>
  <c r="AM28" i="35"/>
  <c r="AN28" i="35" s="1"/>
  <c r="AM21" i="35"/>
  <c r="AM32" i="35"/>
  <c r="AN32" i="35"/>
  <c r="AM30" i="35"/>
  <c r="AN30" i="35" s="1"/>
  <c r="AM45" i="35"/>
  <c r="AM41" i="35"/>
  <c r="AM36" i="35"/>
  <c r="AN36" i="35" s="1"/>
  <c r="AM26" i="35"/>
  <c r="AN26" i="35" s="1"/>
  <c r="AM35" i="35"/>
  <c r="AN35" i="35"/>
  <c r="BF11" i="35"/>
  <c r="AN49" i="35"/>
  <c r="AU11" i="35"/>
  <c r="BM52" i="35"/>
  <c r="BN50" i="35"/>
  <c r="BM37" i="35"/>
  <c r="BM43" i="35"/>
  <c r="BM108" i="35"/>
  <c r="BN175" i="35"/>
  <c r="BN37" i="35"/>
  <c r="BM95" i="35"/>
  <c r="BM101" i="35"/>
  <c r="BN54" i="35"/>
  <c r="BI15" i="35"/>
  <c r="BJ15" i="35" s="1"/>
  <c r="BK15" i="35" s="1"/>
  <c r="BL15" i="35" s="1"/>
  <c r="BM15" i="35" s="1"/>
  <c r="BN174" i="35"/>
  <c r="BN46" i="35"/>
  <c r="BN185" i="35"/>
  <c r="BM57" i="35"/>
  <c r="BN176" i="35"/>
  <c r="BN184" i="35"/>
  <c r="BN133" i="35"/>
  <c r="BN151" i="35"/>
  <c r="BM173" i="35"/>
  <c r="AN41" i="35"/>
  <c r="AN39" i="35"/>
  <c r="AN33" i="35"/>
  <c r="AN42" i="35"/>
  <c r="AN20" i="35"/>
  <c r="AP20" i="35" s="1"/>
  <c r="AN47" i="35"/>
  <c r="AN45" i="35"/>
  <c r="AN21" i="35"/>
  <c r="AN48" i="35"/>
  <c r="BB41" i="13"/>
  <c r="BF41" i="13"/>
  <c r="BG41" i="13"/>
  <c r="AY41" i="13"/>
  <c r="BC41" i="13"/>
  <c r="AX41" i="13"/>
  <c r="AP184" i="12" l="1"/>
  <c r="AP49" i="35"/>
  <c r="AP118" i="26"/>
  <c r="AE7" i="14"/>
  <c r="C133" i="25"/>
  <c r="F133" i="25" s="1"/>
  <c r="I133" i="25" s="1"/>
  <c r="BM51" i="35"/>
  <c r="BM30" i="35"/>
  <c r="BN123" i="35"/>
  <c r="BM89" i="35"/>
  <c r="BN152" i="35"/>
  <c r="BN78" i="35"/>
  <c r="BM111" i="35"/>
  <c r="BM92" i="35"/>
  <c r="BN158" i="12"/>
  <c r="BN29" i="12"/>
  <c r="BM85" i="12"/>
  <c r="BN118" i="12"/>
  <c r="BN99" i="12"/>
  <c r="BM139" i="12"/>
  <c r="BN119" i="12"/>
  <c r="BN122" i="35"/>
  <c r="BN80" i="35"/>
  <c r="BN121" i="35"/>
  <c r="BM110" i="35"/>
  <c r="BN162" i="35"/>
  <c r="BN119" i="35"/>
  <c r="BM192" i="35"/>
  <c r="BM67" i="35"/>
  <c r="BN106" i="12"/>
  <c r="BM21" i="12"/>
  <c r="BM148" i="12"/>
  <c r="BN53" i="12"/>
  <c r="BM181" i="12"/>
  <c r="BN96" i="12"/>
  <c r="BM136" i="12"/>
  <c r="BM49" i="12"/>
  <c r="BN190" i="12"/>
  <c r="BN62" i="12"/>
  <c r="BN139" i="12"/>
  <c r="BN63" i="12"/>
  <c r="BN171" i="12"/>
  <c r="BM152" i="12"/>
  <c r="BN113" i="12"/>
  <c r="BM109" i="12"/>
  <c r="BM174" i="12"/>
  <c r="BN148" i="12"/>
  <c r="BN26" i="12"/>
  <c r="BN163" i="26"/>
  <c r="BM109" i="26"/>
  <c r="BM23" i="26"/>
  <c r="H172" i="25"/>
  <c r="E142" i="25"/>
  <c r="I142" i="25"/>
  <c r="H142" i="25" s="1"/>
  <c r="I7" i="25"/>
  <c r="BN124" i="14"/>
  <c r="BM169" i="26"/>
  <c r="BM106" i="26"/>
  <c r="BN79" i="26"/>
  <c r="BN58" i="26"/>
  <c r="BF13" i="26"/>
  <c r="BE13" i="26" s="1"/>
  <c r="BF14" i="26"/>
  <c r="BM125" i="26"/>
  <c r="BN95" i="26"/>
  <c r="BJ8" i="12"/>
  <c r="BM135" i="35"/>
  <c r="BM81" i="35"/>
  <c r="BM112" i="35"/>
  <c r="BM123" i="35"/>
  <c r="BM79" i="35"/>
  <c r="BN156" i="35"/>
  <c r="BM124" i="35"/>
  <c r="BN105" i="35"/>
  <c r="BM121" i="35"/>
  <c r="BN88" i="35"/>
  <c r="BM76" i="12"/>
  <c r="BN125" i="12"/>
  <c r="BM180" i="12"/>
  <c r="BM155" i="12"/>
  <c r="BM143" i="12"/>
  <c r="BM102" i="12"/>
  <c r="BM137" i="12"/>
  <c r="BN124" i="12"/>
  <c r="BN73" i="12"/>
  <c r="BN32" i="12"/>
  <c r="BN136" i="12"/>
  <c r="BN177" i="12"/>
  <c r="BM97" i="12"/>
  <c r="BE13" i="28"/>
  <c r="H7" i="28" s="1"/>
  <c r="BN23" i="35"/>
  <c r="BM91" i="35"/>
  <c r="BM191" i="35"/>
  <c r="BN144" i="35"/>
  <c r="BM88" i="35"/>
  <c r="BN102" i="35"/>
  <c r="BN171" i="35"/>
  <c r="BN164" i="35"/>
  <c r="BN28" i="35"/>
  <c r="BM31" i="35"/>
  <c r="BM119" i="35"/>
  <c r="BM174" i="35"/>
  <c r="BM179" i="26"/>
  <c r="BN147" i="26"/>
  <c r="BM130" i="26"/>
  <c r="BM87" i="26"/>
  <c r="BM66" i="26"/>
  <c r="BM45" i="26"/>
  <c r="BN187" i="14"/>
  <c r="BM166" i="14"/>
  <c r="BM144" i="14"/>
  <c r="BN123" i="14"/>
  <c r="BN102" i="14"/>
  <c r="BN80" i="14"/>
  <c r="BN59" i="14"/>
  <c r="BN38" i="14"/>
  <c r="I149" i="25"/>
  <c r="H77" i="25"/>
  <c r="H49" i="25"/>
  <c r="BL14" i="14"/>
  <c r="BL13" i="14"/>
  <c r="BN36" i="26"/>
  <c r="BM14" i="26"/>
  <c r="BM13" i="26"/>
  <c r="BN43" i="35"/>
  <c r="BN82" i="35"/>
  <c r="BM171" i="35"/>
  <c r="BN136" i="35"/>
  <c r="BM96" i="35"/>
  <c r="BM20" i="35"/>
  <c r="BN153" i="35"/>
  <c r="BM33" i="35"/>
  <c r="BN142" i="35"/>
  <c r="BN154" i="35"/>
  <c r="BM185" i="35"/>
  <c r="BN42" i="35"/>
  <c r="BN160" i="35"/>
  <c r="BN167" i="35"/>
  <c r="BN68" i="35"/>
  <c r="BN127" i="35"/>
  <c r="BN117" i="35"/>
  <c r="BM157" i="35"/>
  <c r="BM107" i="35"/>
  <c r="BN183" i="35"/>
  <c r="BN25" i="12"/>
  <c r="BM60" i="12"/>
  <c r="BM140" i="12"/>
  <c r="BM61" i="12"/>
  <c r="BM189" i="12"/>
  <c r="BN112" i="12"/>
  <c r="BM26" i="12"/>
  <c r="BM88" i="12"/>
  <c r="BF8" i="12"/>
  <c r="BN166" i="12"/>
  <c r="BM25" i="12"/>
  <c r="BM163" i="12"/>
  <c r="BI15" i="12"/>
  <c r="BN183" i="12"/>
  <c r="BM96" i="12"/>
  <c r="BN137" i="12"/>
  <c r="BN65" i="12"/>
  <c r="BM186" i="12"/>
  <c r="BN100" i="12"/>
  <c r="BM183" i="12"/>
  <c r="BM55" i="12"/>
  <c r="BO14" i="34"/>
  <c r="BN190" i="26"/>
  <c r="BN174" i="26"/>
  <c r="BM158" i="26"/>
  <c r="BM142" i="26"/>
  <c r="BM123" i="26"/>
  <c r="BM102" i="26"/>
  <c r="BM81" i="26"/>
  <c r="BN59" i="26"/>
  <c r="BN38" i="26"/>
  <c r="BN180" i="14"/>
  <c r="BM159" i="14"/>
  <c r="BN138" i="14"/>
  <c r="BN116" i="14"/>
  <c r="BN95" i="14"/>
  <c r="BM74" i="14"/>
  <c r="BN52" i="14"/>
  <c r="BN31" i="14"/>
  <c r="BM106" i="12"/>
  <c r="H12" i="25"/>
  <c r="H130" i="25"/>
  <c r="H177" i="25"/>
  <c r="H149" i="25"/>
  <c r="H106" i="25"/>
  <c r="H94" i="25"/>
  <c r="H89" i="25"/>
  <c r="H84" i="25"/>
  <c r="H81" i="25"/>
  <c r="H64" i="25"/>
  <c r="H24" i="25"/>
  <c r="H23" i="25"/>
  <c r="BN44" i="14"/>
  <c r="BN132" i="14"/>
  <c r="BN140" i="14"/>
  <c r="BM171" i="14"/>
  <c r="BN168" i="14"/>
  <c r="BM148" i="14"/>
  <c r="BN27" i="14"/>
  <c r="BM187" i="14"/>
  <c r="BM184" i="14"/>
  <c r="BM155" i="14"/>
  <c r="BN152" i="14"/>
  <c r="BM100" i="14"/>
  <c r="BM92" i="14"/>
  <c r="BM84" i="14"/>
  <c r="BM76" i="14"/>
  <c r="BN62" i="14"/>
  <c r="BM147" i="26"/>
  <c r="BO10" i="26"/>
  <c r="BK13" i="28"/>
  <c r="BM16" i="28" s="1"/>
  <c r="BN184" i="28"/>
  <c r="BM179" i="28"/>
  <c r="BM154" i="28"/>
  <c r="BN146" i="28"/>
  <c r="BN126" i="28"/>
  <c r="BN104" i="28"/>
  <c r="BM94" i="28"/>
  <c r="BM83" i="28"/>
  <c r="BN72" i="28"/>
  <c r="BM61" i="28"/>
  <c r="BN56" i="28"/>
  <c r="BN37" i="28"/>
  <c r="BN32" i="28"/>
  <c r="BM30" i="28"/>
  <c r="BN192" i="28"/>
  <c r="BN177" i="28"/>
  <c r="BM151" i="28"/>
  <c r="BM148" i="28"/>
  <c r="BN128" i="28"/>
  <c r="BM118" i="28"/>
  <c r="BM106" i="28"/>
  <c r="BM99" i="28"/>
  <c r="BN58" i="28"/>
  <c r="BM162" i="28"/>
  <c r="BM133" i="28"/>
  <c r="BM64" i="28"/>
  <c r="BM45" i="28"/>
  <c r="BM187" i="28"/>
  <c r="BN91" i="28"/>
  <c r="BN36" i="28"/>
  <c r="BK14" i="31"/>
  <c r="BK13" i="31"/>
  <c r="BM13" i="31"/>
  <c r="BM8" i="31"/>
  <c r="BL8" i="31" s="1"/>
  <c r="BK8" i="31" s="1"/>
  <c r="BN183" i="31"/>
  <c r="BN40" i="31"/>
  <c r="BM155" i="31"/>
  <c r="BN182" i="26"/>
  <c r="BM166" i="26"/>
  <c r="BM150" i="26"/>
  <c r="BM134" i="26"/>
  <c r="BM113" i="26"/>
  <c r="BM91" i="26"/>
  <c r="BM70" i="26"/>
  <c r="BN49" i="26"/>
  <c r="BN27" i="26"/>
  <c r="BN191" i="14"/>
  <c r="BM170" i="14"/>
  <c r="BN148" i="14"/>
  <c r="BM127" i="14"/>
  <c r="BN106" i="14"/>
  <c r="BN84" i="14"/>
  <c r="BN63" i="14"/>
  <c r="BN42" i="14"/>
  <c r="BN21" i="14"/>
  <c r="H140" i="25"/>
  <c r="H55" i="25"/>
  <c r="H27" i="25"/>
  <c r="H26" i="25"/>
  <c r="H20" i="25"/>
  <c r="H8" i="25"/>
  <c r="BN29" i="14"/>
  <c r="BM116" i="14"/>
  <c r="BF14" i="14"/>
  <c r="BI15" i="14"/>
  <c r="BJ15" i="14" s="1"/>
  <c r="BK15" i="14" s="1"/>
  <c r="BL15" i="14" s="1"/>
  <c r="BM15" i="14" s="1"/>
  <c r="BN87" i="26"/>
  <c r="BN156" i="27"/>
  <c r="BM145" i="27"/>
  <c r="BM148" i="27"/>
  <c r="BM119" i="27"/>
  <c r="BN52" i="27"/>
  <c r="BM39" i="27"/>
  <c r="BM36" i="27"/>
  <c r="BN20" i="27"/>
  <c r="BN166" i="27"/>
  <c r="BM159" i="27"/>
  <c r="BM132" i="27"/>
  <c r="BM108" i="27"/>
  <c r="BM14" i="28"/>
  <c r="BO14" i="28" s="1"/>
  <c r="BM13" i="28"/>
  <c r="BN15" i="28"/>
  <c r="H150" i="25"/>
  <c r="H184" i="25"/>
  <c r="H183" i="25"/>
  <c r="H128" i="25"/>
  <c r="H103" i="25"/>
  <c r="H71" i="25"/>
  <c r="H65" i="25"/>
  <c r="AP20" i="12"/>
  <c r="BM8" i="14"/>
  <c r="BL8" i="14" s="1"/>
  <c r="BK8" i="14" s="1"/>
  <c r="BJ8" i="14" s="1"/>
  <c r="BN187" i="26"/>
  <c r="BF14" i="30"/>
  <c r="BF13" i="30"/>
  <c r="BM16" i="30" s="1"/>
  <c r="H61" i="25"/>
  <c r="H72" i="25"/>
  <c r="H178" i="25"/>
  <c r="H169" i="25"/>
  <c r="H165" i="25"/>
  <c r="H164" i="25"/>
  <c r="H157" i="25"/>
  <c r="H154" i="25"/>
  <c r="H119" i="25"/>
  <c r="H86" i="25"/>
  <c r="H80" i="25"/>
  <c r="H79" i="25"/>
  <c r="H69" i="25"/>
  <c r="H62" i="25"/>
  <c r="H36" i="25"/>
  <c r="H18" i="25"/>
  <c r="AR8" i="25"/>
  <c r="AR5" i="25"/>
  <c r="BK8" i="12"/>
  <c r="AP20" i="14"/>
  <c r="BN14" i="26"/>
  <c r="BN28" i="29"/>
  <c r="BN192" i="29"/>
  <c r="BM92" i="29"/>
  <c r="BN144" i="30"/>
  <c r="BM70" i="30"/>
  <c r="BN32" i="30"/>
  <c r="BN190" i="30"/>
  <c r="BN115" i="30"/>
  <c r="BN51" i="30"/>
  <c r="BN24" i="30"/>
  <c r="AP152" i="28"/>
  <c r="AP20" i="29"/>
  <c r="BM14" i="32"/>
  <c r="BM8" i="32"/>
  <c r="BN104" i="32"/>
  <c r="BN90" i="32"/>
  <c r="BN82" i="32"/>
  <c r="BM79" i="32"/>
  <c r="BN98" i="32"/>
  <c r="BN96" i="32"/>
  <c r="BN66" i="32"/>
  <c r="BM63" i="32"/>
  <c r="BN50" i="32"/>
  <c r="BM47" i="32"/>
  <c r="BN42" i="32"/>
  <c r="BN36" i="32"/>
  <c r="BN26" i="32"/>
  <c r="BF13" i="32"/>
  <c r="BN112" i="32"/>
  <c r="BN106" i="32"/>
  <c r="BN88" i="32"/>
  <c r="BM83" i="32"/>
  <c r="BN74" i="32"/>
  <c r="BM71" i="32"/>
  <c r="BN58" i="32"/>
  <c r="BM55" i="32"/>
  <c r="BN40" i="32"/>
  <c r="BN31" i="32"/>
  <c r="BN22" i="32"/>
  <c r="AP20" i="33"/>
  <c r="BN13" i="33"/>
  <c r="BN14" i="33"/>
  <c r="BM143" i="33"/>
  <c r="BM117" i="33"/>
  <c r="BN116" i="33"/>
  <c r="BM105" i="33"/>
  <c r="BN104" i="33"/>
  <c r="BN94" i="33"/>
  <c r="BM73" i="33"/>
  <c r="BN72" i="33"/>
  <c r="BN62" i="33"/>
  <c r="BN41" i="33"/>
  <c r="BN25" i="33"/>
  <c r="BJ13" i="33"/>
  <c r="BM79" i="33"/>
  <c r="BM69" i="33"/>
  <c r="BN68" i="33"/>
  <c r="BM47" i="33"/>
  <c r="BN29" i="33"/>
  <c r="BM50" i="31"/>
  <c r="BN187" i="33"/>
  <c r="BL8" i="32"/>
  <c r="BK8" i="32" s="1"/>
  <c r="BN100" i="33"/>
  <c r="BM101" i="33"/>
  <c r="BM111" i="33"/>
  <c r="BN126" i="33"/>
  <c r="BM127" i="33"/>
  <c r="BM153" i="33"/>
  <c r="BN152" i="33"/>
  <c r="BN142" i="33"/>
  <c r="BM121" i="33"/>
  <c r="BN120" i="33"/>
  <c r="BN174" i="33"/>
  <c r="BN158" i="33"/>
  <c r="BM137" i="33"/>
  <c r="BN136" i="33"/>
  <c r="BM181" i="34"/>
  <c r="BN180" i="34"/>
  <c r="BN108" i="34"/>
  <c r="BM97" i="34"/>
  <c r="BM89" i="34"/>
  <c r="BN41" i="34"/>
  <c r="BN36" i="34"/>
  <c r="BN25" i="34"/>
  <c r="BN20" i="34"/>
  <c r="BF14" i="34"/>
  <c r="BM161" i="34"/>
  <c r="BM153" i="34"/>
  <c r="BN44" i="34"/>
  <c r="BN33" i="34"/>
  <c r="BN28" i="34"/>
  <c r="BF13" i="34"/>
  <c r="BO10" i="34"/>
  <c r="AP169" i="34"/>
  <c r="E53" i="25"/>
  <c r="V6" i="26" s="1"/>
  <c r="D133" i="25"/>
  <c r="G133" i="25" s="1"/>
  <c r="J133" i="25" s="1"/>
  <c r="E125" i="25"/>
  <c r="E147" i="25"/>
  <c r="E14" i="25"/>
  <c r="AK21" i="13" s="1"/>
  <c r="E184" i="25"/>
  <c r="E177" i="25"/>
  <c r="E159" i="25"/>
  <c r="R31" i="13" s="1"/>
  <c r="E158" i="25"/>
  <c r="R30" i="13" s="1"/>
  <c r="E157" i="25"/>
  <c r="H29" i="13" s="1"/>
  <c r="E156" i="25"/>
  <c r="H28" i="13" s="1"/>
  <c r="E98" i="25"/>
  <c r="K17" i="35" s="1"/>
  <c r="E68" i="25"/>
  <c r="G13" i="36" s="1"/>
  <c r="E37" i="25"/>
  <c r="V14" i="13" s="1"/>
  <c r="E55" i="25"/>
  <c r="E153" i="25"/>
  <c r="AP53" i="12"/>
  <c r="AP85" i="12"/>
  <c r="AP141" i="12"/>
  <c r="AP153" i="12"/>
  <c r="AP165" i="12"/>
  <c r="AP177" i="12"/>
  <c r="E63" i="25"/>
  <c r="B19" i="13" s="1"/>
  <c r="AP45" i="12"/>
  <c r="AP109" i="12"/>
  <c r="AP125" i="12"/>
  <c r="AP145" i="12"/>
  <c r="AP161" i="12"/>
  <c r="E18" i="25"/>
  <c r="AJ22" i="13" s="1"/>
  <c r="E161" i="25"/>
  <c r="H33" i="13" s="1"/>
  <c r="E81" i="25"/>
  <c r="N8" i="13" s="1"/>
  <c r="E165" i="25"/>
  <c r="AD3" i="25" s="1"/>
  <c r="E77" i="25"/>
  <c r="G10" i="36" s="1"/>
  <c r="E23" i="25"/>
  <c r="N14" i="13" s="1"/>
  <c r="AP69" i="12"/>
  <c r="E183" i="25"/>
  <c r="E93" i="25"/>
  <c r="C13" i="36" s="1"/>
  <c r="E181" i="25"/>
  <c r="E90" i="25"/>
  <c r="L22" i="13" s="1"/>
  <c r="E35" i="25"/>
  <c r="E89" i="25"/>
  <c r="J21" i="13" s="1"/>
  <c r="E51" i="25"/>
  <c r="V7" i="32" s="1"/>
  <c r="E48" i="25"/>
  <c r="E27" i="25"/>
  <c r="C8" i="29" s="1"/>
  <c r="AP73" i="12"/>
  <c r="AP113" i="12"/>
  <c r="AP121" i="12"/>
  <c r="AP193" i="12"/>
  <c r="AP29" i="12"/>
  <c r="AP70" i="35"/>
  <c r="AP77" i="35"/>
  <c r="AP89" i="35"/>
  <c r="AP185" i="14"/>
  <c r="AP34" i="27"/>
  <c r="AP26" i="31"/>
  <c r="AP36" i="31"/>
  <c r="AP112" i="31"/>
  <c r="AP55" i="34"/>
  <c r="AP30" i="35"/>
  <c r="AP63" i="32"/>
  <c r="AP72" i="34"/>
  <c r="AP182" i="34"/>
  <c r="AP189" i="34"/>
  <c r="AP26" i="35"/>
  <c r="E182" i="25"/>
  <c r="E112" i="25"/>
  <c r="H18" i="33" s="1"/>
  <c r="E82" i="25"/>
  <c r="E47" i="25"/>
  <c r="G37" i="13" s="1"/>
  <c r="E180" i="25"/>
  <c r="E132" i="25"/>
  <c r="E79" i="25"/>
  <c r="M9" i="33" s="1"/>
  <c r="E59" i="25"/>
  <c r="B10" i="27" s="1"/>
  <c r="E29" i="25"/>
  <c r="G8" i="26" s="1"/>
  <c r="E8" i="25"/>
  <c r="Q22" i="13" s="1"/>
  <c r="E122" i="25"/>
  <c r="N21" i="13" s="1"/>
  <c r="E171" i="25"/>
  <c r="E163" i="25"/>
  <c r="R35" i="13" s="1"/>
  <c r="E155" i="25"/>
  <c r="H27" i="13" s="1"/>
  <c r="E148" i="25"/>
  <c r="E145" i="25"/>
  <c r="E116" i="25"/>
  <c r="E102" i="25"/>
  <c r="E101" i="25"/>
  <c r="B7" i="14" s="1"/>
  <c r="AC7" i="14" s="1"/>
  <c r="E70" i="25"/>
  <c r="BI17" i="33" s="1"/>
  <c r="AP41" i="12"/>
  <c r="AP108" i="26"/>
  <c r="AP114" i="26"/>
  <c r="AP22" i="35"/>
  <c r="E140" i="25"/>
  <c r="E94" i="25"/>
  <c r="E19" i="13" s="1"/>
  <c r="E64" i="25"/>
  <c r="D18" i="32" s="1"/>
  <c r="E34" i="25"/>
  <c r="E162" i="25"/>
  <c r="H34" i="13" s="1"/>
  <c r="E111" i="25"/>
  <c r="E76" i="25"/>
  <c r="G9" i="36" s="1"/>
  <c r="E43" i="25"/>
  <c r="E22" i="25"/>
  <c r="BE17" i="32" s="1"/>
  <c r="E13" i="25"/>
  <c r="AK20" i="13" s="1"/>
  <c r="E175" i="25"/>
  <c r="E139" i="25"/>
  <c r="B3" i="34" s="1"/>
  <c r="E138" i="25"/>
  <c r="E86" i="25"/>
  <c r="J8" i="13" s="1"/>
  <c r="E9" i="25"/>
  <c r="G7" i="13" s="1"/>
  <c r="AP137" i="12"/>
  <c r="AP123" i="26"/>
  <c r="AP91" i="28"/>
  <c r="AP97" i="31"/>
  <c r="AP105" i="32"/>
  <c r="AP153" i="32"/>
  <c r="AP159" i="32"/>
  <c r="AP72" i="33"/>
  <c r="AP73" i="33"/>
  <c r="AP78" i="34"/>
  <c r="E166" i="25"/>
  <c r="A133" i="25" s="1"/>
  <c r="H167" i="25"/>
  <c r="H166" i="25"/>
  <c r="D137" i="25"/>
  <c r="G137" i="25" s="1"/>
  <c r="J137" i="25" s="1"/>
  <c r="C137" i="25"/>
  <c r="F137" i="25" s="1"/>
  <c r="I137" i="25" s="1"/>
  <c r="K17" i="28"/>
  <c r="AP42" i="32"/>
  <c r="AP103" i="32"/>
  <c r="AP113" i="32"/>
  <c r="AP144" i="32"/>
  <c r="AP24" i="33"/>
  <c r="AP25" i="33"/>
  <c r="AP40" i="33"/>
  <c r="AP41" i="33"/>
  <c r="AP69" i="33"/>
  <c r="AP90" i="33"/>
  <c r="AP123" i="33"/>
  <c r="AP133" i="33"/>
  <c r="AP135" i="33"/>
  <c r="AP154" i="33"/>
  <c r="AP157" i="33"/>
  <c r="AP176" i="14"/>
  <c r="AP47" i="35"/>
  <c r="AP42" i="35"/>
  <c r="AP35" i="35"/>
  <c r="AP40" i="12"/>
  <c r="AP44" i="12"/>
  <c r="AP150" i="26"/>
  <c r="AP51" i="27"/>
  <c r="AP67" i="27"/>
  <c r="AP117" i="27"/>
  <c r="AP135" i="28"/>
  <c r="AP49" i="29"/>
  <c r="AP62" i="29"/>
  <c r="AP153" i="29"/>
  <c r="AP76" i="31"/>
  <c r="AP109" i="32"/>
  <c r="AP172" i="32"/>
  <c r="AP184" i="32"/>
  <c r="AP185" i="32"/>
  <c r="AP191" i="32"/>
  <c r="AP39" i="33"/>
  <c r="AP76" i="33"/>
  <c r="AP176" i="33"/>
  <c r="AP177" i="33"/>
  <c r="AP181" i="33"/>
  <c r="AP26" i="34"/>
  <c r="AP27" i="34"/>
  <c r="AP37" i="34"/>
  <c r="AP43" i="34"/>
  <c r="AP63" i="34"/>
  <c r="AP69" i="34"/>
  <c r="AP76" i="34"/>
  <c r="AP77" i="34"/>
  <c r="AP90" i="34"/>
  <c r="AP104" i="34"/>
  <c r="AP172" i="34"/>
  <c r="AP186" i="34"/>
  <c r="N3" i="29"/>
  <c r="AP106" i="35"/>
  <c r="AP107" i="35"/>
  <c r="AP109" i="35"/>
  <c r="AP131" i="35"/>
  <c r="AP138" i="35"/>
  <c r="AP154" i="27"/>
  <c r="AP192" i="27"/>
  <c r="AP109" i="31"/>
  <c r="AP77" i="32"/>
  <c r="AP176" i="30"/>
  <c r="AP192" i="32"/>
  <c r="AP21" i="33"/>
  <c r="AP31" i="33"/>
  <c r="AP37" i="33"/>
  <c r="AP50" i="33"/>
  <c r="AP52" i="33"/>
  <c r="AP80" i="33"/>
  <c r="AP84" i="33"/>
  <c r="AP114" i="33"/>
  <c r="AP124" i="33"/>
  <c r="AP127" i="33"/>
  <c r="AP137" i="33"/>
  <c r="AP148" i="33"/>
  <c r="AP159" i="33"/>
  <c r="AP175" i="33"/>
  <c r="AP183" i="33"/>
  <c r="AP184" i="33"/>
  <c r="AP28" i="34"/>
  <c r="AP38" i="34"/>
  <c r="AP44" i="34"/>
  <c r="AP45" i="34"/>
  <c r="AP70" i="34"/>
  <c r="AP79" i="34"/>
  <c r="AP80" i="34"/>
  <c r="AP81" i="34"/>
  <c r="AP84" i="34"/>
  <c r="AP85" i="34"/>
  <c r="AP157" i="34"/>
  <c r="AP126" i="12"/>
  <c r="AP118" i="27"/>
  <c r="AP123" i="29"/>
  <c r="AP175" i="12"/>
  <c r="AP151" i="12"/>
  <c r="AP131" i="12"/>
  <c r="AP123" i="12"/>
  <c r="AP119" i="12"/>
  <c r="AP75" i="12"/>
  <c r="AP36" i="26"/>
  <c r="AP38" i="26"/>
  <c r="AP97" i="26"/>
  <c r="AP187" i="28"/>
  <c r="AP41" i="29"/>
  <c r="AP122" i="31"/>
  <c r="AP38" i="32"/>
  <c r="AP128" i="32"/>
  <c r="AP134" i="32"/>
  <c r="AP149" i="32"/>
  <c r="AP183" i="32"/>
  <c r="AP22" i="33"/>
  <c r="AP23" i="33"/>
  <c r="AP28" i="33"/>
  <c r="AP33" i="33"/>
  <c r="AP38" i="33"/>
  <c r="AP44" i="33"/>
  <c r="AP57" i="33"/>
  <c r="AP108" i="33"/>
  <c r="AP121" i="33"/>
  <c r="AP128" i="33"/>
  <c r="AP132" i="33"/>
  <c r="AP153" i="33"/>
  <c r="AP160" i="33"/>
  <c r="AP36" i="34"/>
  <c r="AP54" i="34"/>
  <c r="AP56" i="34"/>
  <c r="AP65" i="34"/>
  <c r="AP173" i="34"/>
  <c r="AP193" i="28"/>
  <c r="AP68" i="29"/>
  <c r="AP79" i="31"/>
  <c r="AP181" i="31"/>
  <c r="AP58" i="34"/>
  <c r="AP60" i="34"/>
  <c r="AP164" i="34"/>
  <c r="AP165" i="34"/>
  <c r="AP168" i="34"/>
  <c r="AP176" i="34"/>
  <c r="AP178" i="34"/>
  <c r="AP133" i="12"/>
  <c r="AP61" i="12"/>
  <c r="AP140" i="35"/>
  <c r="AP90" i="26"/>
  <c r="AP84" i="27"/>
  <c r="AP150" i="28"/>
  <c r="N3" i="12"/>
  <c r="AP122" i="35"/>
  <c r="AP164" i="35"/>
  <c r="AP106" i="14"/>
  <c r="AP117" i="14"/>
  <c r="AP141" i="14"/>
  <c r="AP33" i="26"/>
  <c r="AP98" i="26"/>
  <c r="AP104" i="26"/>
  <c r="AP167" i="26"/>
  <c r="AP97" i="27"/>
  <c r="AP174" i="27"/>
  <c r="AP36" i="28"/>
  <c r="AP74" i="28"/>
  <c r="AP111" i="28"/>
  <c r="AP115" i="28"/>
  <c r="AP128" i="28"/>
  <c r="AP148" i="28"/>
  <c r="AP158" i="28"/>
  <c r="AP185" i="28"/>
  <c r="AP35" i="29"/>
  <c r="AP43" i="29"/>
  <c r="AP46" i="29"/>
  <c r="AP71" i="29"/>
  <c r="AP91" i="29"/>
  <c r="AP146" i="29"/>
  <c r="AP149" i="29"/>
  <c r="AP152" i="29"/>
  <c r="AP187" i="29"/>
  <c r="AP189" i="29"/>
  <c r="AP192" i="29"/>
  <c r="AP56" i="30"/>
  <c r="AP59" i="30"/>
  <c r="AP63" i="30"/>
  <c r="AP67" i="30"/>
  <c r="AP106" i="30"/>
  <c r="AP108" i="30"/>
  <c r="AP110" i="30"/>
  <c r="AP181" i="30"/>
  <c r="AP192" i="30"/>
  <c r="AP24" i="31"/>
  <c r="AP32" i="31"/>
  <c r="AP40" i="31"/>
  <c r="AP59" i="31"/>
  <c r="AP95" i="31"/>
  <c r="AP111" i="31"/>
  <c r="AP132" i="31"/>
  <c r="AP135" i="31"/>
  <c r="AP179" i="31"/>
  <c r="AP46" i="32"/>
  <c r="AP57" i="32"/>
  <c r="AP62" i="32"/>
  <c r="AP71" i="32"/>
  <c r="AP72" i="32"/>
  <c r="AP73" i="32"/>
  <c r="AP85" i="32"/>
  <c r="AP86" i="32"/>
  <c r="AP108" i="32"/>
  <c r="AP115" i="32"/>
  <c r="AP118" i="32"/>
  <c r="AP120" i="32"/>
  <c r="AP121" i="32"/>
  <c r="AP124" i="32"/>
  <c r="AP126" i="32"/>
  <c r="AP131" i="32"/>
  <c r="AP133" i="32"/>
  <c r="AP161" i="32"/>
  <c r="AP162" i="32"/>
  <c r="AP167" i="32"/>
  <c r="AP171" i="32"/>
  <c r="AP173" i="32"/>
  <c r="AP26" i="33"/>
  <c r="AP27" i="33"/>
  <c r="AP32" i="33"/>
  <c r="AP42" i="33"/>
  <c r="AP43" i="33"/>
  <c r="AP45" i="33"/>
  <c r="AP53" i="33"/>
  <c r="AP67" i="33"/>
  <c r="AP75" i="33"/>
  <c r="AP99" i="33"/>
  <c r="AP107" i="33"/>
  <c r="AP117" i="33"/>
  <c r="AP141" i="33"/>
  <c r="AP142" i="33"/>
  <c r="AP149" i="33"/>
  <c r="AP151" i="33"/>
  <c r="AP185" i="33"/>
  <c r="AP187" i="33"/>
  <c r="AP188" i="33"/>
  <c r="AP25" i="34"/>
  <c r="AP29" i="34"/>
  <c r="AP34" i="34"/>
  <c r="AP40" i="34"/>
  <c r="AP41" i="34"/>
  <c r="AP46" i="34"/>
  <c r="AP47" i="34"/>
  <c r="AP48" i="34"/>
  <c r="AP49" i="34"/>
  <c r="AP51" i="34"/>
  <c r="AP52" i="34"/>
  <c r="AP53" i="34"/>
  <c r="AP82" i="34"/>
  <c r="AP86" i="34"/>
  <c r="AP87" i="34"/>
  <c r="AP88" i="34"/>
  <c r="AP131" i="34"/>
  <c r="AP139" i="34"/>
  <c r="AP155" i="34"/>
  <c r="AP156" i="34"/>
  <c r="AP158" i="34"/>
  <c r="N3" i="31"/>
  <c r="N3" i="26"/>
  <c r="N3" i="35"/>
  <c r="N3" i="14"/>
  <c r="N3" i="33"/>
  <c r="AP43" i="12"/>
  <c r="AP92" i="35"/>
  <c r="AP119" i="35"/>
  <c r="AP102" i="14"/>
  <c r="AP104" i="14"/>
  <c r="AP116" i="14"/>
  <c r="AP143" i="14"/>
  <c r="AP167" i="14"/>
  <c r="AP180" i="14"/>
  <c r="AP189" i="14"/>
  <c r="AP65" i="26"/>
  <c r="AP102" i="26"/>
  <c r="AP106" i="26"/>
  <c r="AP169" i="26"/>
  <c r="AP22" i="27"/>
  <c r="AP40" i="28"/>
  <c r="AP57" i="28"/>
  <c r="AP73" i="28"/>
  <c r="AP75" i="28"/>
  <c r="AP84" i="28"/>
  <c r="AP86" i="28"/>
  <c r="AP112" i="28"/>
  <c r="AP38" i="35"/>
  <c r="AP43" i="35"/>
  <c r="N3" i="34"/>
  <c r="AP62" i="12"/>
  <c r="AP194" i="12"/>
  <c r="AP149" i="12"/>
  <c r="AP105" i="35"/>
  <c r="AP169" i="35"/>
  <c r="AP165" i="14"/>
  <c r="AP50" i="26"/>
  <c r="AP52" i="26"/>
  <c r="AP58" i="26"/>
  <c r="AP116" i="26"/>
  <c r="AP120" i="26"/>
  <c r="AP152" i="26"/>
  <c r="AP154" i="26"/>
  <c r="AP27" i="27"/>
  <c r="AP78" i="27"/>
  <c r="AP102" i="27"/>
  <c r="AP187" i="27"/>
  <c r="AP66" i="28"/>
  <c r="AP67" i="28"/>
  <c r="AP88" i="28"/>
  <c r="AP98" i="28"/>
  <c r="AP109" i="28"/>
  <c r="AP118" i="28"/>
  <c r="AP139" i="28"/>
  <c r="AP143" i="28"/>
  <c r="AP161" i="28"/>
  <c r="AP32" i="29"/>
  <c r="AP63" i="29"/>
  <c r="AP73" i="29"/>
  <c r="AP117" i="29"/>
  <c r="AP145" i="29"/>
  <c r="AP147" i="29"/>
  <c r="AP128" i="30"/>
  <c r="AP144" i="30"/>
  <c r="AP194" i="30"/>
  <c r="AP47" i="31"/>
  <c r="AP56" i="31"/>
  <c r="AP65" i="31"/>
  <c r="AP105" i="31"/>
  <c r="AP120" i="31"/>
  <c r="AP28" i="32"/>
  <c r="AP61" i="32"/>
  <c r="AP75" i="32"/>
  <c r="AP89" i="32"/>
  <c r="AP110" i="32"/>
  <c r="AP132" i="32"/>
  <c r="AP168" i="32"/>
  <c r="AP180" i="32"/>
  <c r="AP187" i="32"/>
  <c r="AP29" i="33"/>
  <c r="AP56" i="33"/>
  <c r="AP96" i="33"/>
  <c r="AP97" i="33"/>
  <c r="AP120" i="33"/>
  <c r="AP129" i="33"/>
  <c r="AP140" i="33"/>
  <c r="AP152" i="33"/>
  <c r="AP161" i="33"/>
  <c r="AP178" i="33"/>
  <c r="AP180" i="33"/>
  <c r="AP189" i="33"/>
  <c r="AP31" i="34"/>
  <c r="AP50" i="34"/>
  <c r="AP57" i="34"/>
  <c r="AP73" i="34"/>
  <c r="AP96" i="34"/>
  <c r="AP100" i="34"/>
  <c r="AP147" i="34"/>
  <c r="AP171" i="34"/>
  <c r="AP181" i="34"/>
  <c r="AD6" i="12"/>
  <c r="AA152" i="12" s="1"/>
  <c r="AP97" i="12"/>
  <c r="G8" i="32"/>
  <c r="AP48" i="35"/>
  <c r="AP39" i="35"/>
  <c r="G8" i="27"/>
  <c r="AP142" i="35"/>
  <c r="AP159" i="35"/>
  <c r="AP177" i="35"/>
  <c r="AP25" i="14"/>
  <c r="AP35" i="14"/>
  <c r="AP60" i="14"/>
  <c r="AP80" i="14"/>
  <c r="AP84" i="14"/>
  <c r="AP92" i="14"/>
  <c r="AP100" i="14"/>
  <c r="AP101" i="14"/>
  <c r="AP105" i="14"/>
  <c r="AP113" i="14"/>
  <c r="AP161" i="14"/>
  <c r="AP164" i="14"/>
  <c r="AP182" i="14"/>
  <c r="AP186" i="14"/>
  <c r="AP194" i="14"/>
  <c r="AP34" i="26"/>
  <c r="AP61" i="26"/>
  <c r="AP73" i="26"/>
  <c r="AP75" i="26"/>
  <c r="AP77" i="26"/>
  <c r="AP82" i="26"/>
  <c r="AP107" i="26"/>
  <c r="AP111" i="26"/>
  <c r="AP119" i="26"/>
  <c r="AP125" i="26"/>
  <c r="AP131" i="26"/>
  <c r="AP141" i="26"/>
  <c r="AP192" i="26"/>
  <c r="AP64" i="27"/>
  <c r="AP72" i="27"/>
  <c r="AP86" i="27"/>
  <c r="AP87" i="27"/>
  <c r="AP92" i="27"/>
  <c r="AP120" i="27"/>
  <c r="AP131" i="27"/>
  <c r="AP142" i="27"/>
  <c r="AP164" i="27"/>
  <c r="AP177" i="27"/>
  <c r="AP179" i="27"/>
  <c r="AP182" i="27"/>
  <c r="AP184" i="27"/>
  <c r="AP191" i="27"/>
  <c r="AP39" i="28"/>
  <c r="AP42" i="28"/>
  <c r="AP54" i="28"/>
  <c r="AP55" i="28"/>
  <c r="AP69" i="28"/>
  <c r="AP70" i="28"/>
  <c r="AP72" i="28"/>
  <c r="AP78" i="28"/>
  <c r="AP80" i="28"/>
  <c r="AP81" i="28"/>
  <c r="AP82" i="28"/>
  <c r="AP83" i="28"/>
  <c r="AP93" i="28"/>
  <c r="AP94" i="28"/>
  <c r="AP102" i="28"/>
  <c r="AP104" i="28"/>
  <c r="AP119" i="28"/>
  <c r="AP120" i="28"/>
  <c r="AP123" i="28"/>
  <c r="AP131" i="28"/>
  <c r="AP133" i="28"/>
  <c r="AP153" i="28"/>
  <c r="AP163" i="28"/>
  <c r="AP21" i="29"/>
  <c r="AP22" i="29"/>
  <c r="AP25" i="29"/>
  <c r="AP54" i="29"/>
  <c r="AP75" i="29"/>
  <c r="AP76" i="29"/>
  <c r="AP78" i="29"/>
  <c r="AP79" i="29"/>
  <c r="AP95" i="29"/>
  <c r="AP103" i="29"/>
  <c r="AP121" i="29"/>
  <c r="AP158" i="29"/>
  <c r="AP162" i="29"/>
  <c r="AP164" i="29"/>
  <c r="AP166" i="29"/>
  <c r="AP34" i="30"/>
  <c r="AP55" i="30"/>
  <c r="AP61" i="30"/>
  <c r="AP71" i="30"/>
  <c r="AP73" i="30"/>
  <c r="AP75" i="30"/>
  <c r="AP77" i="30"/>
  <c r="AP79" i="30"/>
  <c r="AP81" i="30"/>
  <c r="AP85" i="30"/>
  <c r="AP122" i="30"/>
  <c r="AP131" i="30"/>
  <c r="AP147" i="30"/>
  <c r="AP156" i="30"/>
  <c r="AP157" i="30"/>
  <c r="AP158" i="30"/>
  <c r="AP166" i="30"/>
  <c r="AP168" i="30"/>
  <c r="AP172" i="30"/>
  <c r="AP178" i="30"/>
  <c r="AP188" i="30"/>
  <c r="AP23" i="31"/>
  <c r="AP27" i="31"/>
  <c r="AP31" i="31"/>
  <c r="AP33" i="31"/>
  <c r="AP37" i="31"/>
  <c r="AP49" i="31"/>
  <c r="AP50" i="31"/>
  <c r="AP54" i="31"/>
  <c r="AP61" i="31"/>
  <c r="AP62" i="31"/>
  <c r="AP63" i="31"/>
  <c r="AP72" i="31"/>
  <c r="AP84" i="31"/>
  <c r="AP88" i="31"/>
  <c r="AP89" i="31"/>
  <c r="AP101" i="31"/>
  <c r="AP107" i="31"/>
  <c r="AP113" i="31"/>
  <c r="AP115" i="31"/>
  <c r="AP117" i="31"/>
  <c r="AP118" i="31"/>
  <c r="AP127" i="31"/>
  <c r="AP144" i="31"/>
  <c r="AP146" i="31"/>
  <c r="AP148" i="31"/>
  <c r="AP152" i="31"/>
  <c r="AP159" i="31"/>
  <c r="AP162" i="31"/>
  <c r="AP164" i="31"/>
  <c r="AP172" i="31"/>
  <c r="AP173" i="31"/>
  <c r="AP183" i="31"/>
  <c r="AP24" i="32"/>
  <c r="AP26" i="32"/>
  <c r="AP31" i="32"/>
  <c r="AP34" i="32"/>
  <c r="AP43" i="32"/>
  <c r="AP53" i="32"/>
  <c r="AP64" i="32"/>
  <c r="AP65" i="32"/>
  <c r="AP69" i="32"/>
  <c r="AP79" i="32"/>
  <c r="AP81" i="32"/>
  <c r="AP84" i="32"/>
  <c r="AP91" i="32"/>
  <c r="AP138" i="32"/>
  <c r="AP146" i="32"/>
  <c r="AP148" i="32"/>
  <c r="AP151" i="32"/>
  <c r="AP154" i="32"/>
  <c r="AP156" i="32"/>
  <c r="AP186" i="32"/>
  <c r="AP188" i="32"/>
  <c r="AP30" i="33"/>
  <c r="AP34" i="33"/>
  <c r="AP35" i="33"/>
  <c r="AP49" i="33"/>
  <c r="AP51" i="33"/>
  <c r="AP60" i="33"/>
  <c r="AP61" i="33"/>
  <c r="AP91" i="33"/>
  <c r="AP101" i="33"/>
  <c r="AP113" i="33"/>
  <c r="AP125" i="33"/>
  <c r="AP136" i="33"/>
  <c r="AP169" i="33"/>
  <c r="AP171" i="33"/>
  <c r="AP21" i="34"/>
  <c r="AP32" i="34"/>
  <c r="AP33" i="34"/>
  <c r="AP42" i="34"/>
  <c r="AP61" i="34"/>
  <c r="AP62" i="34"/>
  <c r="AP64" i="34"/>
  <c r="AP66" i="34"/>
  <c r="AP67" i="34"/>
  <c r="AP68" i="34"/>
  <c r="AP74" i="34"/>
  <c r="AP75" i="34"/>
  <c r="AP83" i="34"/>
  <c r="AP91" i="34"/>
  <c r="AP92" i="34"/>
  <c r="AP113" i="34"/>
  <c r="AP117" i="34"/>
  <c r="AP160" i="34"/>
  <c r="AP177" i="34"/>
  <c r="AP185" i="34"/>
  <c r="AP190" i="34"/>
  <c r="AP192" i="34"/>
  <c r="AP193" i="34"/>
  <c r="AP23" i="35"/>
  <c r="AP81" i="12"/>
  <c r="AP117" i="12"/>
  <c r="AP127" i="12"/>
  <c r="AP173" i="12"/>
  <c r="AP57" i="12"/>
  <c r="AP72" i="12"/>
  <c r="AP189" i="12"/>
  <c r="AP58" i="12"/>
  <c r="AP31" i="35"/>
  <c r="AP51" i="35"/>
  <c r="AP100" i="35"/>
  <c r="AP129" i="35"/>
  <c r="AP130" i="35"/>
  <c r="AP172" i="35"/>
  <c r="AP34" i="14"/>
  <c r="AP66" i="14"/>
  <c r="AP163" i="14"/>
  <c r="AP193" i="14"/>
  <c r="AP46" i="26"/>
  <c r="AP48" i="26"/>
  <c r="AP100" i="26"/>
  <c r="AP110" i="26"/>
  <c r="AP112" i="26"/>
  <c r="AP175" i="26"/>
  <c r="AP189" i="26"/>
  <c r="AP191" i="26"/>
  <c r="AP193" i="26"/>
  <c r="AP47" i="27"/>
  <c r="AP79" i="27"/>
  <c r="AP81" i="27"/>
  <c r="AP185" i="27"/>
  <c r="AP142" i="30"/>
  <c r="AP82" i="32"/>
  <c r="AP107" i="32"/>
  <c r="AP175" i="32"/>
  <c r="AP64" i="33"/>
  <c r="AP123" i="34"/>
  <c r="H18" i="14"/>
  <c r="AP71" i="12"/>
  <c r="AP175" i="35"/>
  <c r="AP31" i="14"/>
  <c r="AP62" i="14"/>
  <c r="AP115" i="14"/>
  <c r="AP121" i="14"/>
  <c r="AP152" i="14"/>
  <c r="AP160" i="14"/>
  <c r="AP179" i="14"/>
  <c r="AP181" i="14"/>
  <c r="AP54" i="26"/>
  <c r="AP62" i="26"/>
  <c r="AP70" i="26"/>
  <c r="AP71" i="26"/>
  <c r="AP84" i="26"/>
  <c r="AP127" i="26"/>
  <c r="AP32" i="27"/>
  <c r="AP43" i="27"/>
  <c r="AP57" i="27"/>
  <c r="AP65" i="27"/>
  <c r="AP122" i="27"/>
  <c r="AP123" i="27"/>
  <c r="AP126" i="27"/>
  <c r="AP129" i="27"/>
  <c r="AP130" i="27"/>
  <c r="AP144" i="27"/>
  <c r="AP153" i="27"/>
  <c r="AP156" i="27"/>
  <c r="AP157" i="27"/>
  <c r="AP171" i="27"/>
  <c r="AP26" i="28"/>
  <c r="AP63" i="28"/>
  <c r="AP114" i="28"/>
  <c r="AP28" i="29"/>
  <c r="AP40" i="29"/>
  <c r="AP65" i="29"/>
  <c r="AP86" i="30"/>
  <c r="AP92" i="30"/>
  <c r="AP94" i="30"/>
  <c r="AP96" i="30"/>
  <c r="AP100" i="30"/>
  <c r="AP182" i="30"/>
  <c r="AP184" i="30"/>
  <c r="AP186" i="30"/>
  <c r="AP81" i="31"/>
  <c r="AP150" i="31"/>
  <c r="AP158" i="31"/>
  <c r="AP160" i="31"/>
  <c r="AP163" i="31"/>
  <c r="AP170" i="31"/>
  <c r="AP40" i="32"/>
  <c r="AP74" i="32"/>
  <c r="J6" i="32"/>
  <c r="J6" i="12"/>
  <c r="H18" i="26"/>
  <c r="AP27" i="35"/>
  <c r="V6" i="35"/>
  <c r="AP170" i="12"/>
  <c r="AP166" i="12"/>
  <c r="AP42" i="12"/>
  <c r="AP40" i="35"/>
  <c r="AP79" i="35"/>
  <c r="AP97" i="35"/>
  <c r="AP116" i="35"/>
  <c r="AP118" i="35"/>
  <c r="AP95" i="32"/>
  <c r="AP123" i="32"/>
  <c r="AP23" i="34"/>
  <c r="AP163" i="34"/>
  <c r="E167" i="25"/>
  <c r="E146" i="25"/>
  <c r="E115" i="25"/>
  <c r="B19" i="32" s="1"/>
  <c r="E87" i="25"/>
  <c r="E65" i="25"/>
  <c r="E49" i="25"/>
  <c r="R16" i="32" s="1"/>
  <c r="E39" i="25"/>
  <c r="AN19" i="29" s="1"/>
  <c r="E26" i="25"/>
  <c r="AG6" i="31" s="1"/>
  <c r="E178" i="25"/>
  <c r="E151" i="25"/>
  <c r="E130" i="25"/>
  <c r="E91" i="25"/>
  <c r="M7" i="14" s="1"/>
  <c r="E78" i="25"/>
  <c r="Q20" i="13" s="1"/>
  <c r="E69" i="25"/>
  <c r="E56" i="25"/>
  <c r="I18" i="26" s="1"/>
  <c r="E40" i="25"/>
  <c r="AK22" i="13" s="1"/>
  <c r="E24" i="25"/>
  <c r="I6" i="30" s="1"/>
  <c r="E20" i="25"/>
  <c r="E6" i="25"/>
  <c r="AP77" i="12"/>
  <c r="AP169" i="12"/>
  <c r="E118" i="25"/>
  <c r="K22" i="13" s="1"/>
  <c r="E174" i="25"/>
  <c r="E168" i="25"/>
  <c r="E164" i="25"/>
  <c r="P11" i="31" s="1"/>
  <c r="E152" i="25"/>
  <c r="E134" i="25"/>
  <c r="E114" i="25"/>
  <c r="P8" i="12" s="1"/>
  <c r="E108" i="25"/>
  <c r="B3" i="36" s="1"/>
  <c r="E105" i="25"/>
  <c r="Q16" i="30" s="1"/>
  <c r="E104" i="25"/>
  <c r="E100" i="25"/>
  <c r="M20" i="13" s="1"/>
  <c r="E97" i="25"/>
  <c r="E96" i="25"/>
  <c r="V11" i="13" s="1"/>
  <c r="E74" i="25"/>
  <c r="E46" i="25"/>
  <c r="K5" i="14" s="1"/>
  <c r="AP38" i="12"/>
  <c r="AP70" i="12"/>
  <c r="AP105" i="12"/>
  <c r="AP114" i="12"/>
  <c r="AP118" i="12"/>
  <c r="AP122" i="12"/>
  <c r="AP134" i="12"/>
  <c r="AP157" i="12"/>
  <c r="AP35" i="12"/>
  <c r="AP73" i="35"/>
  <c r="AP112" i="35"/>
  <c r="AP117" i="35"/>
  <c r="AP168" i="35"/>
  <c r="AP61" i="14"/>
  <c r="AP89" i="14"/>
  <c r="AP99" i="14"/>
  <c r="AP155" i="14"/>
  <c r="AP159" i="14"/>
  <c r="AP169" i="14"/>
  <c r="AP67" i="26"/>
  <c r="AP69" i="26"/>
  <c r="AP78" i="26"/>
  <c r="AP88" i="26"/>
  <c r="AP103" i="26"/>
  <c r="AP105" i="26"/>
  <c r="AP148" i="26"/>
  <c r="AP180" i="26"/>
  <c r="AP182" i="26"/>
  <c r="AP184" i="26"/>
  <c r="AP190" i="26"/>
  <c r="AP39" i="27"/>
  <c r="AP49" i="27"/>
  <c r="AP77" i="27"/>
  <c r="AP83" i="27"/>
  <c r="AP99" i="27"/>
  <c r="AP100" i="27"/>
  <c r="AP105" i="27"/>
  <c r="AP114" i="27"/>
  <c r="AP133" i="27"/>
  <c r="AP138" i="27"/>
  <c r="AP139" i="27"/>
  <c r="AP162" i="27"/>
  <c r="AP189" i="27"/>
  <c r="AP59" i="28"/>
  <c r="AP29" i="29"/>
  <c r="AP122" i="29"/>
  <c r="AP165" i="29"/>
  <c r="AP167" i="29"/>
  <c r="AP171" i="29"/>
  <c r="AP173" i="29"/>
  <c r="AP47" i="30"/>
  <c r="AP51" i="30"/>
  <c r="AP130" i="30"/>
  <c r="AP148" i="30"/>
  <c r="AP92" i="31"/>
  <c r="AP100" i="31"/>
  <c r="AP49" i="32"/>
  <c r="AP70" i="32"/>
  <c r="AP182" i="32"/>
  <c r="AP170" i="33"/>
  <c r="AP30" i="34"/>
  <c r="AP106" i="32"/>
  <c r="AP34" i="35"/>
  <c r="E169" i="25"/>
  <c r="E150" i="25"/>
  <c r="E124" i="25"/>
  <c r="E95" i="25"/>
  <c r="E92" i="25"/>
  <c r="L6" i="13" s="1"/>
  <c r="E71" i="25"/>
  <c r="E60" i="25"/>
  <c r="O21" i="13" s="1"/>
  <c r="E44" i="25"/>
  <c r="AK19" i="13" s="1"/>
  <c r="E31" i="25"/>
  <c r="I8" i="33" s="1"/>
  <c r="E179" i="25"/>
  <c r="E154" i="25"/>
  <c r="H26" i="13" s="1"/>
  <c r="E131" i="25"/>
  <c r="E106" i="25"/>
  <c r="BH17" i="29" s="1"/>
  <c r="E72" i="25"/>
  <c r="E58" i="25"/>
  <c r="E42" i="25"/>
  <c r="AL19" i="33" s="1"/>
  <c r="E25" i="25"/>
  <c r="E21" i="25"/>
  <c r="E12" i="25"/>
  <c r="E103" i="25"/>
  <c r="V10" i="13" s="1"/>
  <c r="E128" i="25"/>
  <c r="L5" i="13" s="1"/>
  <c r="E36" i="25"/>
  <c r="G21" i="13" s="1"/>
  <c r="E85" i="25"/>
  <c r="P21" i="13" s="1"/>
  <c r="E173" i="25"/>
  <c r="E172" i="25"/>
  <c r="E121" i="25"/>
  <c r="K18" i="33" s="1"/>
  <c r="E107" i="25"/>
  <c r="E99" i="25"/>
  <c r="E67" i="25"/>
  <c r="O14" i="13" s="1"/>
  <c r="E19" i="25"/>
  <c r="E15" i="25"/>
  <c r="P7" i="14" s="1"/>
  <c r="AP46" i="12"/>
  <c r="AP142" i="12"/>
  <c r="AP95" i="35"/>
  <c r="AP126" i="35"/>
  <c r="AP161" i="35"/>
  <c r="AP162" i="35"/>
  <c r="AP181" i="35"/>
  <c r="AP183" i="35"/>
  <c r="AP39" i="14"/>
  <c r="AP111" i="14"/>
  <c r="AP119" i="14"/>
  <c r="AP122" i="14"/>
  <c r="AP127" i="14"/>
  <c r="AP177" i="14"/>
  <c r="AP42" i="26"/>
  <c r="AP96" i="26"/>
  <c r="AP126" i="26"/>
  <c r="AP132" i="26"/>
  <c r="AP25" i="27"/>
  <c r="AP29" i="27"/>
  <c r="AP75" i="27"/>
  <c r="AP76" i="27"/>
  <c r="AP109" i="27"/>
  <c r="AP146" i="27"/>
  <c r="AP148" i="27"/>
  <c r="AP149" i="27"/>
  <c r="AP150" i="27"/>
  <c r="AP159" i="27"/>
  <c r="AP28" i="28"/>
  <c r="AP31" i="28"/>
  <c r="AP46" i="28"/>
  <c r="AP47" i="28"/>
  <c r="AP68" i="28"/>
  <c r="AP117" i="28"/>
  <c r="AP134" i="28"/>
  <c r="AP137" i="28"/>
  <c r="AP176" i="28"/>
  <c r="AP194" i="28"/>
  <c r="AP48" i="29"/>
  <c r="AP60" i="29"/>
  <c r="AP87" i="29"/>
  <c r="AP157" i="29"/>
  <c r="AP160" i="29"/>
  <c r="AP168" i="29"/>
  <c r="AP188" i="29"/>
  <c r="AP165" i="30"/>
  <c r="AP177" i="30"/>
  <c r="AP183" i="30"/>
  <c r="AP22" i="31"/>
  <c r="AP30" i="31"/>
  <c r="AP178" i="31"/>
  <c r="AP181" i="32"/>
  <c r="AP65" i="33"/>
  <c r="AP68" i="33"/>
  <c r="AP139" i="33"/>
  <c r="AP179" i="33"/>
  <c r="AP99" i="34"/>
  <c r="AP174" i="34"/>
  <c r="F144" i="25"/>
  <c r="AE7" i="33"/>
  <c r="I9" i="36"/>
  <c r="I6" i="36"/>
  <c r="N6" i="36" s="1"/>
  <c r="R3" i="25"/>
  <c r="I7" i="36"/>
  <c r="P56" i="36" s="1"/>
  <c r="AE7" i="12"/>
  <c r="AE7" i="27"/>
  <c r="AE7" i="31"/>
  <c r="K9" i="36"/>
  <c r="I4" i="36"/>
  <c r="AE7" i="35"/>
  <c r="AE7" i="28"/>
  <c r="AE7" i="32"/>
  <c r="J9" i="36"/>
  <c r="AE7" i="26"/>
  <c r="AE7" i="30"/>
  <c r="AE7" i="34"/>
  <c r="B6" i="13"/>
  <c r="L9" i="36"/>
  <c r="H5" i="25"/>
  <c r="BN49" i="35"/>
  <c r="BN147" i="35"/>
  <c r="BM120" i="35"/>
  <c r="BM128" i="35"/>
  <c r="BN56" i="35"/>
  <c r="BM85" i="35"/>
  <c r="BN139" i="35"/>
  <c r="BM63" i="35"/>
  <c r="BM134" i="35"/>
  <c r="BM56" i="35"/>
  <c r="BM82" i="35"/>
  <c r="BN146" i="35"/>
  <c r="BN93" i="35"/>
  <c r="BN113" i="35"/>
  <c r="BN173" i="35"/>
  <c r="BN74" i="35"/>
  <c r="BM163" i="35"/>
  <c r="BN85" i="35"/>
  <c r="BM140" i="35"/>
  <c r="BM156" i="35"/>
  <c r="BM93" i="35"/>
  <c r="BN36" i="35"/>
  <c r="BN137" i="35"/>
  <c r="BM78" i="35"/>
  <c r="BN180" i="35"/>
  <c r="BM148" i="35"/>
  <c r="BM116" i="35"/>
  <c r="BN84" i="35"/>
  <c r="BN52" i="35"/>
  <c r="BN20" i="35"/>
  <c r="BM80" i="35"/>
  <c r="BN141" i="35"/>
  <c r="BN191" i="35"/>
  <c r="BM159" i="35"/>
  <c r="BM127" i="35"/>
  <c r="BN95" i="35"/>
  <c r="BN63" i="35"/>
  <c r="BM29" i="35"/>
  <c r="BN110" i="35"/>
  <c r="BM100" i="35"/>
  <c r="BM23" i="35"/>
  <c r="BN99" i="35"/>
  <c r="BN25" i="35"/>
  <c r="BM165" i="35"/>
  <c r="BM73" i="35"/>
  <c r="BN130" i="35"/>
  <c r="BN64" i="35"/>
  <c r="BN161" i="35"/>
  <c r="BN112" i="35"/>
  <c r="BM24" i="35"/>
  <c r="BN163" i="35"/>
  <c r="BM77" i="35"/>
  <c r="BF8" i="35"/>
  <c r="BM114" i="35"/>
  <c r="BM189" i="35"/>
  <c r="BM27" i="35"/>
  <c r="BN61" i="35"/>
  <c r="BM42" i="35"/>
  <c r="BM149" i="35"/>
  <c r="BM162" i="35"/>
  <c r="BM142" i="35"/>
  <c r="BM68" i="35"/>
  <c r="BM153" i="35"/>
  <c r="BN57" i="35"/>
  <c r="BM164" i="35"/>
  <c r="BN124" i="35"/>
  <c r="BN76" i="35"/>
  <c r="BM36" i="35"/>
  <c r="BM62" i="35"/>
  <c r="BN158" i="35"/>
  <c r="BM175" i="35"/>
  <c r="BN135" i="35"/>
  <c r="BN87" i="35"/>
  <c r="BM45" i="35"/>
  <c r="BM83" i="35"/>
  <c r="BM130" i="35"/>
  <c r="BM147" i="35"/>
  <c r="BN51" i="35"/>
  <c r="BM99" i="35"/>
  <c r="BN186" i="35"/>
  <c r="BM26" i="35"/>
  <c r="BM133" i="35"/>
  <c r="BN53" i="35"/>
  <c r="BM182" i="35"/>
  <c r="BN125" i="35"/>
  <c r="BM69" i="35"/>
  <c r="BM190" i="35"/>
  <c r="BN114" i="35"/>
  <c r="BM46" i="35"/>
  <c r="BN182" i="35"/>
  <c r="BM150" i="35"/>
  <c r="BN118" i="35"/>
  <c r="BM86" i="35"/>
  <c r="BM54" i="35"/>
  <c r="BM22" i="35"/>
  <c r="BM74" i="35"/>
  <c r="BN138" i="35"/>
  <c r="BN193" i="35"/>
  <c r="BM161" i="35"/>
  <c r="BN129" i="35"/>
  <c r="BN97" i="35"/>
  <c r="BM65" i="35"/>
  <c r="BN31" i="35"/>
  <c r="BM103" i="35"/>
  <c r="BN89" i="35"/>
  <c r="BN21" i="35"/>
  <c r="BN116" i="35"/>
  <c r="BN26" i="35"/>
  <c r="BM104" i="35"/>
  <c r="BN192" i="35"/>
  <c r="BM144" i="35"/>
  <c r="BN96" i="35"/>
  <c r="BM32" i="35"/>
  <c r="BN101" i="35"/>
  <c r="BN187" i="35"/>
  <c r="BM115" i="35"/>
  <c r="BN32" i="35"/>
  <c r="BO11" i="35"/>
  <c r="BM136" i="35"/>
  <c r="BM154" i="35"/>
  <c r="BM34" i="35"/>
  <c r="BN77" i="35"/>
  <c r="BM21" i="35"/>
  <c r="BM49" i="35"/>
  <c r="BN168" i="35"/>
  <c r="BM117" i="35"/>
  <c r="BM187" i="35"/>
  <c r="BF13" i="35"/>
  <c r="BM178" i="35"/>
  <c r="BM97" i="35"/>
  <c r="BN107" i="35"/>
  <c r="BN109" i="35"/>
  <c r="BN140" i="35"/>
  <c r="BM35" i="35"/>
  <c r="BM151" i="35"/>
  <c r="BM25" i="35"/>
  <c r="BN83" i="35"/>
  <c r="BN149" i="35"/>
  <c r="BN69" i="35"/>
  <c r="BN94" i="35"/>
  <c r="BM139" i="35"/>
  <c r="BN15" i="35"/>
  <c r="BN134" i="35"/>
  <c r="BM70" i="35"/>
  <c r="BN106" i="35"/>
  <c r="BM145" i="35"/>
  <c r="BN81" i="35"/>
  <c r="BM168" i="35"/>
  <c r="BN159" i="35"/>
  <c r="BN145" i="35"/>
  <c r="BN120" i="35"/>
  <c r="BM41" i="35"/>
  <c r="BN67" i="35"/>
  <c r="BN194" i="35"/>
  <c r="BN128" i="35"/>
  <c r="BN40" i="35"/>
  <c r="BM152" i="35"/>
  <c r="BM40" i="35"/>
  <c r="BM166" i="35"/>
  <c r="BN33" i="35"/>
  <c r="BM75" i="35"/>
  <c r="BM138" i="35"/>
  <c r="BM84" i="35"/>
  <c r="BM61" i="35"/>
  <c r="BM118" i="35"/>
  <c r="BM106" i="35"/>
  <c r="BM181" i="35"/>
  <c r="BM28" i="35"/>
  <c r="BM170" i="35"/>
  <c r="BM76" i="35"/>
  <c r="BM186" i="35"/>
  <c r="BM98" i="35"/>
  <c r="BM172" i="35"/>
  <c r="BM132" i="35"/>
  <c r="BN92" i="35"/>
  <c r="BN44" i="35"/>
  <c r="BM50" i="35"/>
  <c r="BN126" i="35"/>
  <c r="BM183" i="35"/>
  <c r="BM143" i="35"/>
  <c r="BN103" i="35"/>
  <c r="BN55" i="35"/>
  <c r="BM44" i="35"/>
  <c r="BM59" i="35"/>
  <c r="BN179" i="35"/>
  <c r="BN59" i="35"/>
  <c r="BN115" i="35"/>
  <c r="BN29" i="35"/>
  <c r="BN58" i="35"/>
  <c r="BN165" i="35"/>
  <c r="BN35" i="35"/>
  <c r="BM194" i="35"/>
  <c r="BN143" i="35"/>
  <c r="BM87" i="35"/>
  <c r="BN24" i="35"/>
  <c r="BM131" i="35"/>
  <c r="BN65" i="35"/>
  <c r="BN190" i="35"/>
  <c r="BM158" i="35"/>
  <c r="BM126" i="35"/>
  <c r="BM94" i="35"/>
  <c r="BN62" i="35"/>
  <c r="BN30" i="35"/>
  <c r="BM55" i="35"/>
  <c r="BM122" i="35"/>
  <c r="BM188" i="35"/>
  <c r="BM169" i="35"/>
  <c r="BM137" i="35"/>
  <c r="BM105" i="35"/>
  <c r="BN73" i="35"/>
  <c r="BN39" i="35"/>
  <c r="BN72" i="35"/>
  <c r="BM58" i="35"/>
  <c r="BM180" i="35"/>
  <c r="BM129" i="35"/>
  <c r="BM60" i="35"/>
  <c r="BN132" i="35"/>
  <c r="BN27" i="35"/>
  <c r="BM160" i="35"/>
  <c r="BN104" i="35"/>
  <c r="BN48" i="35"/>
  <c r="BM71" i="35"/>
  <c r="BN181" i="35"/>
  <c r="BN131" i="35"/>
  <c r="BN41" i="35"/>
  <c r="BN148" i="35"/>
  <c r="BN34" i="35"/>
  <c r="BN170" i="35"/>
  <c r="BM66" i="35"/>
  <c r="BF14" i="35"/>
  <c r="BM109" i="35"/>
  <c r="BN66" i="35"/>
  <c r="BM90" i="35"/>
  <c r="BM72" i="35"/>
  <c r="BN75" i="35"/>
  <c r="BN178" i="35"/>
  <c r="BM125" i="35"/>
  <c r="BM146" i="35"/>
  <c r="BM53" i="35"/>
  <c r="BM179" i="35"/>
  <c r="BN22" i="35"/>
  <c r="BN188" i="35"/>
  <c r="BN100" i="35"/>
  <c r="BN60" i="35"/>
  <c r="BN108" i="35"/>
  <c r="BM193" i="35"/>
  <c r="BN111" i="35"/>
  <c r="BN71" i="35"/>
  <c r="BM184" i="35"/>
  <c r="BN189" i="35"/>
  <c r="BM167" i="35"/>
  <c r="BN90" i="35"/>
  <c r="BM177" i="35"/>
  <c r="BN172" i="35"/>
  <c r="BN157" i="35"/>
  <c r="BM38" i="35"/>
  <c r="BN79" i="35"/>
  <c r="BN166" i="35"/>
  <c r="BM102" i="35"/>
  <c r="BN38" i="35"/>
  <c r="BN45" i="35"/>
  <c r="BN169" i="35"/>
  <c r="BN177" i="35"/>
  <c r="BM113" i="35"/>
  <c r="BM47" i="35"/>
  <c r="BM39" i="35"/>
  <c r="BN155" i="35"/>
  <c r="BN70" i="35"/>
  <c r="BN47" i="35"/>
  <c r="BM176" i="35"/>
  <c r="BM64" i="35"/>
  <c r="BN150" i="35"/>
  <c r="BM155" i="35"/>
  <c r="BM48" i="35"/>
  <c r="BN91" i="35"/>
  <c r="BN98" i="35"/>
  <c r="BM141" i="35"/>
  <c r="BN86" i="35"/>
  <c r="J6" i="28"/>
  <c r="J6" i="27"/>
  <c r="J6" i="33"/>
  <c r="J6" i="29"/>
  <c r="J6" i="35"/>
  <c r="J6" i="30"/>
  <c r="J6" i="31"/>
  <c r="J6" i="34"/>
  <c r="J7" i="13"/>
  <c r="J6" i="26"/>
  <c r="J6" i="14"/>
  <c r="E160" i="25"/>
  <c r="I160" i="25"/>
  <c r="H160" i="25" s="1"/>
  <c r="H31" i="13"/>
  <c r="H30" i="13"/>
  <c r="I88" i="25"/>
  <c r="H88" i="25" s="1"/>
  <c r="E88" i="25"/>
  <c r="V6" i="28"/>
  <c r="V6" i="30"/>
  <c r="I52" i="25"/>
  <c r="H52" i="25" s="1"/>
  <c r="E52" i="25"/>
  <c r="J11" i="13" s="1"/>
  <c r="E11" i="25"/>
  <c r="M11" i="34" s="1"/>
  <c r="I11" i="25"/>
  <c r="H11" i="25" s="1"/>
  <c r="O57" i="36"/>
  <c r="J57" i="36" s="1"/>
  <c r="M57" i="36" s="1"/>
  <c r="O50" i="36"/>
  <c r="J50" i="36" s="1"/>
  <c r="M50" i="36" s="1"/>
  <c r="O38" i="36"/>
  <c r="J38" i="36" s="1"/>
  <c r="M38" i="36" s="1"/>
  <c r="AN58" i="35"/>
  <c r="AP58" i="35" s="1"/>
  <c r="AN33" i="14"/>
  <c r="AP33" i="14" s="1"/>
  <c r="BM13" i="14"/>
  <c r="AN134" i="29"/>
  <c r="AP134" i="29" s="1"/>
  <c r="G8" i="33"/>
  <c r="R27" i="13"/>
  <c r="I127" i="25"/>
  <c r="H127" i="25" s="1"/>
  <c r="E127" i="25"/>
  <c r="I83" i="25"/>
  <c r="H83" i="25" s="1"/>
  <c r="E83" i="25"/>
  <c r="I73" i="25"/>
  <c r="H73" i="25" s="1"/>
  <c r="E73" i="25"/>
  <c r="V7" i="30"/>
  <c r="V7" i="28"/>
  <c r="V7" i="27"/>
  <c r="I38" i="25"/>
  <c r="H38" i="25" s="1"/>
  <c r="E38" i="25"/>
  <c r="I30" i="25"/>
  <c r="H30" i="25" s="1"/>
  <c r="E30" i="25"/>
  <c r="O56" i="36"/>
  <c r="J56" i="36" s="1"/>
  <c r="M56" i="36" s="1"/>
  <c r="O49" i="36"/>
  <c r="J49" i="36" s="1"/>
  <c r="M49" i="36" s="1"/>
  <c r="O42" i="36"/>
  <c r="J42" i="36" s="1"/>
  <c r="M42" i="36" s="1"/>
  <c r="O24" i="36"/>
  <c r="J24" i="36" s="1"/>
  <c r="M24" i="36" s="1"/>
  <c r="O18" i="36"/>
  <c r="J18" i="36" s="1"/>
  <c r="M18" i="36" s="1"/>
  <c r="O14" i="36"/>
  <c r="J14" i="36" s="1"/>
  <c r="M14" i="36" s="1"/>
  <c r="AN66" i="12"/>
  <c r="AP66" i="12" s="1"/>
  <c r="AN83" i="12"/>
  <c r="AP83" i="12" s="1"/>
  <c r="AN129" i="12"/>
  <c r="AP129" i="12" s="1"/>
  <c r="AN52" i="35"/>
  <c r="AP52" i="35" s="1"/>
  <c r="AN96" i="35"/>
  <c r="AP96" i="35" s="1"/>
  <c r="AN32" i="14"/>
  <c r="AP32" i="14" s="1"/>
  <c r="AN82" i="14"/>
  <c r="AP82" i="14" s="1"/>
  <c r="AN98" i="14"/>
  <c r="AP98" i="14" s="1"/>
  <c r="AN184" i="14"/>
  <c r="AP184" i="14" s="1"/>
  <c r="BO10" i="27"/>
  <c r="BM181" i="27"/>
  <c r="BN169" i="27"/>
  <c r="BM162" i="27"/>
  <c r="BN127" i="27"/>
  <c r="BM104" i="27"/>
  <c r="BM91" i="27"/>
  <c r="BM58" i="27"/>
  <c r="BM48" i="27"/>
  <c r="BN35" i="27"/>
  <c r="BN32" i="27"/>
  <c r="BN27" i="27"/>
  <c r="BN190" i="27"/>
  <c r="BN185" i="27"/>
  <c r="BM180" i="27"/>
  <c r="BM174" i="27"/>
  <c r="BM169" i="27"/>
  <c r="BM164" i="27"/>
  <c r="BM158" i="27"/>
  <c r="BM153" i="27"/>
  <c r="BN148" i="27"/>
  <c r="BM142" i="27"/>
  <c r="BN137" i="27"/>
  <c r="BN132" i="27"/>
  <c r="BN126" i="27"/>
  <c r="BN121" i="27"/>
  <c r="BM116" i="27"/>
  <c r="BN110" i="27"/>
  <c r="BN105" i="27"/>
  <c r="BN100" i="27"/>
  <c r="BN94" i="27"/>
  <c r="BN89" i="27"/>
  <c r="BM84" i="27"/>
  <c r="BM78" i="27"/>
  <c r="BM73" i="27"/>
  <c r="BM68" i="27"/>
  <c r="BN62" i="27"/>
  <c r="BM25" i="27"/>
  <c r="BN29" i="27"/>
  <c r="BM33" i="27"/>
  <c r="BN37" i="27"/>
  <c r="BN41" i="27"/>
  <c r="BN45" i="27"/>
  <c r="BM49" i="27"/>
  <c r="BN53" i="27"/>
  <c r="BN57" i="27"/>
  <c r="BN64" i="27"/>
  <c r="BN72" i="27"/>
  <c r="BM77" i="27"/>
  <c r="BN90" i="27"/>
  <c r="BM99" i="27"/>
  <c r="BM110" i="27"/>
  <c r="BM117" i="27"/>
  <c r="BM124" i="27"/>
  <c r="BM134" i="27"/>
  <c r="BM141" i="27"/>
  <c r="BN151" i="27"/>
  <c r="BN158" i="27"/>
  <c r="BM167" i="27"/>
  <c r="BM173" i="27"/>
  <c r="BN180" i="27"/>
  <c r="BM190" i="27"/>
  <c r="BN194" i="27"/>
  <c r="BN186" i="27"/>
  <c r="BM143" i="27"/>
  <c r="BN116" i="27"/>
  <c r="BN106" i="27"/>
  <c r="BM69" i="27"/>
  <c r="BN63" i="27"/>
  <c r="BM50" i="27"/>
  <c r="BM43" i="27"/>
  <c r="BN24" i="27"/>
  <c r="BM192" i="27"/>
  <c r="BM186" i="27"/>
  <c r="BN181" i="27"/>
  <c r="BN176" i="27"/>
  <c r="BN170" i="27"/>
  <c r="BN165" i="27"/>
  <c r="BN160" i="27"/>
  <c r="BN154" i="27"/>
  <c r="BM149" i="27"/>
  <c r="BN144" i="27"/>
  <c r="BM138" i="27"/>
  <c r="BM133" i="27"/>
  <c r="BM128" i="27"/>
  <c r="BM122" i="27"/>
  <c r="BN117" i="27"/>
  <c r="BM112" i="27"/>
  <c r="BM106" i="27"/>
  <c r="BM101" i="27"/>
  <c r="BM96" i="27"/>
  <c r="BM90" i="27"/>
  <c r="BN85" i="27"/>
  <c r="BN80" i="27"/>
  <c r="BN74" i="27"/>
  <c r="BN69" i="27"/>
  <c r="BM64" i="27"/>
  <c r="BM21" i="27"/>
  <c r="BM24" i="27"/>
  <c r="BN28" i="27"/>
  <c r="BM32" i="27"/>
  <c r="BN36" i="27"/>
  <c r="BN40" i="27"/>
  <c r="BM44" i="27"/>
  <c r="BN48" i="27"/>
  <c r="BM52" i="27"/>
  <c r="BM56" i="27"/>
  <c r="BN61" i="27"/>
  <c r="BM71" i="27"/>
  <c r="BN83" i="27"/>
  <c r="BM89" i="27"/>
  <c r="BN96" i="27"/>
  <c r="BM107" i="27"/>
  <c r="BN114" i="27"/>
  <c r="BN122" i="27"/>
  <c r="BM131" i="27"/>
  <c r="BN138" i="27"/>
  <c r="BM150" i="27"/>
  <c r="BM157" i="27"/>
  <c r="BN164" i="27"/>
  <c r="BN171" i="27"/>
  <c r="BN177" i="27"/>
  <c r="BM187" i="27"/>
  <c r="BN193" i="27"/>
  <c r="AN129" i="28"/>
  <c r="AP129" i="28" s="1"/>
  <c r="BL13" i="29"/>
  <c r="BN15" i="29"/>
  <c r="BL14" i="29"/>
  <c r="BN14" i="29"/>
  <c r="BN8" i="29"/>
  <c r="BM8" i="29" s="1"/>
  <c r="BL8" i="29" s="1"/>
  <c r="BK8" i="29" s="1"/>
  <c r="BJ8" i="29" s="1"/>
  <c r="BN13" i="29"/>
  <c r="BN184" i="29"/>
  <c r="BM144" i="29"/>
  <c r="BN123" i="29"/>
  <c r="BM103" i="29"/>
  <c r="BN61" i="29"/>
  <c r="BN39" i="29"/>
  <c r="BM25" i="29"/>
  <c r="BM179" i="29"/>
  <c r="BN160" i="29"/>
  <c r="BM110" i="29"/>
  <c r="BM84" i="29"/>
  <c r="BM72" i="29"/>
  <c r="BN53" i="29"/>
  <c r="BN27" i="29"/>
  <c r="BM42" i="29"/>
  <c r="BN38" i="29"/>
  <c r="BN193" i="29"/>
  <c r="BN189" i="29"/>
  <c r="BN185" i="29"/>
  <c r="BN181" i="29"/>
  <c r="BN177" i="29"/>
  <c r="BN173" i="29"/>
  <c r="BN169" i="29"/>
  <c r="BN165" i="29"/>
  <c r="BN161" i="29"/>
  <c r="BN157" i="29"/>
  <c r="BN153" i="29"/>
  <c r="BN149" i="29"/>
  <c r="BM145" i="29"/>
  <c r="BM141" i="29"/>
  <c r="BM137" i="29"/>
  <c r="BN133" i="29"/>
  <c r="BN129" i="29"/>
  <c r="BN125" i="29"/>
  <c r="BM121" i="29"/>
  <c r="BM117" i="29"/>
  <c r="BM113" i="29"/>
  <c r="BM109" i="29"/>
  <c r="BM105" i="29"/>
  <c r="BM101" i="29"/>
  <c r="BM97" i="29"/>
  <c r="BM93" i="29"/>
  <c r="BM89" i="29"/>
  <c r="BM85" i="29"/>
  <c r="BM81" i="29"/>
  <c r="BM77" i="29"/>
  <c r="BM73" i="29"/>
  <c r="BM69" i="29"/>
  <c r="BM65" i="29"/>
  <c r="BM61" i="29"/>
  <c r="BM57" i="29"/>
  <c r="BM53" i="29"/>
  <c r="BM49" i="29"/>
  <c r="BN45" i="29"/>
  <c r="BN41" i="29"/>
  <c r="BN37" i="29"/>
  <c r="BN33" i="29"/>
  <c r="BN29" i="29"/>
  <c r="BN25" i="29"/>
  <c r="BM21" i="29"/>
  <c r="BM171" i="29"/>
  <c r="BN97" i="29"/>
  <c r="BM56" i="29"/>
  <c r="BJ14" i="29"/>
  <c r="BM188" i="29"/>
  <c r="BN183" i="29"/>
  <c r="BM178" i="29"/>
  <c r="BM172" i="29"/>
  <c r="BN167" i="29"/>
  <c r="BM162" i="29"/>
  <c r="BM156" i="29"/>
  <c r="BN151" i="29"/>
  <c r="BN146" i="29"/>
  <c r="BN140" i="29"/>
  <c r="BN135" i="29"/>
  <c r="BM130" i="29"/>
  <c r="BN124" i="29"/>
  <c r="BM119" i="29"/>
  <c r="BN114" i="29"/>
  <c r="BN108" i="29"/>
  <c r="BN103" i="29"/>
  <c r="BN98" i="29"/>
  <c r="BN92" i="29"/>
  <c r="BM87" i="29"/>
  <c r="BN82" i="29"/>
  <c r="BN76" i="29"/>
  <c r="BM71" i="29"/>
  <c r="BN66" i="29"/>
  <c r="BN60" i="29"/>
  <c r="BM55" i="29"/>
  <c r="BN50" i="29"/>
  <c r="BM44" i="29"/>
  <c r="BM39" i="29"/>
  <c r="BN34" i="29"/>
  <c r="BM28" i="29"/>
  <c r="BN23" i="29"/>
  <c r="BJ13" i="29"/>
  <c r="BM29" i="29"/>
  <c r="BM37" i="29"/>
  <c r="BM46" i="29"/>
  <c r="BM50" i="29"/>
  <c r="BM58" i="29"/>
  <c r="BM66" i="29"/>
  <c r="BM74" i="29"/>
  <c r="BM82" i="29"/>
  <c r="BM90" i="29"/>
  <c r="BM98" i="29"/>
  <c r="BM108" i="29"/>
  <c r="BM116" i="29"/>
  <c r="BM124" i="29"/>
  <c r="BN132" i="29"/>
  <c r="BN139" i="29"/>
  <c r="BN147" i="29"/>
  <c r="BN154" i="29"/>
  <c r="BN162" i="29"/>
  <c r="BN170" i="29"/>
  <c r="BN178" i="29"/>
  <c r="BN186" i="29"/>
  <c r="BN152" i="29"/>
  <c r="BM118" i="29"/>
  <c r="BN69" i="29"/>
  <c r="BM36" i="29"/>
  <c r="BN30" i="29"/>
  <c r="BO10" i="29"/>
  <c r="BM190" i="29"/>
  <c r="BM184" i="29"/>
  <c r="BN179" i="29"/>
  <c r="BM174" i="29"/>
  <c r="BM168" i="29"/>
  <c r="BN163" i="29"/>
  <c r="BM158" i="29"/>
  <c r="BM152" i="29"/>
  <c r="BM147" i="29"/>
  <c r="BN142" i="29"/>
  <c r="BM136" i="29"/>
  <c r="BN131" i="29"/>
  <c r="BM126" i="29"/>
  <c r="BN120" i="29"/>
  <c r="BM115" i="29"/>
  <c r="BN110" i="29"/>
  <c r="BM104" i="29"/>
  <c r="BM99" i="29"/>
  <c r="BN94" i="29"/>
  <c r="BN88" i="29"/>
  <c r="BM83" i="29"/>
  <c r="BN78" i="29"/>
  <c r="BN72" i="29"/>
  <c r="BM67" i="29"/>
  <c r="BN62" i="29"/>
  <c r="BN56" i="29"/>
  <c r="BM51" i="29"/>
  <c r="BN46" i="29"/>
  <c r="BM40" i="29"/>
  <c r="BN35" i="29"/>
  <c r="BM30" i="29"/>
  <c r="BM24" i="29"/>
  <c r="BM20" i="29"/>
  <c r="BM26" i="29"/>
  <c r="BM35" i="29"/>
  <c r="BN44" i="29"/>
  <c r="BN55" i="29"/>
  <c r="BN63" i="29"/>
  <c r="BN71" i="29"/>
  <c r="BN79" i="29"/>
  <c r="BN87" i="29"/>
  <c r="BN95" i="29"/>
  <c r="BN105" i="29"/>
  <c r="BN113" i="29"/>
  <c r="BN121" i="29"/>
  <c r="BM131" i="29"/>
  <c r="BM138" i="29"/>
  <c r="BM146" i="29"/>
  <c r="BM153" i="29"/>
  <c r="BM161" i="29"/>
  <c r="BM169" i="29"/>
  <c r="BM177" i="29"/>
  <c r="BM185" i="29"/>
  <c r="BM193" i="29"/>
  <c r="BK14" i="30"/>
  <c r="BN138" i="30"/>
  <c r="BN127" i="30"/>
  <c r="BN119" i="30"/>
  <c r="BN111" i="30"/>
  <c r="BN109" i="30"/>
  <c r="BN93" i="30"/>
  <c r="BN77" i="30"/>
  <c r="BN67" i="30"/>
  <c r="BM58" i="30"/>
  <c r="BM54" i="30"/>
  <c r="BN47" i="30"/>
  <c r="BN44" i="30"/>
  <c r="BN36" i="30"/>
  <c r="BN28" i="30"/>
  <c r="BN20" i="30"/>
  <c r="BN182" i="30"/>
  <c r="BM166" i="30"/>
  <c r="BM150" i="30"/>
  <c r="BN136" i="30"/>
  <c r="BN103" i="30"/>
  <c r="BN87" i="30"/>
  <c r="BN71" i="30"/>
  <c r="BM67" i="30"/>
  <c r="BN56" i="30"/>
  <c r="BN37" i="30"/>
  <c r="BN29" i="30"/>
  <c r="BN21" i="30"/>
  <c r="BM192" i="30"/>
  <c r="BN160" i="30"/>
  <c r="BN131" i="30"/>
  <c r="BM95" i="30"/>
  <c r="BM55" i="30"/>
  <c r="BN41" i="30"/>
  <c r="BN25" i="30"/>
  <c r="BM174" i="30"/>
  <c r="BN79" i="30"/>
  <c r="BM73" i="30"/>
  <c r="BM77" i="30"/>
  <c r="BN81" i="30"/>
  <c r="BM85" i="30"/>
  <c r="BM89" i="30"/>
  <c r="BM93" i="30"/>
  <c r="BN97" i="30"/>
  <c r="BM101" i="30"/>
  <c r="BM105" i="30"/>
  <c r="BM109" i="30"/>
  <c r="BM113" i="30"/>
  <c r="BM117" i="30"/>
  <c r="BM121" i="30"/>
  <c r="BM125" i="30"/>
  <c r="BM129" i="30"/>
  <c r="BM133" i="30"/>
  <c r="BN137" i="30"/>
  <c r="BM141" i="30"/>
  <c r="BN145" i="30"/>
  <c r="BM149" i="30"/>
  <c r="BN153" i="30"/>
  <c r="BN157" i="30"/>
  <c r="BN161" i="30"/>
  <c r="BM165" i="30"/>
  <c r="BM169" i="30"/>
  <c r="BM173" i="30"/>
  <c r="BN177" i="30"/>
  <c r="BN181" i="30"/>
  <c r="BN185" i="30"/>
  <c r="BN189" i="30"/>
  <c r="BM193" i="30"/>
  <c r="BN176" i="30"/>
  <c r="BN142" i="30"/>
  <c r="BN85" i="30"/>
  <c r="BN63" i="30"/>
  <c r="BN60" i="30"/>
  <c r="BM51" i="30"/>
  <c r="BN40" i="30"/>
  <c r="BN72" i="30"/>
  <c r="BN76" i="30"/>
  <c r="BM80" i="30"/>
  <c r="BN84" i="30"/>
  <c r="BN88" i="30"/>
  <c r="BN92" i="30"/>
  <c r="BM96" i="30"/>
  <c r="BM100" i="30"/>
  <c r="BN104" i="30"/>
  <c r="BN108" i="30"/>
  <c r="BN112" i="30"/>
  <c r="BN116" i="30"/>
  <c r="BN120" i="30"/>
  <c r="BN124" i="30"/>
  <c r="BN128" i="30"/>
  <c r="BN132" i="30"/>
  <c r="BM136" i="30"/>
  <c r="BM140" i="30"/>
  <c r="BM144" i="30"/>
  <c r="BN148" i="30"/>
  <c r="BM152" i="30"/>
  <c r="BM156" i="30"/>
  <c r="BM160" i="30"/>
  <c r="BN164" i="30"/>
  <c r="BN168" i="30"/>
  <c r="BM172" i="30"/>
  <c r="BM176" i="30"/>
  <c r="BM180" i="30"/>
  <c r="BM184" i="30"/>
  <c r="BM188" i="30"/>
  <c r="BN192" i="30"/>
  <c r="I9" i="25"/>
  <c r="H9" i="25" s="1"/>
  <c r="AP93" i="12"/>
  <c r="AJ20" i="13"/>
  <c r="AJ19" i="13" s="1"/>
  <c r="AP67" i="35"/>
  <c r="BN39" i="12"/>
  <c r="BM115" i="12"/>
  <c r="BN172" i="12"/>
  <c r="BM108" i="12"/>
  <c r="BM44" i="12"/>
  <c r="BN93" i="12"/>
  <c r="BN157" i="12"/>
  <c r="BM149" i="12"/>
  <c r="BN44" i="12"/>
  <c r="BM164" i="12"/>
  <c r="BM56" i="12"/>
  <c r="BM144" i="12"/>
  <c r="BM29" i="12"/>
  <c r="BM51" i="12"/>
  <c r="BM79" i="12"/>
  <c r="BN35" i="12"/>
  <c r="BM134" i="12"/>
  <c r="BM70" i="12"/>
  <c r="BM67" i="12"/>
  <c r="BN131" i="12"/>
  <c r="BN38" i="12"/>
  <c r="BM73" i="12"/>
  <c r="BN167" i="12"/>
  <c r="BN78" i="12"/>
  <c r="BN168" i="12"/>
  <c r="BM41" i="12"/>
  <c r="BN105" i="12"/>
  <c r="BM169" i="12"/>
  <c r="BM125" i="12"/>
  <c r="BN72" i="12"/>
  <c r="BM170" i="12"/>
  <c r="BM35" i="12"/>
  <c r="BN161" i="12"/>
  <c r="BN50" i="12"/>
  <c r="BM193" i="12"/>
  <c r="BN151" i="12"/>
  <c r="BN87" i="12"/>
  <c r="BM191" i="26"/>
  <c r="BM183" i="26"/>
  <c r="BM175" i="26"/>
  <c r="BN167" i="26"/>
  <c r="BN159" i="26"/>
  <c r="BN151" i="26"/>
  <c r="BN143" i="26"/>
  <c r="BM135" i="26"/>
  <c r="BN125" i="26"/>
  <c r="BN114" i="26"/>
  <c r="BN103" i="26"/>
  <c r="BM93" i="26"/>
  <c r="BN82" i="26"/>
  <c r="BN71" i="26"/>
  <c r="BM61" i="26"/>
  <c r="BN50" i="26"/>
  <c r="BN39" i="26"/>
  <c r="BM29" i="26"/>
  <c r="BM192" i="14"/>
  <c r="BM182" i="14"/>
  <c r="BN171" i="14"/>
  <c r="BN160" i="14"/>
  <c r="BM150" i="14"/>
  <c r="BN139" i="14"/>
  <c r="BN128" i="14"/>
  <c r="BM118" i="14"/>
  <c r="BN107" i="14"/>
  <c r="BM96" i="14"/>
  <c r="BM86" i="14"/>
  <c r="BM75" i="14"/>
  <c r="BM64" i="14"/>
  <c r="BM54" i="14"/>
  <c r="BN43" i="14"/>
  <c r="BM32" i="14"/>
  <c r="BM22" i="14"/>
  <c r="BM98" i="12"/>
  <c r="BN178" i="12"/>
  <c r="BM135" i="12"/>
  <c r="AP115" i="12"/>
  <c r="AP167" i="27"/>
  <c r="AP38" i="27"/>
  <c r="H110" i="25"/>
  <c r="I159" i="25"/>
  <c r="H159" i="25" s="1"/>
  <c r="H181" i="25"/>
  <c r="H171" i="25"/>
  <c r="E170" i="25"/>
  <c r="H124" i="25"/>
  <c r="H117" i="25"/>
  <c r="I108" i="25"/>
  <c r="H108" i="25" s="1"/>
  <c r="H85" i="25"/>
  <c r="E84" i="25"/>
  <c r="H59" i="25"/>
  <c r="H58" i="25"/>
  <c r="H31" i="25"/>
  <c r="H29" i="25"/>
  <c r="AR7" i="25"/>
  <c r="AP187" i="12"/>
  <c r="AP37" i="12"/>
  <c r="AP71" i="35"/>
  <c r="AP135" i="35"/>
  <c r="AP137" i="35"/>
  <c r="AP153" i="35"/>
  <c r="AP176" i="35"/>
  <c r="BN22" i="14"/>
  <c r="AP36" i="14"/>
  <c r="BM39" i="14"/>
  <c r="BM51" i="14"/>
  <c r="AP54" i="14"/>
  <c r="BM73" i="14"/>
  <c r="BN81" i="14"/>
  <c r="AP87" i="14"/>
  <c r="BM89" i="14"/>
  <c r="BN97" i="14"/>
  <c r="AP103" i="14"/>
  <c r="BM105" i="14"/>
  <c r="BM113" i="14"/>
  <c r="BN121" i="14"/>
  <c r="BN129" i="14"/>
  <c r="BN137" i="14"/>
  <c r="AP138" i="14"/>
  <c r="BM145" i="14"/>
  <c r="BM151" i="14"/>
  <c r="BN164" i="14"/>
  <c r="BM167" i="14"/>
  <c r="BM180" i="14"/>
  <c r="AP192" i="14"/>
  <c r="BO10" i="14"/>
  <c r="BM50" i="26"/>
  <c r="AP51" i="26"/>
  <c r="BN62" i="26"/>
  <c r="AP80" i="26"/>
  <c r="BN104" i="26"/>
  <c r="BM145" i="26"/>
  <c r="BM165" i="26"/>
  <c r="BL8" i="26"/>
  <c r="BK8" i="26" s="1"/>
  <c r="BJ8" i="26" s="1"/>
  <c r="AP141" i="27"/>
  <c r="AP51" i="28"/>
  <c r="AP52" i="28"/>
  <c r="AP183" i="28"/>
  <c r="BO10" i="30"/>
  <c r="BN24" i="31"/>
  <c r="E66" i="25"/>
  <c r="E6" i="13" s="1"/>
  <c r="I66" i="25"/>
  <c r="H66" i="25" s="1"/>
  <c r="E28" i="25"/>
  <c r="I28" i="25"/>
  <c r="H28" i="25" s="1"/>
  <c r="I10" i="25"/>
  <c r="H10" i="25" s="1"/>
  <c r="E10" i="25"/>
  <c r="O43" i="36"/>
  <c r="J43" i="36" s="1"/>
  <c r="M43" i="36" s="1"/>
  <c r="AN50" i="12"/>
  <c r="AP50" i="12" s="1"/>
  <c r="AN188" i="14"/>
  <c r="AP188" i="14" s="1"/>
  <c r="BM194" i="14"/>
  <c r="BM190" i="14"/>
  <c r="BM188" i="14"/>
  <c r="BN69" i="14"/>
  <c r="BM67" i="14"/>
  <c r="BM65" i="14"/>
  <c r="BM63" i="14"/>
  <c r="BN61" i="14"/>
  <c r="BM59" i="14"/>
  <c r="BN41" i="14"/>
  <c r="BN37" i="14"/>
  <c r="BN32" i="14"/>
  <c r="BN28" i="14"/>
  <c r="BN24" i="14"/>
  <c r="BN20" i="14"/>
  <c r="BM25" i="14"/>
  <c r="BM29" i="14"/>
  <c r="BN33" i="14"/>
  <c r="BM37" i="14"/>
  <c r="BM41" i="14"/>
  <c r="BN45" i="14"/>
  <c r="BM49" i="14"/>
  <c r="BN53" i="14"/>
  <c r="BM57" i="14"/>
  <c r="BM61" i="14"/>
  <c r="BN65" i="14"/>
  <c r="BM69" i="14"/>
  <c r="BN73" i="14"/>
  <c r="BN77" i="14"/>
  <c r="BM81" i="14"/>
  <c r="BM85" i="14"/>
  <c r="BN89" i="14"/>
  <c r="BM93" i="14"/>
  <c r="BM97" i="14"/>
  <c r="BM101" i="14"/>
  <c r="BN105" i="14"/>
  <c r="BM109" i="14"/>
  <c r="BN113" i="14"/>
  <c r="BN117" i="14"/>
  <c r="BM121" i="14"/>
  <c r="BN125" i="14"/>
  <c r="BM129" i="14"/>
  <c r="BM133" i="14"/>
  <c r="BM137" i="14"/>
  <c r="BN141" i="14"/>
  <c r="BN145" i="14"/>
  <c r="BM149" i="14"/>
  <c r="BM153" i="14"/>
  <c r="BN157" i="14"/>
  <c r="BM161" i="14"/>
  <c r="BN165" i="14"/>
  <c r="BN169" i="14"/>
  <c r="BN173" i="14"/>
  <c r="BN177" i="14"/>
  <c r="BM181" i="14"/>
  <c r="BM185" i="14"/>
  <c r="BM189" i="14"/>
  <c r="BN193" i="14"/>
  <c r="BM191" i="14"/>
  <c r="BN185" i="14"/>
  <c r="BN181" i="14"/>
  <c r="BM177" i="14"/>
  <c r="BM173" i="14"/>
  <c r="BM169" i="14"/>
  <c r="BM165" i="14"/>
  <c r="BN161" i="14"/>
  <c r="BM157" i="14"/>
  <c r="BN153" i="14"/>
  <c r="BN146" i="14"/>
  <c r="BN142" i="14"/>
  <c r="BM138" i="14"/>
  <c r="BM134" i="14"/>
  <c r="BM130" i="14"/>
  <c r="BM126" i="14"/>
  <c r="BN122" i="14"/>
  <c r="BN118" i="14"/>
  <c r="BN114" i="14"/>
  <c r="BN110" i="14"/>
  <c r="BM106" i="14"/>
  <c r="BM102" i="14"/>
  <c r="BM98" i="14"/>
  <c r="BM94" i="14"/>
  <c r="BM90" i="14"/>
  <c r="BN86" i="14"/>
  <c r="BM82" i="14"/>
  <c r="BM78" i="14"/>
  <c r="BN74" i="14"/>
  <c r="BN70" i="14"/>
  <c r="BM68" i="14"/>
  <c r="BM60" i="14"/>
  <c r="BN57" i="14"/>
  <c r="BM53" i="14"/>
  <c r="BN49" i="14"/>
  <c r="BM45" i="14"/>
  <c r="BM43" i="14"/>
  <c r="BM33" i="14"/>
  <c r="BM31" i="14"/>
  <c r="BM26" i="14"/>
  <c r="BM20" i="14"/>
  <c r="BM24" i="14"/>
  <c r="BM30" i="14"/>
  <c r="BN35" i="14"/>
  <c r="BN40" i="14"/>
  <c r="BM46" i="14"/>
  <c r="BN51" i="14"/>
  <c r="BN56" i="14"/>
  <c r="BM62" i="14"/>
  <c r="BN67" i="14"/>
  <c r="BM72" i="14"/>
  <c r="BN78" i="14"/>
  <c r="BM83" i="14"/>
  <c r="BM88" i="14"/>
  <c r="BN94" i="14"/>
  <c r="BN99" i="14"/>
  <c r="BM104" i="14"/>
  <c r="BM110" i="14"/>
  <c r="BN115" i="14"/>
  <c r="BN120" i="14"/>
  <c r="BN126" i="14"/>
  <c r="BM131" i="14"/>
  <c r="BN136" i="14"/>
  <c r="BM142" i="14"/>
  <c r="BM147" i="14"/>
  <c r="BM152" i="14"/>
  <c r="BM158" i="14"/>
  <c r="BN163" i="14"/>
  <c r="BM168" i="14"/>
  <c r="BM174" i="14"/>
  <c r="BM179" i="14"/>
  <c r="BN184" i="14"/>
  <c r="BN190" i="14"/>
  <c r="BJ14" i="14"/>
  <c r="BO14" i="14" s="1"/>
  <c r="BN192" i="14"/>
  <c r="BN189" i="14"/>
  <c r="BM186" i="14"/>
  <c r="BN182" i="14"/>
  <c r="BN178" i="14"/>
  <c r="BN174" i="14"/>
  <c r="BN170" i="14"/>
  <c r="BN166" i="14"/>
  <c r="BM162" i="14"/>
  <c r="BN158" i="14"/>
  <c r="BN154" i="14"/>
  <c r="BN150" i="14"/>
  <c r="BN147" i="14"/>
  <c r="BM143" i="14"/>
  <c r="BM139" i="14"/>
  <c r="BN135" i="14"/>
  <c r="BN131" i="14"/>
  <c r="BN127" i="14"/>
  <c r="BM123" i="14"/>
  <c r="BM119" i="14"/>
  <c r="BM115" i="14"/>
  <c r="BM111" i="14"/>
  <c r="BM107" i="14"/>
  <c r="BN103" i="14"/>
  <c r="BM99" i="14"/>
  <c r="BM95" i="14"/>
  <c r="BN91" i="14"/>
  <c r="BM87" i="14"/>
  <c r="BN83" i="14"/>
  <c r="BN79" i="14"/>
  <c r="BN75" i="14"/>
  <c r="BN71" i="14"/>
  <c r="BN66" i="14"/>
  <c r="BN58" i="14"/>
  <c r="BN54" i="14"/>
  <c r="BN50" i="14"/>
  <c r="BN46" i="14"/>
  <c r="BM38" i="14"/>
  <c r="BN36" i="14"/>
  <c r="BN30" i="14"/>
  <c r="BN15" i="14"/>
  <c r="BN23" i="14"/>
  <c r="BM28" i="14"/>
  <c r="BM34" i="14"/>
  <c r="BN39" i="14"/>
  <c r="BM44" i="14"/>
  <c r="BM50" i="14"/>
  <c r="BN55" i="14"/>
  <c r="BN60" i="14"/>
  <c r="BM66" i="14"/>
  <c r="BM71" i="14"/>
  <c r="BN76" i="14"/>
  <c r="BN82" i="14"/>
  <c r="BN87" i="14"/>
  <c r="BN92" i="14"/>
  <c r="BN98" i="14"/>
  <c r="BM103" i="14"/>
  <c r="BN108" i="14"/>
  <c r="BM114" i="14"/>
  <c r="BN119" i="14"/>
  <c r="BM124" i="14"/>
  <c r="BN130" i="14"/>
  <c r="BM135" i="14"/>
  <c r="BM140" i="14"/>
  <c r="BM146" i="14"/>
  <c r="BN151" i="14"/>
  <c r="BM156" i="14"/>
  <c r="BN162" i="14"/>
  <c r="BN167" i="14"/>
  <c r="BN172" i="14"/>
  <c r="BM178" i="14"/>
  <c r="BN183" i="14"/>
  <c r="BN188" i="14"/>
  <c r="BN194" i="14"/>
  <c r="BN123" i="26"/>
  <c r="BN121" i="26"/>
  <c r="BM100" i="26"/>
  <c r="BM98" i="26"/>
  <c r="BM96" i="26"/>
  <c r="BM94" i="26"/>
  <c r="BN92" i="26"/>
  <c r="BM90" i="26"/>
  <c r="BM88" i="26"/>
  <c r="BN86" i="26"/>
  <c r="BN84" i="26"/>
  <c r="BM82" i="26"/>
  <c r="BM80" i="26"/>
  <c r="BN78" i="26"/>
  <c r="BM71" i="26"/>
  <c r="BN69" i="26"/>
  <c r="BM67" i="26"/>
  <c r="BM65" i="26"/>
  <c r="BM63" i="26"/>
  <c r="BN61" i="26"/>
  <c r="BM59" i="26"/>
  <c r="BM57" i="26"/>
  <c r="BM55" i="26"/>
  <c r="BN53" i="26"/>
  <c r="BM41" i="26"/>
  <c r="BN37" i="26"/>
  <c r="BN33" i="26"/>
  <c r="BN29" i="26"/>
  <c r="BM25" i="26"/>
  <c r="BN21" i="26"/>
  <c r="BM192" i="26"/>
  <c r="BM190" i="26"/>
  <c r="BN188" i="26"/>
  <c r="BN186" i="26"/>
  <c r="BM184" i="26"/>
  <c r="BM182" i="26"/>
  <c r="BN180" i="26"/>
  <c r="BM178" i="26"/>
  <c r="BM176" i="26"/>
  <c r="BM174" i="26"/>
  <c r="BN172" i="26"/>
  <c r="BN170" i="26"/>
  <c r="BN168" i="26"/>
  <c r="BN166" i="26"/>
  <c r="BM164" i="26"/>
  <c r="BN162" i="26"/>
  <c r="BN160" i="26"/>
  <c r="BN158" i="26"/>
  <c r="BM156" i="26"/>
  <c r="BN154" i="26"/>
  <c r="BN152" i="26"/>
  <c r="BN150" i="26"/>
  <c r="BM148" i="26"/>
  <c r="BN146" i="26"/>
  <c r="BN144" i="26"/>
  <c r="BN142" i="26"/>
  <c r="BN140" i="26"/>
  <c r="BN138" i="26"/>
  <c r="BM136" i="26"/>
  <c r="BN134" i="26"/>
  <c r="BN132" i="26"/>
  <c r="BN130" i="26"/>
  <c r="BM128" i="26"/>
  <c r="BN126" i="26"/>
  <c r="BN124" i="26"/>
  <c r="BM119" i="26"/>
  <c r="BM117" i="26"/>
  <c r="BN115" i="26"/>
  <c r="BN113" i="26"/>
  <c r="BN111" i="26"/>
  <c r="BN109" i="26"/>
  <c r="BN107" i="26"/>
  <c r="BN105" i="26"/>
  <c r="BM103" i="26"/>
  <c r="BM101" i="26"/>
  <c r="BN76" i="26"/>
  <c r="BN74" i="26"/>
  <c r="BN72" i="26"/>
  <c r="BM51" i="26"/>
  <c r="BM49" i="26"/>
  <c r="BM47" i="26"/>
  <c r="BN45" i="26"/>
  <c r="BM42" i="26"/>
  <c r="BM38" i="26"/>
  <c r="BN34" i="26"/>
  <c r="BM30" i="26"/>
  <c r="BM26" i="26"/>
  <c r="BN22" i="26"/>
  <c r="BN189" i="26"/>
  <c r="BN183" i="26"/>
  <c r="BN175" i="26"/>
  <c r="BM167" i="26"/>
  <c r="BM159" i="26"/>
  <c r="BM151" i="26"/>
  <c r="BM143" i="26"/>
  <c r="BN135" i="26"/>
  <c r="BM129" i="26"/>
  <c r="BM122" i="26"/>
  <c r="BM116" i="26"/>
  <c r="BN108" i="26"/>
  <c r="BM75" i="26"/>
  <c r="BM46" i="26"/>
  <c r="BM43" i="26"/>
  <c r="BM40" i="26"/>
  <c r="BM27" i="26"/>
  <c r="BN24" i="26"/>
  <c r="BN20" i="26"/>
  <c r="BM24" i="26"/>
  <c r="BN28" i="26"/>
  <c r="BN32" i="26"/>
  <c r="BM36" i="26"/>
  <c r="BN40" i="26"/>
  <c r="BN44" i="26"/>
  <c r="BM48" i="26"/>
  <c r="BM52" i="26"/>
  <c r="BM56" i="26"/>
  <c r="BM60" i="26"/>
  <c r="BM64" i="26"/>
  <c r="BM68" i="26"/>
  <c r="BM72" i="26"/>
  <c r="BM76" i="26"/>
  <c r="BN80" i="26"/>
  <c r="BM84" i="26"/>
  <c r="BN88" i="26"/>
  <c r="BM92" i="26"/>
  <c r="BN96" i="26"/>
  <c r="BN100" i="26"/>
  <c r="BM104" i="26"/>
  <c r="BM108" i="26"/>
  <c r="BM112" i="26"/>
  <c r="BN116" i="26"/>
  <c r="BN120" i="26"/>
  <c r="BM124" i="26"/>
  <c r="BN128" i="26"/>
  <c r="BM132" i="26"/>
  <c r="BN194" i="26"/>
  <c r="BN191" i="26"/>
  <c r="BN181" i="26"/>
  <c r="BM171" i="26"/>
  <c r="BM161" i="26"/>
  <c r="BM149" i="26"/>
  <c r="BM139" i="26"/>
  <c r="BM131" i="26"/>
  <c r="BM120" i="26"/>
  <c r="BM110" i="26"/>
  <c r="BM73" i="26"/>
  <c r="BN68" i="26"/>
  <c r="BN64" i="26"/>
  <c r="BN60" i="26"/>
  <c r="BN56" i="26"/>
  <c r="BN52" i="26"/>
  <c r="BM31" i="26"/>
  <c r="BM28" i="26"/>
  <c r="BN23" i="26"/>
  <c r="BM21" i="26"/>
  <c r="BN26" i="26"/>
  <c r="BN31" i="26"/>
  <c r="BM37" i="26"/>
  <c r="BN42" i="26"/>
  <c r="BN47" i="26"/>
  <c r="BM53" i="26"/>
  <c r="BM58" i="26"/>
  <c r="BN63" i="26"/>
  <c r="BM69" i="26"/>
  <c r="BM74" i="26"/>
  <c r="BM79" i="26"/>
  <c r="BM85" i="26"/>
  <c r="BN90" i="26"/>
  <c r="BM95" i="26"/>
  <c r="BN101" i="26"/>
  <c r="BN106" i="26"/>
  <c r="BM111" i="26"/>
  <c r="BN117" i="26"/>
  <c r="BN122" i="26"/>
  <c r="BN127" i="26"/>
  <c r="BM133" i="26"/>
  <c r="BN137" i="26"/>
  <c r="BN141" i="26"/>
  <c r="BN145" i="26"/>
  <c r="BN149" i="26"/>
  <c r="BN153" i="26"/>
  <c r="BN157" i="26"/>
  <c r="BN161" i="26"/>
  <c r="BN165" i="26"/>
  <c r="BN169" i="26"/>
  <c r="BM173" i="26"/>
  <c r="BM177" i="26"/>
  <c r="BM181" i="26"/>
  <c r="BN185" i="26"/>
  <c r="BM189" i="26"/>
  <c r="BM193" i="26"/>
  <c r="BN193" i="26"/>
  <c r="BM185" i="26"/>
  <c r="BN173" i="26"/>
  <c r="BM163" i="26"/>
  <c r="BM153" i="26"/>
  <c r="BM141" i="26"/>
  <c r="BN133" i="26"/>
  <c r="BN112" i="26"/>
  <c r="BN102" i="26"/>
  <c r="BN97" i="26"/>
  <c r="BN93" i="26"/>
  <c r="BN89" i="26"/>
  <c r="BN85" i="26"/>
  <c r="BN81" i="26"/>
  <c r="BN77" i="26"/>
  <c r="BM44" i="26"/>
  <c r="BM39" i="26"/>
  <c r="BM20" i="26"/>
  <c r="BN25" i="26"/>
  <c r="BN30" i="26"/>
  <c r="BM35" i="26"/>
  <c r="BN41" i="26"/>
  <c r="BN46" i="26"/>
  <c r="BN51" i="26"/>
  <c r="BN57" i="26"/>
  <c r="BM62" i="26"/>
  <c r="BN67" i="26"/>
  <c r="BN73" i="26"/>
  <c r="BM78" i="26"/>
  <c r="BN83" i="26"/>
  <c r="BM89" i="26"/>
  <c r="BN94" i="26"/>
  <c r="BM99" i="26"/>
  <c r="BM105" i="26"/>
  <c r="BN110" i="26"/>
  <c r="BM115" i="26"/>
  <c r="BM121" i="26"/>
  <c r="BM126" i="26"/>
  <c r="BN131" i="26"/>
  <c r="BN136" i="26"/>
  <c r="BM140" i="26"/>
  <c r="BM144" i="26"/>
  <c r="BN148" i="26"/>
  <c r="BM152" i="26"/>
  <c r="BN156" i="26"/>
  <c r="BM160" i="26"/>
  <c r="BN164" i="26"/>
  <c r="BM168" i="26"/>
  <c r="BM172" i="26"/>
  <c r="BN176" i="26"/>
  <c r="BM180" i="26"/>
  <c r="BN184" i="26"/>
  <c r="BM188" i="26"/>
  <c r="BN192" i="26"/>
  <c r="AN136" i="29"/>
  <c r="AP136" i="29" s="1"/>
  <c r="E176" i="25"/>
  <c r="I176" i="25"/>
  <c r="H176" i="25" s="1"/>
  <c r="E129" i="25"/>
  <c r="I129" i="25"/>
  <c r="H129" i="25" s="1"/>
  <c r="E123" i="25"/>
  <c r="M21" i="13" s="1"/>
  <c r="I123" i="25"/>
  <c r="H123" i="25" s="1"/>
  <c r="I57" i="25"/>
  <c r="H57" i="25" s="1"/>
  <c r="E57" i="25"/>
  <c r="E33" i="25"/>
  <c r="I33" i="25"/>
  <c r="H33" i="25" s="1"/>
  <c r="E17" i="25"/>
  <c r="I17" i="25"/>
  <c r="H17" i="25" s="1"/>
  <c r="I16" i="25"/>
  <c r="H16" i="25" s="1"/>
  <c r="E16" i="25"/>
  <c r="F13" i="36" s="1"/>
  <c r="E136" i="25"/>
  <c r="I136" i="25"/>
  <c r="H136" i="25" s="1"/>
  <c r="O33" i="36"/>
  <c r="J33" i="36" s="1"/>
  <c r="M33" i="36" s="1"/>
  <c r="O29" i="36"/>
  <c r="J29" i="36" s="1"/>
  <c r="M29" i="36" s="1"/>
  <c r="AN98" i="12"/>
  <c r="AP98" i="12" s="1"/>
  <c r="BJ14" i="12"/>
  <c r="BN134" i="12"/>
  <c r="BM103" i="12"/>
  <c r="BN31" i="12"/>
  <c r="BN162" i="12"/>
  <c r="BM114" i="12"/>
  <c r="BM74" i="12"/>
  <c r="BM39" i="12"/>
  <c r="BN71" i="12"/>
  <c r="BN103" i="12"/>
  <c r="BN135" i="12"/>
  <c r="BM167" i="12"/>
  <c r="BN34" i="12"/>
  <c r="BM129" i="12"/>
  <c r="BN67" i="12"/>
  <c r="BN43" i="12"/>
  <c r="BN132" i="12"/>
  <c r="BN169" i="12"/>
  <c r="BN185" i="12"/>
  <c r="BM31" i="12"/>
  <c r="BM178" i="12"/>
  <c r="BM162" i="12"/>
  <c r="BN104" i="12"/>
  <c r="BN48" i="12"/>
  <c r="BM93" i="12"/>
  <c r="BM157" i="12"/>
  <c r="BM185" i="12"/>
  <c r="BN153" i="12"/>
  <c r="BN121" i="12"/>
  <c r="BN89" i="12"/>
  <c r="BM57" i="12"/>
  <c r="BN64" i="12"/>
  <c r="BM128" i="12"/>
  <c r="BN33" i="12"/>
  <c r="BM64" i="12"/>
  <c r="BN191" i="12"/>
  <c r="BN175" i="12"/>
  <c r="BN156" i="12"/>
  <c r="BN92" i="12"/>
  <c r="BN55" i="12"/>
  <c r="BM105" i="12"/>
  <c r="BM34" i="12"/>
  <c r="BM179" i="12"/>
  <c r="BN147" i="12"/>
  <c r="BN115" i="12"/>
  <c r="BN83" i="12"/>
  <c r="BN51" i="12"/>
  <c r="BN54" i="12"/>
  <c r="BM86" i="12"/>
  <c r="BM118" i="12"/>
  <c r="BM150" i="12"/>
  <c r="BN182" i="12"/>
  <c r="BM28" i="12"/>
  <c r="BM111" i="12"/>
  <c r="BM58" i="12"/>
  <c r="BM47" i="12"/>
  <c r="BN82" i="12"/>
  <c r="BN146" i="12"/>
  <c r="BN56" i="12"/>
  <c r="BM120" i="12"/>
  <c r="BN176" i="12"/>
  <c r="BM91" i="12"/>
  <c r="BN114" i="12"/>
  <c r="BM184" i="12"/>
  <c r="BM168" i="12"/>
  <c r="BN128" i="12"/>
  <c r="BN15" i="12"/>
  <c r="BN69" i="12"/>
  <c r="BM133" i="12"/>
  <c r="BN36" i="12"/>
  <c r="BM165" i="12"/>
  <c r="BN133" i="12"/>
  <c r="BN101" i="12"/>
  <c r="BM69" i="12"/>
  <c r="BN24" i="12"/>
  <c r="BN68" i="12"/>
  <c r="BM100" i="12"/>
  <c r="BM132" i="12"/>
  <c r="BN164" i="12"/>
  <c r="BN37" i="12"/>
  <c r="BM131" i="12"/>
  <c r="BM68" i="12"/>
  <c r="BM20" i="12"/>
  <c r="BM24" i="12"/>
  <c r="BN86" i="12"/>
  <c r="BN150" i="12"/>
  <c r="BN90" i="12"/>
  <c r="BN70" i="12"/>
  <c r="BJ13" i="12"/>
  <c r="BM23" i="12"/>
  <c r="BM87" i="12"/>
  <c r="BM36" i="12"/>
  <c r="BN170" i="12"/>
  <c r="BM130" i="12"/>
  <c r="BM82" i="12"/>
  <c r="BM42" i="12"/>
  <c r="BM63" i="12"/>
  <c r="BN95" i="12"/>
  <c r="BN127" i="12"/>
  <c r="BN159" i="12"/>
  <c r="BM191" i="12"/>
  <c r="BM145" i="12"/>
  <c r="BM81" i="12"/>
  <c r="BN41" i="12"/>
  <c r="BN116" i="12"/>
  <c r="BN165" i="12"/>
  <c r="BN181" i="12"/>
  <c r="BM182" i="12"/>
  <c r="BM166" i="12"/>
  <c r="BN120" i="12"/>
  <c r="BN22" i="12"/>
  <c r="BM77" i="12"/>
  <c r="BM141" i="12"/>
  <c r="BN193" i="12"/>
  <c r="BM161" i="12"/>
  <c r="BN129" i="12"/>
  <c r="BN97" i="12"/>
  <c r="BM65" i="12"/>
  <c r="BM48" i="12"/>
  <c r="BM112" i="12"/>
  <c r="BN184" i="12"/>
  <c r="BM107" i="12"/>
  <c r="BN122" i="12"/>
  <c r="BN179" i="12"/>
  <c r="BN163" i="12"/>
  <c r="BN108" i="12"/>
  <c r="BJ15" i="12"/>
  <c r="BN46" i="12"/>
  <c r="BM89" i="12"/>
  <c r="BM153" i="12"/>
  <c r="BM187" i="12"/>
  <c r="BN155" i="12"/>
  <c r="BN123" i="12"/>
  <c r="BN91" i="12"/>
  <c r="BM59" i="12"/>
  <c r="BM46" i="12"/>
  <c r="BM78" i="12"/>
  <c r="BM110" i="12"/>
  <c r="BM142" i="12"/>
  <c r="BN174" i="12"/>
  <c r="BN27" i="12"/>
  <c r="BM127" i="12"/>
  <c r="BM66" i="12"/>
  <c r="BM45" i="12"/>
  <c r="BM53" i="12"/>
  <c r="BN126" i="12"/>
  <c r="BM40" i="12"/>
  <c r="BM104" i="12"/>
  <c r="BN160" i="12"/>
  <c r="BM123" i="12"/>
  <c r="BN94" i="12"/>
  <c r="BM27" i="12"/>
  <c r="BM188" i="12"/>
  <c r="BM172" i="12"/>
  <c r="BN144" i="12"/>
  <c r="BN80" i="12"/>
  <c r="BN61" i="12"/>
  <c r="BM117" i="12"/>
  <c r="BN28" i="12"/>
  <c r="BM173" i="12"/>
  <c r="BN141" i="12"/>
  <c r="BN109" i="12"/>
  <c r="BN77" i="12"/>
  <c r="BN45" i="12"/>
  <c r="BN60" i="12"/>
  <c r="BM92" i="12"/>
  <c r="BM124" i="12"/>
  <c r="BM156" i="12"/>
  <c r="BN188" i="12"/>
  <c r="BM147" i="12"/>
  <c r="BM83" i="12"/>
  <c r="BN23" i="12"/>
  <c r="BN42" i="12"/>
  <c r="BN130" i="12"/>
  <c r="AN59" i="14"/>
  <c r="AP59" i="14" s="1"/>
  <c r="AN31" i="26"/>
  <c r="AP31" i="26" s="1"/>
  <c r="AN56" i="26"/>
  <c r="AP56" i="26" s="1"/>
  <c r="AN72" i="26"/>
  <c r="AP72" i="26" s="1"/>
  <c r="AN96" i="28"/>
  <c r="AP96" i="28" s="1"/>
  <c r="AN99" i="28"/>
  <c r="AP99" i="28" s="1"/>
  <c r="E119" i="25"/>
  <c r="G13" i="30" s="1"/>
  <c r="E80" i="25"/>
  <c r="AP182" i="35"/>
  <c r="BN102" i="12"/>
  <c r="BN21" i="12"/>
  <c r="BM99" i="12"/>
  <c r="BN180" i="12"/>
  <c r="BM116" i="12"/>
  <c r="BM52" i="12"/>
  <c r="BN85" i="12"/>
  <c r="BN149" i="12"/>
  <c r="BM38" i="12"/>
  <c r="BN52" i="12"/>
  <c r="BM160" i="12"/>
  <c r="BM192" i="12"/>
  <c r="BN142" i="12"/>
  <c r="BN192" i="12"/>
  <c r="BM72" i="12"/>
  <c r="BN98" i="12"/>
  <c r="BN20" i="12"/>
  <c r="BM159" i="12"/>
  <c r="BM158" i="12"/>
  <c r="BM94" i="12"/>
  <c r="BM43" i="12"/>
  <c r="BN107" i="12"/>
  <c r="BM171" i="12"/>
  <c r="BM121" i="12"/>
  <c r="BN140" i="12"/>
  <c r="BN187" i="12"/>
  <c r="BM32" i="12"/>
  <c r="BM80" i="12"/>
  <c r="BN81" i="12"/>
  <c r="BN145" i="12"/>
  <c r="BM30" i="12"/>
  <c r="BN57" i="12"/>
  <c r="BN152" i="12"/>
  <c r="BM190" i="12"/>
  <c r="BN173" i="12"/>
  <c r="BN84" i="12"/>
  <c r="BM113" i="12"/>
  <c r="BM175" i="12"/>
  <c r="BN111" i="12"/>
  <c r="BN47" i="12"/>
  <c r="BM186" i="26"/>
  <c r="BN178" i="26"/>
  <c r="BM170" i="26"/>
  <c r="BM162" i="26"/>
  <c r="BM154" i="26"/>
  <c r="BM146" i="26"/>
  <c r="BM138" i="26"/>
  <c r="BN129" i="26"/>
  <c r="BM118" i="26"/>
  <c r="BM107" i="26"/>
  <c r="BM97" i="26"/>
  <c r="BM86" i="26"/>
  <c r="BN75" i="26"/>
  <c r="BN65" i="26"/>
  <c r="BM54" i="26"/>
  <c r="BN43" i="26"/>
  <c r="BM33" i="26"/>
  <c r="BM22" i="26"/>
  <c r="BN186" i="14"/>
  <c r="BN175" i="14"/>
  <c r="BM164" i="14"/>
  <c r="BM154" i="14"/>
  <c r="BN143" i="14"/>
  <c r="BM132" i="14"/>
  <c r="BM122" i="14"/>
  <c r="BN111" i="14"/>
  <c r="BN100" i="14"/>
  <c r="BN90" i="14"/>
  <c r="BM79" i="14"/>
  <c r="BN68" i="14"/>
  <c r="BM58" i="14"/>
  <c r="BM47" i="14"/>
  <c r="BM36" i="14"/>
  <c r="BN26" i="14"/>
  <c r="BO11" i="14"/>
  <c r="BN66" i="12"/>
  <c r="BM146" i="12"/>
  <c r="BM151" i="12"/>
  <c r="AN72" i="35"/>
  <c r="AP72" i="35" s="1"/>
  <c r="H168" i="25"/>
  <c r="AP79" i="12"/>
  <c r="H76" i="25"/>
  <c r="H63" i="25"/>
  <c r="AP88" i="35"/>
  <c r="AP120" i="35"/>
  <c r="BJ13" i="14"/>
  <c r="BM21" i="14"/>
  <c r="BM23" i="14"/>
  <c r="BN34" i="14"/>
  <c r="BM35" i="14"/>
  <c r="BM40" i="14"/>
  <c r="BM48" i="14"/>
  <c r="BM56" i="14"/>
  <c r="BN64" i="14"/>
  <c r="BN72" i="14"/>
  <c r="AP75" i="14"/>
  <c r="BM80" i="14"/>
  <c r="BN88" i="14"/>
  <c r="BN96" i="14"/>
  <c r="BN104" i="14"/>
  <c r="BN112" i="14"/>
  <c r="AP114" i="14"/>
  <c r="BM120" i="14"/>
  <c r="BM128" i="14"/>
  <c r="AP131" i="14"/>
  <c r="BM136" i="14"/>
  <c r="AP139" i="14"/>
  <c r="BN144" i="14"/>
  <c r="BM160" i="14"/>
  <c r="BM163" i="14"/>
  <c r="BN176" i="14"/>
  <c r="BN179" i="14"/>
  <c r="BM193" i="14"/>
  <c r="BN48" i="26"/>
  <c r="BN66" i="26"/>
  <c r="BM83" i="26"/>
  <c r="BN91" i="26"/>
  <c r="AP92" i="26"/>
  <c r="BN99" i="26"/>
  <c r="BN118" i="26"/>
  <c r="BM137" i="26"/>
  <c r="BM157" i="26"/>
  <c r="AP158" i="26"/>
  <c r="BN179" i="26"/>
  <c r="AP41" i="27"/>
  <c r="BN31" i="31"/>
  <c r="I143" i="25"/>
  <c r="H143" i="25" s="1"/>
  <c r="E143" i="25"/>
  <c r="D13" i="36" s="1"/>
  <c r="E135" i="25"/>
  <c r="I135" i="25"/>
  <c r="H135" i="25" s="1"/>
  <c r="I120" i="25"/>
  <c r="H120" i="25" s="1"/>
  <c r="E120" i="25"/>
  <c r="B11" i="13" s="1"/>
  <c r="I54" i="25"/>
  <c r="H54" i="25" s="1"/>
  <c r="E54" i="25"/>
  <c r="V5" i="35" s="1"/>
  <c r="I32" i="25"/>
  <c r="H32" i="25" s="1"/>
  <c r="E32" i="25"/>
  <c r="J8" i="14" s="1"/>
  <c r="O58" i="36"/>
  <c r="J58" i="36" s="1"/>
  <c r="M58" i="36" s="1"/>
  <c r="O51" i="36"/>
  <c r="J51" i="36" s="1"/>
  <c r="M51" i="36" s="1"/>
  <c r="O44" i="36"/>
  <c r="J44" i="36" s="1"/>
  <c r="M44" i="36" s="1"/>
  <c r="O28" i="36"/>
  <c r="J28" i="36" s="1"/>
  <c r="M28" i="36" s="1"/>
  <c r="O22" i="36"/>
  <c r="J22" i="36" s="1"/>
  <c r="M22" i="36" s="1"/>
  <c r="AN124" i="12"/>
  <c r="AP124" i="12" s="1"/>
  <c r="BK13" i="12"/>
  <c r="BK15" i="12"/>
  <c r="BL15" i="12" s="1"/>
  <c r="BM15" i="12" s="1"/>
  <c r="BK14" i="12"/>
  <c r="AN139" i="35"/>
  <c r="AP139" i="35" s="1"/>
  <c r="AN141" i="35"/>
  <c r="AP141" i="35" s="1"/>
  <c r="BN13" i="35"/>
  <c r="BN14" i="35"/>
  <c r="BK8" i="35"/>
  <c r="BJ8" i="35" s="1"/>
  <c r="BK14" i="35"/>
  <c r="AN191" i="14"/>
  <c r="AP191" i="14" s="1"/>
  <c r="AN115" i="26"/>
  <c r="AP115" i="26" s="1"/>
  <c r="BK15" i="26"/>
  <c r="BK14" i="26"/>
  <c r="BO14" i="26" s="1"/>
  <c r="BN15" i="26"/>
  <c r="BF8" i="26"/>
  <c r="BO11" i="26"/>
  <c r="AN151" i="27"/>
  <c r="AP151" i="27" s="1"/>
  <c r="BJ8" i="31"/>
  <c r="BM182" i="31"/>
  <c r="BM178" i="31"/>
  <c r="BN171" i="31"/>
  <c r="BN146" i="31"/>
  <c r="BN122" i="31"/>
  <c r="BN87" i="31"/>
  <c r="BM83" i="31"/>
  <c r="BM72" i="31"/>
  <c r="BM64" i="31"/>
  <c r="BN61" i="31"/>
  <c r="BN51" i="31"/>
  <c r="BN47" i="31"/>
  <c r="BN41" i="31"/>
  <c r="BN37" i="31"/>
  <c r="BN33" i="31"/>
  <c r="BN29" i="31"/>
  <c r="BN25" i="31"/>
  <c r="BN21" i="31"/>
  <c r="BM118" i="31"/>
  <c r="BN112" i="31"/>
  <c r="BN106" i="31"/>
  <c r="BM60" i="31"/>
  <c r="BN57" i="31"/>
  <c r="BM51" i="31"/>
  <c r="BM47" i="31"/>
  <c r="BN42" i="31"/>
  <c r="BN38" i="31"/>
  <c r="BN34" i="31"/>
  <c r="BN30" i="31"/>
  <c r="BN26" i="31"/>
  <c r="BN22" i="31"/>
  <c r="BJ13" i="31"/>
  <c r="BM102" i="31"/>
  <c r="BN96" i="31"/>
  <c r="BM92" i="31"/>
  <c r="BM74" i="31"/>
  <c r="BM56" i="31"/>
  <c r="BM54" i="31"/>
  <c r="BM46" i="31"/>
  <c r="BN43" i="31"/>
  <c r="BN35" i="31"/>
  <c r="BN27" i="31"/>
  <c r="BN52" i="31"/>
  <c r="BN44" i="31"/>
  <c r="BN36" i="31"/>
  <c r="BN28" i="31"/>
  <c r="BN20" i="31"/>
  <c r="BN187" i="31"/>
  <c r="BN132" i="31"/>
  <c r="BN125" i="31"/>
  <c r="BN48" i="31"/>
  <c r="BN39" i="31"/>
  <c r="BN23" i="31"/>
  <c r="BM66" i="31"/>
  <c r="BN192" i="31"/>
  <c r="BN188" i="31"/>
  <c r="BN184" i="31"/>
  <c r="BN180" i="31"/>
  <c r="BN176" i="31"/>
  <c r="BN172" i="31"/>
  <c r="BN168" i="31"/>
  <c r="BN164" i="31"/>
  <c r="BN160" i="31"/>
  <c r="BN156" i="31"/>
  <c r="BM152" i="31"/>
  <c r="BN148" i="31"/>
  <c r="BM144" i="31"/>
  <c r="BM140" i="31"/>
  <c r="BN136" i="31"/>
  <c r="BM132" i="31"/>
  <c r="BN128" i="31"/>
  <c r="BN124" i="31"/>
  <c r="BM120" i="31"/>
  <c r="BN116" i="31"/>
  <c r="BM112" i="31"/>
  <c r="BN108" i="31"/>
  <c r="BM104" i="31"/>
  <c r="BN100" i="31"/>
  <c r="BM96" i="31"/>
  <c r="BN92" i="31"/>
  <c r="BM88" i="31"/>
  <c r="BN84" i="31"/>
  <c r="BN80" i="31"/>
  <c r="BM76" i="31"/>
  <c r="BN66" i="31"/>
  <c r="BM70" i="31"/>
  <c r="BN74" i="31"/>
  <c r="BN78" i="31"/>
  <c r="BN82" i="31"/>
  <c r="BM91" i="31"/>
  <c r="BN98" i="31"/>
  <c r="BM107" i="31"/>
  <c r="BM113" i="31"/>
  <c r="BN120" i="31"/>
  <c r="BM130" i="31"/>
  <c r="BN134" i="31"/>
  <c r="BM143" i="31"/>
  <c r="BN151" i="31"/>
  <c r="BM156" i="31"/>
  <c r="BM164" i="31"/>
  <c r="BM172" i="31"/>
  <c r="BM180" i="31"/>
  <c r="BM188" i="31"/>
  <c r="BN103" i="31"/>
  <c r="BN32" i="31"/>
  <c r="BM193" i="31"/>
  <c r="BM189" i="31"/>
  <c r="BM185" i="31"/>
  <c r="BM181" i="31"/>
  <c r="BM177" i="31"/>
  <c r="BM173" i="31"/>
  <c r="BM169" i="31"/>
  <c r="BM165" i="31"/>
  <c r="BM161" i="31"/>
  <c r="BM157" i="31"/>
  <c r="BN153" i="31"/>
  <c r="BM149" i="31"/>
  <c r="BN145" i="31"/>
  <c r="BN141" i="31"/>
  <c r="BM137" i="31"/>
  <c r="BN133" i="31"/>
  <c r="BM129" i="31"/>
  <c r="BM125" i="31"/>
  <c r="BN121" i="31"/>
  <c r="BM117" i="31"/>
  <c r="BN113" i="31"/>
  <c r="BM109" i="31"/>
  <c r="BN105" i="31"/>
  <c r="BM101" i="31"/>
  <c r="BN97" i="31"/>
  <c r="BM93" i="31"/>
  <c r="BN89" i="31"/>
  <c r="BM85" i="31"/>
  <c r="BN81" i="31"/>
  <c r="BN77" i="31"/>
  <c r="BN69" i="31"/>
  <c r="BM73" i="31"/>
  <c r="BM77" i="31"/>
  <c r="BM81" i="31"/>
  <c r="BN88" i="31"/>
  <c r="BM97" i="31"/>
  <c r="BN104" i="31"/>
  <c r="BN117" i="31"/>
  <c r="BN127" i="31"/>
  <c r="BM133" i="31"/>
  <c r="BN140" i="31"/>
  <c r="BM150" i="31"/>
  <c r="BN154" i="31"/>
  <c r="BN161" i="31"/>
  <c r="BN169" i="31"/>
  <c r="BN177" i="31"/>
  <c r="BN185" i="31"/>
  <c r="AN83" i="32"/>
  <c r="AP83" i="32" s="1"/>
  <c r="AN193" i="32"/>
  <c r="AP193" i="32" s="1"/>
  <c r="BM50" i="12"/>
  <c r="BM138" i="12"/>
  <c r="BM54" i="12"/>
  <c r="AP167" i="12"/>
  <c r="V6" i="12"/>
  <c r="I156" i="25"/>
  <c r="H156" i="25" s="1"/>
  <c r="AP87" i="12"/>
  <c r="AP95" i="12"/>
  <c r="AP107" i="12"/>
  <c r="AP49" i="12"/>
  <c r="AP111" i="12"/>
  <c r="AP143" i="35"/>
  <c r="BF8" i="14"/>
  <c r="BN25" i="14"/>
  <c r="BM42" i="14"/>
  <c r="BN47" i="14"/>
  <c r="AP50" i="14"/>
  <c r="BM55" i="14"/>
  <c r="AP58" i="14"/>
  <c r="AP70" i="14"/>
  <c r="BM77" i="14"/>
  <c r="BN85" i="14"/>
  <c r="BN93" i="14"/>
  <c r="BN101" i="14"/>
  <c r="BN109" i="14"/>
  <c r="BM117" i="14"/>
  <c r="AP118" i="14"/>
  <c r="BM125" i="14"/>
  <c r="BN133" i="14"/>
  <c r="BM141" i="14"/>
  <c r="AP142" i="14"/>
  <c r="BN149" i="14"/>
  <c r="BN156" i="14"/>
  <c r="BN159" i="14"/>
  <c r="BM172" i="14"/>
  <c r="BM175" i="14"/>
  <c r="BM32" i="26"/>
  <c r="BN35" i="26"/>
  <c r="AP37" i="26"/>
  <c r="BN54" i="26"/>
  <c r="BN70" i="26"/>
  <c r="BM114" i="26"/>
  <c r="BM127" i="26"/>
  <c r="AP128" i="26"/>
  <c r="BM155" i="26"/>
  <c r="BN177" i="26"/>
  <c r="E109" i="25"/>
  <c r="B6" i="36" s="1"/>
  <c r="I109" i="25"/>
  <c r="H109" i="25" s="1"/>
  <c r="E41" i="25"/>
  <c r="AJ21" i="13" s="1"/>
  <c r="I41" i="25"/>
  <c r="H41" i="25" s="1"/>
  <c r="AN124" i="26"/>
  <c r="AP124" i="26" s="1"/>
  <c r="H152" i="25"/>
  <c r="AP91" i="12"/>
  <c r="H179" i="25"/>
  <c r="I175" i="25"/>
  <c r="H175" i="25" s="1"/>
  <c r="I141" i="25"/>
  <c r="H141" i="25" s="1"/>
  <c r="H92" i="25"/>
  <c r="H74" i="25"/>
  <c r="H47" i="25"/>
  <c r="I19" i="25"/>
  <c r="H19" i="25" s="1"/>
  <c r="H7" i="25"/>
  <c r="AP147" i="12"/>
  <c r="AP34" i="12"/>
  <c r="AP68" i="35"/>
  <c r="AP133" i="35"/>
  <c r="AP157" i="35"/>
  <c r="AP167" i="35"/>
  <c r="AP179" i="35"/>
  <c r="AP21" i="14"/>
  <c r="AP27" i="14"/>
  <c r="AP52" i="14"/>
  <c r="AP56" i="14"/>
  <c r="AP73" i="14"/>
  <c r="AP128" i="14"/>
  <c r="AP129" i="14"/>
  <c r="AP132" i="14"/>
  <c r="AP136" i="14"/>
  <c r="AP140" i="14"/>
  <c r="AP144" i="14"/>
  <c r="AP148" i="14"/>
  <c r="AP153" i="14"/>
  <c r="AP190" i="14"/>
  <c r="BN14" i="14"/>
  <c r="AP113" i="26"/>
  <c r="AP121" i="26"/>
  <c r="AP142" i="26"/>
  <c r="AP70" i="27"/>
  <c r="AP107" i="27"/>
  <c r="AP152" i="27"/>
  <c r="AP130" i="28"/>
  <c r="E113" i="25"/>
  <c r="V4" i="13" s="1"/>
  <c r="X13" i="31" s="1"/>
  <c r="I113" i="25"/>
  <c r="H113" i="25" s="1"/>
  <c r="E50" i="25"/>
  <c r="I50" i="25"/>
  <c r="H50" i="25" s="1"/>
  <c r="E45" i="25"/>
  <c r="G19" i="13" s="1"/>
  <c r="I45" i="25"/>
  <c r="H45" i="25" s="1"/>
  <c r="O40" i="36"/>
  <c r="J40" i="36" s="1"/>
  <c r="M40" i="36" s="1"/>
  <c r="BM33" i="12"/>
  <c r="BN138" i="12"/>
  <c r="BN110" i="12"/>
  <c r="BN74" i="12"/>
  <c r="BO10" i="12"/>
  <c r="BM62" i="12"/>
  <c r="BM119" i="12"/>
  <c r="BN186" i="12"/>
  <c r="BM154" i="12"/>
  <c r="BM122" i="12"/>
  <c r="BM90" i="12"/>
  <c r="BN58" i="12"/>
  <c r="BM14" i="35"/>
  <c r="BM13" i="35"/>
  <c r="AN186" i="27"/>
  <c r="AP186" i="27" s="1"/>
  <c r="BO11" i="27"/>
  <c r="BM185" i="27"/>
  <c r="BN182" i="27"/>
  <c r="BN163" i="27"/>
  <c r="BM152" i="27"/>
  <c r="BN149" i="27"/>
  <c r="BM129" i="27"/>
  <c r="BM105" i="27"/>
  <c r="BM100" i="27"/>
  <c r="BN95" i="27"/>
  <c r="BM87" i="27"/>
  <c r="BN84" i="27"/>
  <c r="BM81" i="27"/>
  <c r="BM79" i="27"/>
  <c r="BN76" i="27"/>
  <c r="BN73" i="27"/>
  <c r="BN70" i="27"/>
  <c r="BM65" i="27"/>
  <c r="BM41" i="27"/>
  <c r="BM37" i="27"/>
  <c r="BN33" i="27"/>
  <c r="BM29" i="27"/>
  <c r="BN25" i="27"/>
  <c r="BN21" i="27"/>
  <c r="BM20" i="27"/>
  <c r="BF8" i="27"/>
  <c r="BN192" i="27"/>
  <c r="BN189" i="27"/>
  <c r="BN179" i="27"/>
  <c r="BM165" i="27"/>
  <c r="BN146" i="27"/>
  <c r="BM144" i="27"/>
  <c r="BM139" i="27"/>
  <c r="BM136" i="27"/>
  <c r="BN133" i="27"/>
  <c r="BM126" i="27"/>
  <c r="BM123" i="27"/>
  <c r="BN120" i="27"/>
  <c r="BM115" i="27"/>
  <c r="BN112" i="27"/>
  <c r="BN109" i="27"/>
  <c r="BM97" i="27"/>
  <c r="BM62" i="27"/>
  <c r="BM59" i="27"/>
  <c r="BM57" i="27"/>
  <c r="BM55" i="27"/>
  <c r="BM53" i="27"/>
  <c r="BN51" i="27"/>
  <c r="BN49" i="27"/>
  <c r="BM47" i="27"/>
  <c r="BM45" i="27"/>
  <c r="BM42" i="27"/>
  <c r="BM38" i="27"/>
  <c r="BN34" i="27"/>
  <c r="BM30" i="27"/>
  <c r="BN26" i="27"/>
  <c r="BN22" i="27"/>
  <c r="BM188" i="27"/>
  <c r="BM178" i="27"/>
  <c r="BN172" i="27"/>
  <c r="BN153" i="27"/>
  <c r="BN130" i="27"/>
  <c r="BN101" i="27"/>
  <c r="BM94" i="27"/>
  <c r="BN88" i="27"/>
  <c r="BM80" i="27"/>
  <c r="BN54" i="27"/>
  <c r="BN46" i="27"/>
  <c r="BM31" i="27"/>
  <c r="BM28" i="27"/>
  <c r="BM191" i="27"/>
  <c r="BN187" i="27"/>
  <c r="BN183" i="27"/>
  <c r="BM179" i="27"/>
  <c r="BN175" i="27"/>
  <c r="BM171" i="27"/>
  <c r="BN167" i="27"/>
  <c r="BM163" i="27"/>
  <c r="BN159" i="27"/>
  <c r="BM155" i="27"/>
  <c r="BM151" i="27"/>
  <c r="BN147" i="27"/>
  <c r="BN143" i="27"/>
  <c r="BN139" i="27"/>
  <c r="BM135" i="27"/>
  <c r="BN131" i="27"/>
  <c r="BM127" i="27"/>
  <c r="BN123" i="27"/>
  <c r="BN119" i="27"/>
  <c r="BN115" i="27"/>
  <c r="BM111" i="27"/>
  <c r="BN107" i="27"/>
  <c r="BM103" i="27"/>
  <c r="BN99" i="27"/>
  <c r="BM95" i="27"/>
  <c r="BN91" i="27"/>
  <c r="BN87" i="27"/>
  <c r="BM83" i="27"/>
  <c r="BN79" i="27"/>
  <c r="BM75" i="27"/>
  <c r="BN71" i="27"/>
  <c r="BN67" i="27"/>
  <c r="BM63" i="27"/>
  <c r="BN59" i="27"/>
  <c r="AN80" i="29"/>
  <c r="AP80" i="29" s="1"/>
  <c r="AN69" i="31"/>
  <c r="AP69" i="31" s="1"/>
  <c r="AN128" i="31"/>
  <c r="AP128" i="31" s="1"/>
  <c r="AP46" i="35"/>
  <c r="H139" i="25"/>
  <c r="H155" i="25"/>
  <c r="H163" i="25"/>
  <c r="AP179" i="12"/>
  <c r="H153" i="25"/>
  <c r="H100" i="25"/>
  <c r="H60" i="25"/>
  <c r="H56" i="25"/>
  <c r="H43" i="25"/>
  <c r="H25" i="25"/>
  <c r="H21" i="25"/>
  <c r="AR6" i="25"/>
  <c r="AP33" i="12"/>
  <c r="AP31" i="12"/>
  <c r="AP30" i="12"/>
  <c r="AP27" i="12"/>
  <c r="AP85" i="35"/>
  <c r="AP101" i="35"/>
  <c r="AP108" i="35"/>
  <c r="AP23" i="14"/>
  <c r="AP151" i="14"/>
  <c r="AP154" i="14"/>
  <c r="AP166" i="14"/>
  <c r="AP174" i="14"/>
  <c r="AP175" i="14"/>
  <c r="AP183" i="14"/>
  <c r="AP187" i="14"/>
  <c r="AP74" i="26"/>
  <c r="AP140" i="26"/>
  <c r="AP37" i="27"/>
  <c r="AP59" i="27"/>
  <c r="AP62" i="27"/>
  <c r="AP115" i="27"/>
  <c r="AP128" i="27"/>
  <c r="AP34" i="28"/>
  <c r="AP67" i="31"/>
  <c r="AN101" i="26"/>
  <c r="AP101" i="26" s="1"/>
  <c r="BL14" i="26"/>
  <c r="BL15" i="26"/>
  <c r="BM15" i="26" s="1"/>
  <c r="BJ14" i="27"/>
  <c r="BO14" i="27" s="1"/>
  <c r="BJ13" i="27"/>
  <c r="BM16" i="27" s="1"/>
  <c r="AP140" i="32"/>
  <c r="AP176" i="12"/>
  <c r="AP172" i="12"/>
  <c r="AP156" i="12"/>
  <c r="AP140" i="12"/>
  <c r="AP136" i="12"/>
  <c r="AP132" i="12"/>
  <c r="AP116" i="12"/>
  <c r="AP108" i="12"/>
  <c r="AP92" i="12"/>
  <c r="AP80" i="12"/>
  <c r="AP76" i="12"/>
  <c r="AP48" i="12"/>
  <c r="AP26" i="12"/>
  <c r="AP56" i="35"/>
  <c r="AP86" i="35"/>
  <c r="AP90" i="35"/>
  <c r="AP94" i="35"/>
  <c r="AP149" i="35"/>
  <c r="AP150" i="14"/>
  <c r="AP22" i="26"/>
  <c r="AP53" i="26"/>
  <c r="AP59" i="26"/>
  <c r="AP63" i="26"/>
  <c r="AP86" i="26"/>
  <c r="AP94" i="26"/>
  <c r="AP130" i="26"/>
  <c r="AP136" i="26"/>
  <c r="AP160" i="26"/>
  <c r="AP20" i="27"/>
  <c r="AP89" i="27"/>
  <c r="AP95" i="27"/>
  <c r="BM8" i="27"/>
  <c r="BL8" i="27" s="1"/>
  <c r="BK8" i="27" s="1"/>
  <c r="BJ8" i="27" s="1"/>
  <c r="AP65" i="28"/>
  <c r="AP92" i="28"/>
  <c r="AP145" i="28"/>
  <c r="AP132" i="30"/>
  <c r="AP193" i="30"/>
  <c r="AP25" i="31"/>
  <c r="BM194" i="28"/>
  <c r="BM191" i="28"/>
  <c r="BN188" i="28"/>
  <c r="BM176" i="28"/>
  <c r="BM158" i="28"/>
  <c r="BN155" i="28"/>
  <c r="BM145" i="28"/>
  <c r="BN140" i="28"/>
  <c r="BN137" i="28"/>
  <c r="BM130" i="28"/>
  <c r="BM125" i="28"/>
  <c r="BN122" i="28"/>
  <c r="BN119" i="28"/>
  <c r="BM103" i="28"/>
  <c r="BN100" i="28"/>
  <c r="BN95" i="28"/>
  <c r="BM90" i="28"/>
  <c r="BN87" i="28"/>
  <c r="BM79" i="28"/>
  <c r="BN76" i="28"/>
  <c r="BM71" i="28"/>
  <c r="BN68" i="28"/>
  <c r="BN65" i="28"/>
  <c r="BM55" i="28"/>
  <c r="BN52" i="28"/>
  <c r="BN49" i="28"/>
  <c r="BN34" i="28"/>
  <c r="BM28" i="28"/>
  <c r="BM183" i="28"/>
  <c r="BN180" i="28"/>
  <c r="BM170" i="28"/>
  <c r="BN167" i="28"/>
  <c r="BN149" i="28"/>
  <c r="BM142" i="28"/>
  <c r="BN134" i="28"/>
  <c r="BN113" i="28"/>
  <c r="BN110" i="28"/>
  <c r="BN107" i="28"/>
  <c r="BN97" i="28"/>
  <c r="BN62" i="28"/>
  <c r="BN35" i="28"/>
  <c r="AN111" i="30"/>
  <c r="AP111" i="30" s="1"/>
  <c r="BN14" i="30"/>
  <c r="BN13" i="30"/>
  <c r="BO11" i="30"/>
  <c r="BF8" i="30"/>
  <c r="BJ14" i="30"/>
  <c r="BJ15" i="30"/>
  <c r="BK15" i="30" s="1"/>
  <c r="BL15" i="30" s="1"/>
  <c r="BM15" i="30" s="1"/>
  <c r="BN15" i="30"/>
  <c r="BM8" i="30"/>
  <c r="BL8" i="30" s="1"/>
  <c r="BK8" i="30" s="1"/>
  <c r="BJ8" i="30" s="1"/>
  <c r="BM14" i="30"/>
  <c r="BN193" i="30"/>
  <c r="BN191" i="30"/>
  <c r="BM189" i="30"/>
  <c r="BM187" i="30"/>
  <c r="BM185" i="30"/>
  <c r="BM183" i="30"/>
  <c r="BM181" i="30"/>
  <c r="BM179" i="30"/>
  <c r="BM177" i="30"/>
  <c r="BM175" i="30"/>
  <c r="BN173" i="30"/>
  <c r="BM171" i="30"/>
  <c r="BN169" i="30"/>
  <c r="BM167" i="30"/>
  <c r="BN165" i="30"/>
  <c r="BN163" i="30"/>
  <c r="BM161" i="30"/>
  <c r="BN159" i="30"/>
  <c r="BM157" i="30"/>
  <c r="BM155" i="30"/>
  <c r="BM153" i="30"/>
  <c r="BN151" i="30"/>
  <c r="BN149" i="30"/>
  <c r="BN147" i="30"/>
  <c r="BM145" i="30"/>
  <c r="BM143" i="30"/>
  <c r="BN141" i="30"/>
  <c r="BM139" i="30"/>
  <c r="BM137" i="30"/>
  <c r="BN135" i="30"/>
  <c r="BN133" i="30"/>
  <c r="BM110" i="30"/>
  <c r="BM108" i="30"/>
  <c r="BM106" i="30"/>
  <c r="BM104" i="30"/>
  <c r="BM102" i="30"/>
  <c r="BN100" i="30"/>
  <c r="BM98" i="30"/>
  <c r="BN96" i="30"/>
  <c r="BN94" i="30"/>
  <c r="BM92" i="30"/>
  <c r="BN90" i="30"/>
  <c r="BM88" i="30"/>
  <c r="BM86" i="30"/>
  <c r="BM84" i="30"/>
  <c r="BN82" i="30"/>
  <c r="BN80" i="30"/>
  <c r="BM78" i="30"/>
  <c r="BM76" i="30"/>
  <c r="BM74" i="30"/>
  <c r="BM72" i="30"/>
  <c r="BN70" i="30"/>
  <c r="BM69" i="30"/>
  <c r="BN66" i="30"/>
  <c r="BM65" i="30"/>
  <c r="BN62" i="30"/>
  <c r="BM61" i="30"/>
  <c r="BN58" i="30"/>
  <c r="BM57" i="30"/>
  <c r="BN54" i="30"/>
  <c r="BM53" i="30"/>
  <c r="BN50" i="30"/>
  <c r="BM49" i="30"/>
  <c r="BN46" i="30"/>
  <c r="BM45" i="30"/>
  <c r="BN194" i="30"/>
  <c r="BM132" i="30"/>
  <c r="BM130" i="30"/>
  <c r="BM128" i="30"/>
  <c r="BM126" i="30"/>
  <c r="BM124" i="30"/>
  <c r="BM122" i="30"/>
  <c r="BM120" i="30"/>
  <c r="BM118" i="30"/>
  <c r="BM116" i="30"/>
  <c r="BM114" i="30"/>
  <c r="BM112" i="30"/>
  <c r="BN69" i="30"/>
  <c r="BM68" i="30"/>
  <c r="BN65" i="30"/>
  <c r="BM64" i="30"/>
  <c r="BN61" i="30"/>
  <c r="BM60" i="30"/>
  <c r="BN57" i="30"/>
  <c r="BM56" i="30"/>
  <c r="BN53" i="30"/>
  <c r="BM52" i="30"/>
  <c r="BN49" i="30"/>
  <c r="BM48" i="30"/>
  <c r="BN45" i="30"/>
  <c r="BM44" i="30"/>
  <c r="BM43" i="30"/>
  <c r="BM42" i="30"/>
  <c r="BM41" i="30"/>
  <c r="BM40" i="30"/>
  <c r="BM39" i="30"/>
  <c r="BM38" i="30"/>
  <c r="BM37" i="30"/>
  <c r="BM36" i="30"/>
  <c r="BM35" i="30"/>
  <c r="BM34" i="30"/>
  <c r="BM33" i="30"/>
  <c r="BM32" i="30"/>
  <c r="BM31" i="30"/>
  <c r="BM30" i="30"/>
  <c r="BM29" i="30"/>
  <c r="BM28" i="30"/>
  <c r="BM27" i="30"/>
  <c r="BM26" i="30"/>
  <c r="BM25" i="30"/>
  <c r="BM24" i="30"/>
  <c r="BM23" i="30"/>
  <c r="BM22" i="30"/>
  <c r="BM21" i="30"/>
  <c r="BM20" i="30"/>
  <c r="BN188" i="30"/>
  <c r="BN180" i="30"/>
  <c r="BN172" i="30"/>
  <c r="BM164" i="30"/>
  <c r="BN156" i="30"/>
  <c r="BM148" i="30"/>
  <c r="BM134" i="30"/>
  <c r="BN129" i="30"/>
  <c r="BN125" i="30"/>
  <c r="BN121" i="30"/>
  <c r="BN117" i="30"/>
  <c r="BN113" i="30"/>
  <c r="BN107" i="30"/>
  <c r="BM99" i="30"/>
  <c r="BM91" i="30"/>
  <c r="BN83" i="30"/>
  <c r="BN75" i="30"/>
  <c r="BN68" i="30"/>
  <c r="BM66" i="30"/>
  <c r="BM63" i="30"/>
  <c r="BN59" i="30"/>
  <c r="BN52" i="30"/>
  <c r="BM50" i="30"/>
  <c r="BM47" i="30"/>
  <c r="BN42" i="30"/>
  <c r="BN38" i="30"/>
  <c r="BN34" i="30"/>
  <c r="BN30" i="30"/>
  <c r="BN26" i="30"/>
  <c r="BN22" i="30"/>
  <c r="BN186" i="30"/>
  <c r="BN178" i="30"/>
  <c r="BN170" i="30"/>
  <c r="BM162" i="30"/>
  <c r="BN154" i="30"/>
  <c r="BM146" i="30"/>
  <c r="BN140" i="30"/>
  <c r="BN105" i="30"/>
  <c r="BM97" i="30"/>
  <c r="BN89" i="30"/>
  <c r="BM81" i="30"/>
  <c r="BN73" i="30"/>
  <c r="BN64" i="30"/>
  <c r="BM62" i="30"/>
  <c r="BM59" i="30"/>
  <c r="BN55" i="30"/>
  <c r="BN48" i="30"/>
  <c r="BM46" i="30"/>
  <c r="BN43" i="30"/>
  <c r="BN39" i="30"/>
  <c r="BN35" i="30"/>
  <c r="BN31" i="30"/>
  <c r="BN27" i="30"/>
  <c r="BN23" i="30"/>
  <c r="AP28" i="26"/>
  <c r="AP40" i="26"/>
  <c r="AP145" i="26"/>
  <c r="AP147" i="26"/>
  <c r="AP149" i="26"/>
  <c r="AP151" i="26"/>
  <c r="AP153" i="26"/>
  <c r="AP155" i="26"/>
  <c r="AP159" i="26"/>
  <c r="AP161" i="26"/>
  <c r="AP165" i="26"/>
  <c r="AP171" i="26"/>
  <c r="AP177" i="26"/>
  <c r="AP179" i="26"/>
  <c r="AP28" i="27"/>
  <c r="AP36" i="27"/>
  <c r="AP40" i="27"/>
  <c r="AP54" i="27"/>
  <c r="AP58" i="27"/>
  <c r="AP60" i="27"/>
  <c r="AP63" i="27"/>
  <c r="AP68" i="27"/>
  <c r="AP90" i="27"/>
  <c r="AP98" i="27"/>
  <c r="AP103" i="27"/>
  <c r="AP116" i="27"/>
  <c r="AP124" i="27"/>
  <c r="AP127" i="27"/>
  <c r="AP140" i="27"/>
  <c r="AP143" i="27"/>
  <c r="AP145" i="27"/>
  <c r="AP147" i="27"/>
  <c r="AP155" i="27"/>
  <c r="AP158" i="27"/>
  <c r="AP161" i="27"/>
  <c r="AP166" i="27"/>
  <c r="AP169" i="27"/>
  <c r="AP172" i="27"/>
  <c r="AP175" i="27"/>
  <c r="AP178" i="27"/>
  <c r="AP180" i="27"/>
  <c r="AP71" i="28"/>
  <c r="AP76" i="28"/>
  <c r="AP89" i="28"/>
  <c r="AP95" i="28"/>
  <c r="AP103" i="28"/>
  <c r="AP110" i="28"/>
  <c r="AP127" i="28"/>
  <c r="AP132" i="28"/>
  <c r="AP147" i="28"/>
  <c r="AP173" i="28"/>
  <c r="AP88" i="30"/>
  <c r="BM14" i="29"/>
  <c r="BO11" i="29"/>
  <c r="BM194" i="29"/>
  <c r="BM191" i="29"/>
  <c r="BN188" i="29"/>
  <c r="BM183" i="29"/>
  <c r="BN180" i="29"/>
  <c r="BM175" i="29"/>
  <c r="BN172" i="29"/>
  <c r="BM167" i="29"/>
  <c r="BN164" i="29"/>
  <c r="BM159" i="29"/>
  <c r="BN156" i="29"/>
  <c r="BM151" i="29"/>
  <c r="BM148" i="29"/>
  <c r="BN145" i="29"/>
  <c r="BM140" i="29"/>
  <c r="BN137" i="29"/>
  <c r="BN134" i="29"/>
  <c r="BM129" i="29"/>
  <c r="BN126" i="29"/>
  <c r="BM106" i="29"/>
  <c r="BN101" i="29"/>
  <c r="BM96" i="29"/>
  <c r="BN93" i="29"/>
  <c r="BM88" i="29"/>
  <c r="BN85" i="29"/>
  <c r="BM122" i="29"/>
  <c r="BN119" i="29"/>
  <c r="BM114" i="29"/>
  <c r="BN111" i="29"/>
  <c r="BN104" i="29"/>
  <c r="BM76" i="29"/>
  <c r="BM187" i="29"/>
  <c r="BN168" i="29"/>
  <c r="BM155" i="29"/>
  <c r="BN130" i="29"/>
  <c r="BN115" i="29"/>
  <c r="BM100" i="29"/>
  <c r="BN81" i="29"/>
  <c r="BN77" i="29"/>
  <c r="BN73" i="29"/>
  <c r="BM68" i="29"/>
  <c r="BN65" i="29"/>
  <c r="BM60" i="29"/>
  <c r="BN57" i="29"/>
  <c r="BM52" i="29"/>
  <c r="BN49" i="29"/>
  <c r="BN40" i="29"/>
  <c r="BM34" i="29"/>
  <c r="BM23" i="29"/>
  <c r="BI15" i="29"/>
  <c r="BJ15" i="29" s="1"/>
  <c r="BK15" i="29" s="1"/>
  <c r="BL15" i="29" s="1"/>
  <c r="BM15" i="29" s="1"/>
  <c r="BN176" i="29"/>
  <c r="BM163" i="29"/>
  <c r="BN141" i="29"/>
  <c r="BM125" i="29"/>
  <c r="BN107" i="29"/>
  <c r="BN89" i="29"/>
  <c r="BM80" i="29"/>
  <c r="BM45" i="29"/>
  <c r="BM32" i="29"/>
  <c r="BN21" i="29"/>
  <c r="BF8" i="29"/>
  <c r="BK14" i="29"/>
  <c r="BK13" i="29"/>
  <c r="AP60" i="26"/>
  <c r="AP64" i="26"/>
  <c r="AP66" i="26"/>
  <c r="AP68" i="26"/>
  <c r="AP79" i="26"/>
  <c r="AP81" i="26"/>
  <c r="AP83" i="26"/>
  <c r="AP87" i="26"/>
  <c r="AP89" i="26"/>
  <c r="AP91" i="26"/>
  <c r="AP93" i="26"/>
  <c r="AP95" i="26"/>
  <c r="AP99" i="26"/>
  <c r="AP122" i="26"/>
  <c r="AP134" i="26"/>
  <c r="AP188" i="26"/>
  <c r="AP20" i="28"/>
  <c r="AP49" i="28"/>
  <c r="AP62" i="28"/>
  <c r="AP79" i="28"/>
  <c r="AP121" i="28"/>
  <c r="AP122" i="28"/>
  <c r="AP165" i="28"/>
  <c r="AP24" i="29"/>
  <c r="AP34" i="29"/>
  <c r="AP51" i="29"/>
  <c r="AP52" i="29"/>
  <c r="AP111" i="29"/>
  <c r="AP113" i="29"/>
  <c r="BN152" i="30"/>
  <c r="BM168" i="30"/>
  <c r="AP169" i="30"/>
  <c r="BN184" i="30"/>
  <c r="AP21" i="31"/>
  <c r="AP29" i="31"/>
  <c r="AP180" i="31"/>
  <c r="BN167" i="31"/>
  <c r="AN133" i="30"/>
  <c r="AP133" i="30" s="1"/>
  <c r="BN194" i="33"/>
  <c r="BF14" i="33"/>
  <c r="BN193" i="33"/>
  <c r="BN192" i="33"/>
  <c r="BM191" i="33"/>
  <c r="BN188" i="33"/>
  <c r="BM187" i="33"/>
  <c r="BN184" i="33"/>
  <c r="BM183" i="33"/>
  <c r="BN179" i="33"/>
  <c r="BM178" i="33"/>
  <c r="BN175" i="33"/>
  <c r="BM174" i="33"/>
  <c r="BN171" i="33"/>
  <c r="BM170" i="33"/>
  <c r="BN167" i="33"/>
  <c r="BM166" i="33"/>
  <c r="BN163" i="33"/>
  <c r="BM162" i="33"/>
  <c r="BN159" i="33"/>
  <c r="BM158" i="33"/>
  <c r="BN155" i="33"/>
  <c r="BM154" i="33"/>
  <c r="BN151" i="33"/>
  <c r="BM150" i="33"/>
  <c r="BN147" i="33"/>
  <c r="BM146" i="33"/>
  <c r="BN143" i="33"/>
  <c r="BM142" i="33"/>
  <c r="BN139" i="33"/>
  <c r="BM138" i="33"/>
  <c r="BN135" i="33"/>
  <c r="BM134" i="33"/>
  <c r="BN131" i="33"/>
  <c r="BM130" i="33"/>
  <c r="BN127" i="33"/>
  <c r="BM126" i="33"/>
  <c r="BN123" i="33"/>
  <c r="BM122" i="33"/>
  <c r="BN119" i="33"/>
  <c r="BM118" i="33"/>
  <c r="BN115" i="33"/>
  <c r="BM114" i="33"/>
  <c r="BN111" i="33"/>
  <c r="BM110" i="33"/>
  <c r="BN107" i="33"/>
  <c r="BM106" i="33"/>
  <c r="BN103" i="33"/>
  <c r="BM102" i="33"/>
  <c r="BN99" i="33"/>
  <c r="BM98" i="33"/>
  <c r="BN95" i="33"/>
  <c r="BM94" i="33"/>
  <c r="BN91" i="33"/>
  <c r="BM90" i="33"/>
  <c r="BN87" i="33"/>
  <c r="BM86" i="33"/>
  <c r="BN83" i="33"/>
  <c r="BM82" i="33"/>
  <c r="BN79" i="33"/>
  <c r="BM78" i="33"/>
  <c r="BN75" i="33"/>
  <c r="BM74" i="33"/>
  <c r="BN71" i="33"/>
  <c r="BM70" i="33"/>
  <c r="BN67" i="33"/>
  <c r="BM66" i="33"/>
  <c r="BN63" i="33"/>
  <c r="BM62" i="33"/>
  <c r="BN59" i="33"/>
  <c r="BM58" i="33"/>
  <c r="BN55" i="33"/>
  <c r="BM54" i="33"/>
  <c r="BN51" i="33"/>
  <c r="BM50" i="33"/>
  <c r="BN47" i="33"/>
  <c r="BM46" i="33"/>
  <c r="BI15" i="33"/>
  <c r="BJ15" i="33" s="1"/>
  <c r="BK15" i="33" s="1"/>
  <c r="BL15" i="33" s="1"/>
  <c r="BM15" i="33" s="1"/>
  <c r="BM193" i="33"/>
  <c r="BN190" i="33"/>
  <c r="BM189" i="33"/>
  <c r="BN186" i="33"/>
  <c r="BM185" i="33"/>
  <c r="BN182" i="33"/>
  <c r="BN181" i="33"/>
  <c r="BM180" i="33"/>
  <c r="BN177" i="33"/>
  <c r="BM176" i="33"/>
  <c r="BN173" i="33"/>
  <c r="BM172" i="33"/>
  <c r="BN169" i="33"/>
  <c r="BM168" i="33"/>
  <c r="BN165" i="33"/>
  <c r="BM164" i="33"/>
  <c r="BN161" i="33"/>
  <c r="BM160" i="33"/>
  <c r="BN157" i="33"/>
  <c r="BM156" i="33"/>
  <c r="BN153" i="33"/>
  <c r="BM152" i="33"/>
  <c r="BN149" i="33"/>
  <c r="BM148" i="33"/>
  <c r="BN145" i="33"/>
  <c r="BM144" i="33"/>
  <c r="BN141" i="33"/>
  <c r="BM140" i="33"/>
  <c r="BN137" i="33"/>
  <c r="BM136" i="33"/>
  <c r="BN133" i="33"/>
  <c r="BM132" i="33"/>
  <c r="BN129" i="33"/>
  <c r="BM128" i="33"/>
  <c r="BN125" i="33"/>
  <c r="BM124" i="33"/>
  <c r="BN121" i="33"/>
  <c r="BM120" i="33"/>
  <c r="BN117" i="33"/>
  <c r="BM116" i="33"/>
  <c r="BN113" i="33"/>
  <c r="BM112" i="33"/>
  <c r="BN109" i="33"/>
  <c r="BM108" i="33"/>
  <c r="BN105" i="33"/>
  <c r="BM104" i="33"/>
  <c r="BN101" i="33"/>
  <c r="BM100" i="33"/>
  <c r="BN97" i="33"/>
  <c r="BM96" i="33"/>
  <c r="BN93" i="33"/>
  <c r="BM92" i="33"/>
  <c r="BN89" i="33"/>
  <c r="BM88" i="33"/>
  <c r="BN85" i="33"/>
  <c r="BM84" i="33"/>
  <c r="BN81" i="33"/>
  <c r="BM80" i="33"/>
  <c r="BN77" i="33"/>
  <c r="BM76" i="33"/>
  <c r="BN73" i="33"/>
  <c r="BM72" i="33"/>
  <c r="BN69" i="33"/>
  <c r="BM68" i="33"/>
  <c r="BN65" i="33"/>
  <c r="BM64" i="33"/>
  <c r="BN61" i="33"/>
  <c r="BM60" i="33"/>
  <c r="BN57" i="33"/>
  <c r="BM56" i="33"/>
  <c r="BN53" i="33"/>
  <c r="BM52" i="33"/>
  <c r="BN49" i="33"/>
  <c r="BM48" i="33"/>
  <c r="BN45" i="33"/>
  <c r="BM44" i="33"/>
  <c r="BM43" i="33"/>
  <c r="BM42" i="33"/>
  <c r="BM41" i="33"/>
  <c r="BM40" i="33"/>
  <c r="BM39" i="33"/>
  <c r="BM38" i="33"/>
  <c r="BM37" i="33"/>
  <c r="BM36" i="33"/>
  <c r="BM35" i="33"/>
  <c r="BM34" i="33"/>
  <c r="BM33" i="33"/>
  <c r="BM32" i="33"/>
  <c r="BM31" i="33"/>
  <c r="BM30" i="33"/>
  <c r="BM29" i="33"/>
  <c r="BM28" i="33"/>
  <c r="BM27" i="33"/>
  <c r="BM26" i="33"/>
  <c r="BM25" i="33"/>
  <c r="BM24" i="33"/>
  <c r="BM23" i="33"/>
  <c r="BM22" i="33"/>
  <c r="BM21" i="33"/>
  <c r="BM20" i="33"/>
  <c r="BF13" i="33"/>
  <c r="BF8" i="33"/>
  <c r="BO11" i="33"/>
  <c r="BN191" i="33"/>
  <c r="BM188" i="33"/>
  <c r="BM182" i="33"/>
  <c r="BM179" i="33"/>
  <c r="BM173" i="33"/>
  <c r="BN172" i="33"/>
  <c r="BN166" i="33"/>
  <c r="BM163" i="33"/>
  <c r="BM157" i="33"/>
  <c r="BN156" i="33"/>
  <c r="BN150" i="33"/>
  <c r="BM147" i="33"/>
  <c r="BM141" i="33"/>
  <c r="BN140" i="33"/>
  <c r="BN134" i="33"/>
  <c r="BM131" i="33"/>
  <c r="BM125" i="33"/>
  <c r="BN124" i="33"/>
  <c r="BN118" i="33"/>
  <c r="BM115" i="33"/>
  <c r="BM109" i="33"/>
  <c r="BN108" i="33"/>
  <c r="BN102" i="33"/>
  <c r="BM99" i="33"/>
  <c r="BM93" i="33"/>
  <c r="BN92" i="33"/>
  <c r="BN86" i="33"/>
  <c r="BM83" i="33"/>
  <c r="BM77" i="33"/>
  <c r="BN76" i="33"/>
  <c r="BN70" i="33"/>
  <c r="BM67" i="33"/>
  <c r="BM61" i="33"/>
  <c r="BN60" i="33"/>
  <c r="BN54" i="33"/>
  <c r="BM51" i="33"/>
  <c r="BM45" i="33"/>
  <c r="BN44" i="33"/>
  <c r="BN42" i="33"/>
  <c r="BN40" i="33"/>
  <c r="BN38" i="33"/>
  <c r="BN36" i="33"/>
  <c r="BN34" i="33"/>
  <c r="BN32" i="33"/>
  <c r="BN30" i="33"/>
  <c r="BN28" i="33"/>
  <c r="BN26" i="33"/>
  <c r="BN24" i="33"/>
  <c r="BN22" i="33"/>
  <c r="BN20" i="33"/>
  <c r="BM194" i="33"/>
  <c r="BM192" i="33"/>
  <c r="BM186" i="33"/>
  <c r="BN185" i="33"/>
  <c r="BM177" i="33"/>
  <c r="BN176" i="33"/>
  <c r="BN170" i="33"/>
  <c r="BM167" i="33"/>
  <c r="BM161" i="33"/>
  <c r="BN160" i="33"/>
  <c r="BN154" i="33"/>
  <c r="BM151" i="33"/>
  <c r="BM145" i="33"/>
  <c r="BN144" i="33"/>
  <c r="BN138" i="33"/>
  <c r="BM135" i="33"/>
  <c r="BM129" i="33"/>
  <c r="BN128" i="33"/>
  <c r="BN122" i="33"/>
  <c r="BM119" i="33"/>
  <c r="BM113" i="33"/>
  <c r="BN112" i="33"/>
  <c r="BN106" i="33"/>
  <c r="BM103" i="33"/>
  <c r="BM97" i="33"/>
  <c r="BN96" i="33"/>
  <c r="BN90" i="33"/>
  <c r="BM87" i="33"/>
  <c r="BM81" i="33"/>
  <c r="BN80" i="33"/>
  <c r="BN74" i="33"/>
  <c r="BM71" i="33"/>
  <c r="BM65" i="33"/>
  <c r="BN64" i="33"/>
  <c r="BN58" i="33"/>
  <c r="BM55" i="33"/>
  <c r="BM49" i="33"/>
  <c r="BN48" i="33"/>
  <c r="BM190" i="33"/>
  <c r="BN189" i="33"/>
  <c r="BN183" i="33"/>
  <c r="BN178" i="33"/>
  <c r="BN162" i="33"/>
  <c r="BN146" i="33"/>
  <c r="BN130" i="33"/>
  <c r="BN114" i="33"/>
  <c r="BN98" i="33"/>
  <c r="BN82" i="33"/>
  <c r="BN66" i="33"/>
  <c r="BN50" i="33"/>
  <c r="BM184" i="33"/>
  <c r="BM171" i="33"/>
  <c r="BM155" i="33"/>
  <c r="BM139" i="33"/>
  <c r="BM123" i="33"/>
  <c r="BM107" i="33"/>
  <c r="BM91" i="33"/>
  <c r="BM75" i="33"/>
  <c r="BM59" i="33"/>
  <c r="BN43" i="33"/>
  <c r="BN39" i="33"/>
  <c r="BN35" i="33"/>
  <c r="BN31" i="33"/>
  <c r="BN27" i="33"/>
  <c r="BN23" i="33"/>
  <c r="BN15" i="33"/>
  <c r="BM13" i="34"/>
  <c r="BM16" i="34" s="1"/>
  <c r="BO11" i="34"/>
  <c r="BM191" i="34"/>
  <c r="BM185" i="34"/>
  <c r="BN184" i="34"/>
  <c r="BN178" i="34"/>
  <c r="BM175" i="34"/>
  <c r="BM169" i="34"/>
  <c r="BN168" i="34"/>
  <c r="BM165" i="34"/>
  <c r="BM159" i="34"/>
  <c r="BN158" i="34"/>
  <c r="BN152" i="34"/>
  <c r="BM149" i="34"/>
  <c r="BM143" i="34"/>
  <c r="BN142" i="34"/>
  <c r="BN136" i="34"/>
  <c r="BM133" i="34"/>
  <c r="BM127" i="34"/>
  <c r="BN126" i="34"/>
  <c r="BN120" i="34"/>
  <c r="BM117" i="34"/>
  <c r="BM111" i="34"/>
  <c r="BN110" i="34"/>
  <c r="BN104" i="34"/>
  <c r="BM101" i="34"/>
  <c r="BM95" i="34"/>
  <c r="BN94" i="34"/>
  <c r="BN88" i="34"/>
  <c r="BM85" i="34"/>
  <c r="BM79" i="34"/>
  <c r="BN78" i="34"/>
  <c r="BN72" i="34"/>
  <c r="BM69" i="34"/>
  <c r="BM63" i="34"/>
  <c r="BN62" i="34"/>
  <c r="BN56" i="34"/>
  <c r="BM53" i="34"/>
  <c r="BM47" i="34"/>
  <c r="BN46" i="34"/>
  <c r="BM193" i="34"/>
  <c r="BN192" i="34"/>
  <c r="BN186" i="34"/>
  <c r="BM183" i="34"/>
  <c r="BM177" i="34"/>
  <c r="BN176" i="34"/>
  <c r="BN170" i="34"/>
  <c r="BM167" i="34"/>
  <c r="BN166" i="34"/>
  <c r="BN160" i="34"/>
  <c r="BM157" i="34"/>
  <c r="BM151" i="34"/>
  <c r="BN150" i="34"/>
  <c r="BN144" i="34"/>
  <c r="BM141" i="34"/>
  <c r="BM135" i="34"/>
  <c r="BN134" i="34"/>
  <c r="BN128" i="34"/>
  <c r="BM125" i="34"/>
  <c r="BM119" i="34"/>
  <c r="BN118" i="34"/>
  <c r="BN112" i="34"/>
  <c r="BM109" i="34"/>
  <c r="BM103" i="34"/>
  <c r="BN102" i="34"/>
  <c r="BN96" i="34"/>
  <c r="BM93" i="34"/>
  <c r="BM87" i="34"/>
  <c r="BN86" i="34"/>
  <c r="BN80" i="34"/>
  <c r="BM77" i="34"/>
  <c r="BM71" i="34"/>
  <c r="BN70" i="34"/>
  <c r="BN64" i="34"/>
  <c r="BM61" i="34"/>
  <c r="BM55" i="34"/>
  <c r="BN54" i="34"/>
  <c r="BN48" i="34"/>
  <c r="BM45" i="34"/>
  <c r="BN15" i="34"/>
  <c r="BN182" i="34"/>
  <c r="BM171" i="34"/>
  <c r="BM163" i="34"/>
  <c r="BN162" i="34"/>
  <c r="BM155" i="34"/>
  <c r="BN154" i="34"/>
  <c r="BN148" i="34"/>
  <c r="BM137" i="34"/>
  <c r="BM131" i="34"/>
  <c r="BN130" i="34"/>
  <c r="BM123" i="34"/>
  <c r="BN122" i="34"/>
  <c r="BN116" i="34"/>
  <c r="BM105" i="34"/>
  <c r="BM99" i="34"/>
  <c r="BN98" i="34"/>
  <c r="BM91" i="34"/>
  <c r="BN90" i="34"/>
  <c r="BN84" i="34"/>
  <c r="BM73" i="34"/>
  <c r="BM67" i="34"/>
  <c r="BN66" i="34"/>
  <c r="BM59" i="34"/>
  <c r="BN58" i="34"/>
  <c r="BN52" i="34"/>
  <c r="BN42" i="34"/>
  <c r="BN39" i="34"/>
  <c r="BN34" i="34"/>
  <c r="BN31" i="34"/>
  <c r="BN26" i="34"/>
  <c r="BN23" i="34"/>
  <c r="BM194" i="34"/>
  <c r="BN190" i="34"/>
  <c r="BM179" i="34"/>
  <c r="BM173" i="34"/>
  <c r="BN172" i="34"/>
  <c r="BN156" i="34"/>
  <c r="BM145" i="34"/>
  <c r="BN124" i="34"/>
  <c r="BM113" i="34"/>
  <c r="BN92" i="34"/>
  <c r="BM81" i="34"/>
  <c r="BN60" i="34"/>
  <c r="BM49" i="34"/>
  <c r="BN40" i="34"/>
  <c r="BN37" i="34"/>
  <c r="BN32" i="34"/>
  <c r="BN29" i="34"/>
  <c r="BN24" i="34"/>
  <c r="BN21" i="34"/>
  <c r="BM187" i="34"/>
  <c r="BN164" i="34"/>
  <c r="BM147" i="34"/>
  <c r="BN146" i="34"/>
  <c r="BN132" i="34"/>
  <c r="BM115" i="34"/>
  <c r="BN114" i="34"/>
  <c r="BN100" i="34"/>
  <c r="BM83" i="34"/>
  <c r="BN82" i="34"/>
  <c r="BN68" i="34"/>
  <c r="BM51" i="34"/>
  <c r="BN50" i="34"/>
  <c r="BN38" i="34"/>
  <c r="BN30" i="34"/>
  <c r="BN22" i="34"/>
  <c r="BM189" i="34"/>
  <c r="BN188" i="34"/>
  <c r="BM139" i="34"/>
  <c r="BN138" i="34"/>
  <c r="BM107" i="34"/>
  <c r="BN106" i="34"/>
  <c r="BM75" i="34"/>
  <c r="BN74" i="34"/>
  <c r="BN43" i="34"/>
  <c r="BN35" i="34"/>
  <c r="BN27" i="34"/>
  <c r="AP142" i="29"/>
  <c r="AP28" i="30"/>
  <c r="AP44" i="30"/>
  <c r="AP60" i="30"/>
  <c r="AP90" i="30"/>
  <c r="AP98" i="30"/>
  <c r="AP149" i="30"/>
  <c r="AP163" i="30"/>
  <c r="AP187" i="30"/>
  <c r="BM13" i="30"/>
  <c r="BE13" i="30" s="1"/>
  <c r="AP20" i="31"/>
  <c r="AP28" i="31"/>
  <c r="AP48" i="31"/>
  <c r="AP58" i="31"/>
  <c r="AP94" i="31"/>
  <c r="AP129" i="31"/>
  <c r="BM138" i="31"/>
  <c r="BM141" i="31"/>
  <c r="BO10" i="35"/>
  <c r="BN64" i="31"/>
  <c r="BN194" i="31"/>
  <c r="BM145" i="31"/>
  <c r="BN142" i="31"/>
  <c r="BM121" i="31"/>
  <c r="BM105" i="31"/>
  <c r="BM89" i="31"/>
  <c r="BN75" i="31"/>
  <c r="BN73" i="31"/>
  <c r="BM71" i="31"/>
  <c r="BM69" i="31"/>
  <c r="BN67" i="31"/>
  <c r="BN65" i="31"/>
  <c r="BN63" i="31"/>
  <c r="BM62" i="31"/>
  <c r="BN59" i="31"/>
  <c r="BM58" i="31"/>
  <c r="BN55" i="31"/>
  <c r="BN193" i="31"/>
  <c r="BM190" i="31"/>
  <c r="BN179" i="31"/>
  <c r="BM174" i="31"/>
  <c r="BN163" i="31"/>
  <c r="BM158" i="31"/>
  <c r="BN152" i="31"/>
  <c r="BN139" i="31"/>
  <c r="BM128" i="31"/>
  <c r="BN119" i="31"/>
  <c r="BM108" i="31"/>
  <c r="BM99" i="31"/>
  <c r="BN93" i="31"/>
  <c r="BM79" i="31"/>
  <c r="BN70" i="31"/>
  <c r="BN62" i="31"/>
  <c r="BN60" i="31"/>
  <c r="BN58" i="31"/>
  <c r="BN56" i="31"/>
  <c r="BN54" i="31"/>
  <c r="BM53" i="31"/>
  <c r="BN50" i="31"/>
  <c r="BM49" i="31"/>
  <c r="BN46" i="31"/>
  <c r="BM45" i="31"/>
  <c r="BF8" i="31"/>
  <c r="BN191" i="31"/>
  <c r="BM186" i="31"/>
  <c r="BN175" i="31"/>
  <c r="BM170" i="31"/>
  <c r="BN159" i="31"/>
  <c r="BM148" i="31"/>
  <c r="BM135" i="31"/>
  <c r="BN129" i="31"/>
  <c r="BM124" i="31"/>
  <c r="BM115" i="31"/>
  <c r="BN109" i="31"/>
  <c r="BN90" i="31"/>
  <c r="BM86" i="31"/>
  <c r="BN76" i="31"/>
  <c r="BN68" i="31"/>
  <c r="BM63" i="31"/>
  <c r="BM61" i="31"/>
  <c r="BM59" i="31"/>
  <c r="BM57" i="31"/>
  <c r="BM55" i="31"/>
  <c r="BN53" i="31"/>
  <c r="BM52" i="31"/>
  <c r="BN49" i="31"/>
  <c r="BM48" i="31"/>
  <c r="BN45" i="31"/>
  <c r="BM44" i="31"/>
  <c r="BM43" i="31"/>
  <c r="BM42" i="31"/>
  <c r="BM41" i="31"/>
  <c r="BM40" i="31"/>
  <c r="BM39" i="31"/>
  <c r="BM38" i="31"/>
  <c r="BM37" i="31"/>
  <c r="BM36" i="31"/>
  <c r="BM35" i="31"/>
  <c r="BM34" i="31"/>
  <c r="BM33" i="31"/>
  <c r="BM32" i="31"/>
  <c r="BM31" i="31"/>
  <c r="BM30" i="31"/>
  <c r="BM29" i="31"/>
  <c r="BM28" i="31"/>
  <c r="BM27" i="31"/>
  <c r="BM26" i="31"/>
  <c r="BM25" i="31"/>
  <c r="BM24" i="31"/>
  <c r="BM23" i="31"/>
  <c r="BM22" i="31"/>
  <c r="BM21" i="31"/>
  <c r="BM20" i="31"/>
  <c r="BF13" i="31"/>
  <c r="BL14" i="33"/>
  <c r="BL13" i="33"/>
  <c r="AP22" i="28"/>
  <c r="AP25" i="28"/>
  <c r="AP27" i="28"/>
  <c r="AP32" i="28"/>
  <c r="AP48" i="28"/>
  <c r="AP50" i="28"/>
  <c r="AP64" i="28"/>
  <c r="AP101" i="28"/>
  <c r="AP126" i="28"/>
  <c r="AP136" i="28"/>
  <c r="AP146" i="28"/>
  <c r="AP151" i="28"/>
  <c r="AP154" i="28"/>
  <c r="AP156" i="28"/>
  <c r="AP159" i="28"/>
  <c r="AP162" i="28"/>
  <c r="AP169" i="28"/>
  <c r="AP177" i="28"/>
  <c r="AP182" i="28"/>
  <c r="AP27" i="29"/>
  <c r="AP30" i="29"/>
  <c r="AP56" i="29"/>
  <c r="AP58" i="29"/>
  <c r="AP61" i="29"/>
  <c r="AP64" i="29"/>
  <c r="AP101" i="29"/>
  <c r="AP148" i="29"/>
  <c r="AP151" i="29"/>
  <c r="AP183" i="29"/>
  <c r="AP39" i="30"/>
  <c r="AP64" i="30"/>
  <c r="AP143" i="30"/>
  <c r="AP151" i="30"/>
  <c r="AP159" i="30"/>
  <c r="AP42" i="31"/>
  <c r="AP133" i="31"/>
  <c r="AP170" i="32"/>
  <c r="BN168" i="33"/>
  <c r="BM169" i="33"/>
  <c r="BN191" i="32"/>
  <c r="BM186" i="32"/>
  <c r="BN183" i="32"/>
  <c r="BM178" i="32"/>
  <c r="BN175" i="32"/>
  <c r="BM170" i="32"/>
  <c r="BN167" i="32"/>
  <c r="BM162" i="32"/>
  <c r="BN159" i="32"/>
  <c r="BM154" i="32"/>
  <c r="BN151" i="32"/>
  <c r="BM146" i="32"/>
  <c r="BN143" i="32"/>
  <c r="BM138" i="32"/>
  <c r="BN135" i="32"/>
  <c r="BM130" i="32"/>
  <c r="BN127" i="32"/>
  <c r="BM122" i="32"/>
  <c r="BM119" i="32"/>
  <c r="BM117" i="32"/>
  <c r="BM115" i="32"/>
  <c r="BM113" i="32"/>
  <c r="BM111" i="32"/>
  <c r="BM109" i="32"/>
  <c r="BM107" i="32"/>
  <c r="BM105" i="32"/>
  <c r="BM103" i="32"/>
  <c r="BM101" i="32"/>
  <c r="BM99" i="32"/>
  <c r="BM97" i="32"/>
  <c r="BM95" i="32"/>
  <c r="BM93" i="32"/>
  <c r="BM91" i="32"/>
  <c r="BM89" i="32"/>
  <c r="BM87" i="32"/>
  <c r="BM85" i="32"/>
  <c r="BN41" i="32"/>
  <c r="BN37" i="32"/>
  <c r="BN33" i="32"/>
  <c r="BN29" i="32"/>
  <c r="BN25" i="32"/>
  <c r="BN21" i="32"/>
  <c r="BM20" i="32"/>
  <c r="BM190" i="32"/>
  <c r="BM182" i="32"/>
  <c r="BM174" i="32"/>
  <c r="BM166" i="32"/>
  <c r="BM158" i="32"/>
  <c r="BM150" i="32"/>
  <c r="BM142" i="32"/>
  <c r="BM134" i="32"/>
  <c r="BM126" i="32"/>
  <c r="BN118" i="32"/>
  <c r="BN110" i="32"/>
  <c r="BN102" i="32"/>
  <c r="BN94" i="32"/>
  <c r="BN86" i="32"/>
  <c r="BN80" i="32"/>
  <c r="BN76" i="32"/>
  <c r="BN72" i="32"/>
  <c r="BN68" i="32"/>
  <c r="BN64" i="32"/>
  <c r="BN60" i="32"/>
  <c r="BN56" i="32"/>
  <c r="BN52" i="32"/>
  <c r="BN48" i="32"/>
  <c r="BN44" i="32"/>
  <c r="BN39" i="32"/>
  <c r="BN30" i="32"/>
  <c r="BN28" i="32"/>
  <c r="BN23" i="32"/>
  <c r="BN187" i="32"/>
  <c r="BN179" i="32"/>
  <c r="BN171" i="32"/>
  <c r="BN163" i="32"/>
  <c r="BN155" i="32"/>
  <c r="BN147" i="32"/>
  <c r="BN139" i="32"/>
  <c r="BN131" i="32"/>
  <c r="BN123" i="32"/>
  <c r="BN116" i="32"/>
  <c r="BN108" i="32"/>
  <c r="BN100" i="32"/>
  <c r="BN92" i="32"/>
  <c r="BN84" i="32"/>
  <c r="BM81" i="32"/>
  <c r="BM77" i="32"/>
  <c r="BM73" i="32"/>
  <c r="BM69" i="32"/>
  <c r="BM65" i="32"/>
  <c r="BM61" i="32"/>
  <c r="BM57" i="32"/>
  <c r="BM53" i="32"/>
  <c r="BM49" i="32"/>
  <c r="BM45" i="32"/>
  <c r="BN43" i="32"/>
  <c r="BN34" i="32"/>
  <c r="BN32" i="32"/>
  <c r="BN27" i="32"/>
  <c r="BI15" i="32"/>
  <c r="BJ15" i="32" s="1"/>
  <c r="BK15" i="32" s="1"/>
  <c r="BL15" i="32" s="1"/>
  <c r="BM15" i="32" s="1"/>
  <c r="AP77" i="29"/>
  <c r="AP46" i="30"/>
  <c r="AP50" i="30"/>
  <c r="AP54" i="30"/>
  <c r="AP58" i="30"/>
  <c r="AP62" i="30"/>
  <c r="AP66" i="30"/>
  <c r="AP70" i="30"/>
  <c r="AP141" i="30"/>
  <c r="AP46" i="31"/>
  <c r="AP161" i="31"/>
  <c r="AP177" i="31"/>
  <c r="AP193" i="31"/>
  <c r="BM14" i="31"/>
  <c r="BJ14" i="31"/>
  <c r="BO14" i="31" s="1"/>
  <c r="AP30" i="32"/>
  <c r="AP182" i="33"/>
  <c r="AP84" i="29"/>
  <c r="AP89" i="29"/>
  <c r="AP100" i="29"/>
  <c r="AP110" i="29"/>
  <c r="AP127" i="29"/>
  <c r="AP135" i="29"/>
  <c r="AP138" i="29"/>
  <c r="AP141" i="29"/>
  <c r="AP144" i="29"/>
  <c r="AP87" i="30"/>
  <c r="AP89" i="30"/>
  <c r="AP91" i="30"/>
  <c r="AP93" i="30"/>
  <c r="AP95" i="30"/>
  <c r="AP97" i="30"/>
  <c r="AP99" i="30"/>
  <c r="AP109" i="30"/>
  <c r="AP162" i="30"/>
  <c r="AP125" i="31"/>
  <c r="AP130" i="31"/>
  <c r="AP192" i="31"/>
  <c r="AP194" i="31"/>
  <c r="AP32" i="32"/>
  <c r="AP178" i="32"/>
  <c r="BN13" i="32"/>
  <c r="BM16" i="32" s="1"/>
  <c r="BN14" i="32"/>
  <c r="AP51" i="32"/>
  <c r="AP55" i="32"/>
  <c r="AP56" i="32"/>
  <c r="AP80" i="32"/>
  <c r="AP129" i="32"/>
  <c r="AP194" i="32"/>
  <c r="BO10" i="32"/>
  <c r="BJ8" i="32"/>
  <c r="AP64" i="31"/>
  <c r="AP66" i="31"/>
  <c r="AP74" i="31"/>
  <c r="AP82" i="31"/>
  <c r="AP85" i="31"/>
  <c r="AP98" i="31"/>
  <c r="AP106" i="31"/>
  <c r="AP114" i="31"/>
  <c r="AP151" i="31"/>
  <c r="AP154" i="31"/>
  <c r="AP157" i="31"/>
  <c r="AP36" i="32"/>
  <c r="AP41" i="32"/>
  <c r="AP87" i="32"/>
  <c r="AP111" i="32"/>
  <c r="BK14" i="32"/>
  <c r="BO14" i="32" s="1"/>
  <c r="AP186" i="33"/>
  <c r="AP190" i="33"/>
  <c r="BJ14" i="33"/>
  <c r="BO10" i="33"/>
  <c r="BI15" i="34"/>
  <c r="BJ15" i="34" s="1"/>
  <c r="BK15" i="34" s="1"/>
  <c r="BL15" i="34" s="1"/>
  <c r="BM15" i="34" s="1"/>
  <c r="BF8" i="34"/>
  <c r="BN193" i="34"/>
  <c r="BM192" i="34"/>
  <c r="BN189" i="34"/>
  <c r="BM188" i="34"/>
  <c r="BN185" i="34"/>
  <c r="BM184" i="34"/>
  <c r="BN181" i="34"/>
  <c r="BM180" i="34"/>
  <c r="BN177" i="34"/>
  <c r="BM176" i="34"/>
  <c r="BN173" i="34"/>
  <c r="BM172" i="34"/>
  <c r="BN169" i="34"/>
  <c r="BM168" i="34"/>
  <c r="BN165" i="34"/>
  <c r="BM164" i="34"/>
  <c r="BN161" i="34"/>
  <c r="BM160" i="34"/>
  <c r="BN157" i="34"/>
  <c r="BM156" i="34"/>
  <c r="BN153" i="34"/>
  <c r="BM152" i="34"/>
  <c r="BN149" i="34"/>
  <c r="BM148" i="34"/>
  <c r="BN145" i="34"/>
  <c r="BM144" i="34"/>
  <c r="BN141" i="34"/>
  <c r="BM140" i="34"/>
  <c r="BN137" i="34"/>
  <c r="BM136" i="34"/>
  <c r="BN133" i="34"/>
  <c r="BM132" i="34"/>
  <c r="BN129" i="34"/>
  <c r="BM128" i="34"/>
  <c r="BN125" i="34"/>
  <c r="BM124" i="34"/>
  <c r="BN121" i="34"/>
  <c r="BM120" i="34"/>
  <c r="BN117" i="34"/>
  <c r="BM116" i="34"/>
  <c r="BN113" i="34"/>
  <c r="BM112" i="34"/>
  <c r="BN109" i="34"/>
  <c r="BM108" i="34"/>
  <c r="BN105" i="34"/>
  <c r="BM104" i="34"/>
  <c r="BN101" i="34"/>
  <c r="BM100" i="34"/>
  <c r="BN97" i="34"/>
  <c r="BM96" i="34"/>
  <c r="BN93" i="34"/>
  <c r="BM92" i="34"/>
  <c r="BN89" i="34"/>
  <c r="BM88" i="34"/>
  <c r="BN85" i="34"/>
  <c r="BM84" i="34"/>
  <c r="BN81" i="34"/>
  <c r="BM80" i="34"/>
  <c r="BN77" i="34"/>
  <c r="BM76" i="34"/>
  <c r="BN73" i="34"/>
  <c r="BM72" i="34"/>
  <c r="BN69" i="34"/>
  <c r="BM68" i="34"/>
  <c r="BN65" i="34"/>
  <c r="BM64" i="34"/>
  <c r="BN61" i="34"/>
  <c r="BM60" i="34"/>
  <c r="BN57" i="34"/>
  <c r="BM56" i="34"/>
  <c r="BN53" i="34"/>
  <c r="BM52" i="34"/>
  <c r="BN49" i="34"/>
  <c r="BM48" i="34"/>
  <c r="BN45" i="34"/>
  <c r="BM44" i="34"/>
  <c r="BM43" i="34"/>
  <c r="BM42" i="34"/>
  <c r="BM41" i="34"/>
  <c r="BM40" i="34"/>
  <c r="BM39" i="34"/>
  <c r="BM38" i="34"/>
  <c r="BM37" i="34"/>
  <c r="BM36" i="34"/>
  <c r="BM35" i="34"/>
  <c r="BM34" i="34"/>
  <c r="BM33" i="34"/>
  <c r="BM32" i="34"/>
  <c r="BM31" i="34"/>
  <c r="BM30" i="34"/>
  <c r="BM29" i="34"/>
  <c r="BM28" i="34"/>
  <c r="BM27" i="34"/>
  <c r="BM26" i="34"/>
  <c r="BM25" i="34"/>
  <c r="BM24" i="34"/>
  <c r="BM23" i="34"/>
  <c r="BM22" i="34"/>
  <c r="BM21" i="34"/>
  <c r="BM20" i="34"/>
  <c r="BN191" i="34"/>
  <c r="BM190" i="34"/>
  <c r="BN187" i="34"/>
  <c r="BM186" i="34"/>
  <c r="BN183" i="34"/>
  <c r="BM182" i="34"/>
  <c r="BN179" i="34"/>
  <c r="BM178" i="34"/>
  <c r="BN175" i="34"/>
  <c r="BM174" i="34"/>
  <c r="BN171" i="34"/>
  <c r="BM170" i="34"/>
  <c r="BN167" i="34"/>
  <c r="BM166" i="34"/>
  <c r="BN163" i="34"/>
  <c r="BM162" i="34"/>
  <c r="BN159" i="34"/>
  <c r="BM158" i="34"/>
  <c r="BN155" i="34"/>
  <c r="BM154" i="34"/>
  <c r="BN151" i="34"/>
  <c r="BM150" i="34"/>
  <c r="BN147" i="34"/>
  <c r="BM146" i="34"/>
  <c r="BN143" i="34"/>
  <c r="BM142" i="34"/>
  <c r="BN139" i="34"/>
  <c r="BM138" i="34"/>
  <c r="BN135" i="34"/>
  <c r="BM134" i="34"/>
  <c r="BN131" i="34"/>
  <c r="BM130" i="34"/>
  <c r="BN127" i="34"/>
  <c r="BM126" i="34"/>
  <c r="BN123" i="34"/>
  <c r="BM122" i="34"/>
  <c r="BN119" i="34"/>
  <c r="BM118" i="34"/>
  <c r="BN115" i="34"/>
  <c r="BM114" i="34"/>
  <c r="BN111" i="34"/>
  <c r="BM110" i="34"/>
  <c r="BN107" i="34"/>
  <c r="BM106" i="34"/>
  <c r="BN103" i="34"/>
  <c r="BM102" i="34"/>
  <c r="BN99" i="34"/>
  <c r="BM98" i="34"/>
  <c r="BN95" i="34"/>
  <c r="BM94" i="34"/>
  <c r="BN91" i="34"/>
  <c r="BM90" i="34"/>
  <c r="BN87" i="34"/>
  <c r="BM86" i="34"/>
  <c r="BN83" i="34"/>
  <c r="BM82" i="34"/>
  <c r="BN79" i="34"/>
  <c r="BM78" i="34"/>
  <c r="BN75" i="34"/>
  <c r="BM74" i="34"/>
  <c r="BN71" i="34"/>
  <c r="BM70" i="34"/>
  <c r="BN67" i="34"/>
  <c r="BM66" i="34"/>
  <c r="BN63" i="34"/>
  <c r="BM62" i="34"/>
  <c r="BN59" i="34"/>
  <c r="BM58" i="34"/>
  <c r="BN55" i="34"/>
  <c r="BM54" i="34"/>
  <c r="BN51" i="34"/>
  <c r="BM50" i="34"/>
  <c r="BN47" i="34"/>
  <c r="BM46" i="34"/>
  <c r="AP116" i="32"/>
  <c r="AP136" i="32"/>
  <c r="AP142" i="32"/>
  <c r="AP155" i="32"/>
  <c r="AP163" i="32"/>
  <c r="AP166" i="32"/>
  <c r="AP174" i="32"/>
  <c r="AP62" i="33"/>
  <c r="AP66" i="33"/>
  <c r="AP70" i="33"/>
  <c r="AP74" i="33"/>
  <c r="AP78" i="33"/>
  <c r="AP102" i="33"/>
  <c r="AP118" i="33"/>
  <c r="AP122" i="33"/>
  <c r="AP130" i="33"/>
  <c r="AP95" i="34"/>
  <c r="AP127" i="34"/>
  <c r="AP143" i="34"/>
  <c r="AP159" i="34"/>
  <c r="AP47" i="33"/>
  <c r="AP63" i="33"/>
  <c r="AP193" i="33"/>
  <c r="AP103" i="34"/>
  <c r="AP135" i="34"/>
  <c r="AP151" i="34"/>
  <c r="AP167" i="34"/>
  <c r="AP180" i="34"/>
  <c r="AP184" i="34"/>
  <c r="AP188" i="34"/>
  <c r="AP106" i="34"/>
  <c r="AP109" i="34"/>
  <c r="AP121" i="34"/>
  <c r="AP161" i="34"/>
  <c r="AP120" i="12"/>
  <c r="AP33" i="35"/>
  <c r="AP25" i="35"/>
  <c r="AP96" i="12"/>
  <c r="AP144" i="12"/>
  <c r="AP152" i="12"/>
  <c r="AP160" i="12"/>
  <c r="AP168" i="12"/>
  <c r="AP124" i="35"/>
  <c r="AP163" i="35"/>
  <c r="AP184" i="35"/>
  <c r="AP24" i="14"/>
  <c r="AP28" i="14"/>
  <c r="AP37" i="14"/>
  <c r="AP40" i="14"/>
  <c r="AP44" i="14"/>
  <c r="AP46" i="14"/>
  <c r="AP48" i="14"/>
  <c r="AP63" i="14"/>
  <c r="AP71" i="14"/>
  <c r="AP78" i="14"/>
  <c r="AP86" i="14"/>
  <c r="AP88" i="14"/>
  <c r="AP90" i="14"/>
  <c r="AP110" i="14"/>
  <c r="AP112" i="14"/>
  <c r="AP135" i="14"/>
  <c r="AP137" i="14"/>
  <c r="AP23" i="26"/>
  <c r="AP27" i="26"/>
  <c r="AP35" i="26"/>
  <c r="AP39" i="26"/>
  <c r="AP43" i="26"/>
  <c r="AP129" i="26"/>
  <c r="AP135" i="26"/>
  <c r="AP137" i="26"/>
  <c r="AP139" i="26"/>
  <c r="AP163" i="26"/>
  <c r="AP44" i="27"/>
  <c r="AP48" i="27"/>
  <c r="AP50" i="27"/>
  <c r="AP52" i="27"/>
  <c r="AP24" i="28"/>
  <c r="AP35" i="28"/>
  <c r="AP144" i="28"/>
  <c r="AP149" i="28"/>
  <c r="AP157" i="28"/>
  <c r="AP167" i="28"/>
  <c r="AP170" i="28"/>
  <c r="AP172" i="28"/>
  <c r="AP180" i="28"/>
  <c r="AP190" i="28"/>
  <c r="AP33" i="29"/>
  <c r="AP38" i="29"/>
  <c r="AP45" i="29"/>
  <c r="AP94" i="29"/>
  <c r="AP97" i="29"/>
  <c r="AP116" i="29"/>
  <c r="AP130" i="29"/>
  <c r="AP172" i="29"/>
  <c r="AP175" i="29"/>
  <c r="AP177" i="29"/>
  <c r="AP185" i="29"/>
  <c r="AP191" i="29"/>
  <c r="AP193" i="29"/>
  <c r="AP194" i="29"/>
  <c r="AP114" i="30"/>
  <c r="AP118" i="30"/>
  <c r="AP120" i="30"/>
  <c r="AP153" i="30"/>
  <c r="AP155" i="30"/>
  <c r="AP161" i="30"/>
  <c r="AP96" i="31"/>
  <c r="AP99" i="31"/>
  <c r="AP102" i="31"/>
  <c r="AP104" i="31"/>
  <c r="AP165" i="31"/>
  <c r="AP191" i="31"/>
  <c r="AP44" i="32"/>
  <c r="AP97" i="32"/>
  <c r="AP99" i="32"/>
  <c r="AP101" i="32"/>
  <c r="AP176" i="32"/>
  <c r="AP179" i="32"/>
  <c r="AP77" i="33"/>
  <c r="AP81" i="33"/>
  <c r="AP85" i="33"/>
  <c r="AP110" i="33"/>
  <c r="AP138" i="33"/>
  <c r="AP143" i="33"/>
  <c r="AP155" i="33"/>
  <c r="AP192" i="33"/>
  <c r="AP122" i="34"/>
  <c r="AP126" i="34"/>
  <c r="AP130" i="34"/>
  <c r="AP134" i="34"/>
  <c r="AP146" i="34"/>
  <c r="AP150" i="34"/>
  <c r="AP170" i="34"/>
  <c r="AP175" i="34"/>
  <c r="AP183" i="34"/>
  <c r="AP187" i="34"/>
  <c r="AP191" i="34"/>
  <c r="AP194" i="34"/>
  <c r="AP41" i="35"/>
  <c r="AP180" i="12"/>
  <c r="AP188" i="12"/>
  <c r="AP186" i="12"/>
  <c r="AP182" i="12"/>
  <c r="AP90" i="12"/>
  <c r="AP86" i="12"/>
  <c r="AP78" i="12"/>
  <c r="AP74" i="12"/>
  <c r="AP54" i="35"/>
  <c r="AP59" i="35"/>
  <c r="AP63" i="35"/>
  <c r="AP80" i="35"/>
  <c r="AP93" i="35"/>
  <c r="AP110" i="35"/>
  <c r="AP111" i="35"/>
  <c r="AP115" i="35"/>
  <c r="AP123" i="35"/>
  <c r="AP150" i="35"/>
  <c r="AP151" i="35"/>
  <c r="AP154" i="35"/>
  <c r="AP155" i="35"/>
  <c r="AP170" i="35"/>
  <c r="AP186" i="35"/>
  <c r="AP187" i="35"/>
  <c r="AP42" i="14"/>
  <c r="AP45" i="14"/>
  <c r="AP47" i="14"/>
  <c r="AP49" i="14"/>
  <c r="AP72" i="14"/>
  <c r="AP107" i="14"/>
  <c r="AP109" i="14"/>
  <c r="AP41" i="26"/>
  <c r="AP146" i="26"/>
  <c r="AP162" i="26"/>
  <c r="AP164" i="26"/>
  <c r="AP172" i="26"/>
  <c r="AP176" i="26"/>
  <c r="AP178" i="26"/>
  <c r="AP187" i="26"/>
  <c r="AP21" i="27"/>
  <c r="AP26" i="27"/>
  <c r="AP165" i="27"/>
  <c r="AP176" i="27"/>
  <c r="AP23" i="28"/>
  <c r="AP30" i="28"/>
  <c r="AP45" i="28"/>
  <c r="AP85" i="28"/>
  <c r="AP166" i="28"/>
  <c r="AP168" i="28"/>
  <c r="AP171" i="28"/>
  <c r="AP179" i="28"/>
  <c r="AP31" i="29"/>
  <c r="AP36" i="29"/>
  <c r="AP39" i="29"/>
  <c r="AP42" i="29"/>
  <c r="AP47" i="29"/>
  <c r="AP55" i="29"/>
  <c r="AP57" i="29"/>
  <c r="AP70" i="29"/>
  <c r="AP82" i="29"/>
  <c r="AP90" i="29"/>
  <c r="AP93" i="29"/>
  <c r="AP98" i="29"/>
  <c r="AP99" i="29"/>
  <c r="AP124" i="29"/>
  <c r="AP129" i="29"/>
  <c r="AP132" i="29"/>
  <c r="AP143" i="29"/>
  <c r="AP150" i="29"/>
  <c r="AP104" i="30"/>
  <c r="AP113" i="30"/>
  <c r="AP115" i="30"/>
  <c r="AP117" i="30"/>
  <c r="AP119" i="30"/>
  <c r="AP121" i="30"/>
  <c r="AP139" i="30"/>
  <c r="AP152" i="30"/>
  <c r="AP160" i="30"/>
  <c r="AP34" i="31"/>
  <c r="AP35" i="31"/>
  <c r="AP38" i="31"/>
  <c r="AP39" i="31"/>
  <c r="AP53" i="31"/>
  <c r="AP87" i="31"/>
  <c r="AP103" i="31"/>
  <c r="AP108" i="31"/>
  <c r="AP141" i="31"/>
  <c r="AP156" i="31"/>
  <c r="AP187" i="31"/>
  <c r="AP190" i="31"/>
  <c r="AP22" i="32"/>
  <c r="AP25" i="32"/>
  <c r="AP45" i="32"/>
  <c r="AP67" i="32"/>
  <c r="AP92" i="32"/>
  <c r="AP94" i="32"/>
  <c r="AP96" i="32"/>
  <c r="AP98" i="32"/>
  <c r="AP100" i="32"/>
  <c r="AP102" i="32"/>
  <c r="AP150" i="32"/>
  <c r="AP46" i="33"/>
  <c r="AP79" i="33"/>
  <c r="AP83" i="33"/>
  <c r="AP86" i="33"/>
  <c r="AP95" i="33"/>
  <c r="AP98" i="33"/>
  <c r="AP103" i="33"/>
  <c r="AP111" i="33"/>
  <c r="AP115" i="33"/>
  <c r="AP145" i="33"/>
  <c r="AP156" i="33"/>
  <c r="AP164" i="33"/>
  <c r="AP59" i="34"/>
  <c r="AP71" i="34"/>
  <c r="AP108" i="34"/>
  <c r="AP112" i="34"/>
  <c r="AP116" i="34"/>
  <c r="AP45" i="35"/>
  <c r="AP37" i="35"/>
  <c r="AP29" i="35"/>
  <c r="AP135" i="12"/>
  <c r="AP67" i="12"/>
  <c r="AP63" i="12"/>
  <c r="AP59" i="12"/>
  <c r="AP47" i="12"/>
  <c r="AP39" i="12"/>
  <c r="AP36" i="12"/>
  <c r="AP36" i="35"/>
  <c r="AP53" i="35"/>
  <c r="AP57" i="35"/>
  <c r="AP65" i="35"/>
  <c r="AP66" i="35"/>
  <c r="AP75" i="35"/>
  <c r="AP87" i="35"/>
  <c r="AP102" i="35"/>
  <c r="AP125" i="35"/>
  <c r="AP185" i="35"/>
  <c r="AP193" i="35"/>
  <c r="AP93" i="14"/>
  <c r="AP95" i="14"/>
  <c r="AP97" i="14"/>
  <c r="AP120" i="14"/>
  <c r="AP124" i="14"/>
  <c r="AP156" i="14"/>
  <c r="AP158" i="14"/>
  <c r="AP162" i="14"/>
  <c r="AP168" i="14"/>
  <c r="AP172" i="14"/>
  <c r="AP45" i="26"/>
  <c r="AP61" i="27"/>
  <c r="AP74" i="27"/>
  <c r="AP80" i="27"/>
  <c r="AP88" i="27"/>
  <c r="AP91" i="27"/>
  <c r="AP94" i="27"/>
  <c r="AP96" i="27"/>
  <c r="AP135" i="27"/>
  <c r="AP38" i="28"/>
  <c r="AP60" i="28"/>
  <c r="AP87" i="28"/>
  <c r="AP90" i="28"/>
  <c r="AP116" i="28"/>
  <c r="AP125" i="28"/>
  <c r="AP37" i="29"/>
  <c r="AP105" i="29"/>
  <c r="AP115" i="29"/>
  <c r="AP118" i="29"/>
  <c r="AP154" i="29"/>
  <c r="AP178" i="29"/>
  <c r="AP186" i="29"/>
  <c r="AP21" i="30"/>
  <c r="AP22" i="30"/>
  <c r="AP23" i="30"/>
  <c r="AP24" i="30"/>
  <c r="AP25" i="30"/>
  <c r="AP26" i="30"/>
  <c r="AP27" i="30"/>
  <c r="AP29" i="30"/>
  <c r="AP30" i="30"/>
  <c r="AP31" i="30"/>
  <c r="AP32" i="30"/>
  <c r="AP33" i="30"/>
  <c r="AP35" i="30"/>
  <c r="AP36" i="30"/>
  <c r="AP37" i="30"/>
  <c r="AP38" i="30"/>
  <c r="AP40" i="30"/>
  <c r="AP41" i="30"/>
  <c r="AP42" i="30"/>
  <c r="AP43" i="30"/>
  <c r="AP45" i="30"/>
  <c r="AP49" i="30"/>
  <c r="AP53" i="30"/>
  <c r="AP57" i="30"/>
  <c r="AP69" i="30"/>
  <c r="AP76" i="30"/>
  <c r="AP84" i="30"/>
  <c r="AP134" i="30"/>
  <c r="AP138" i="30"/>
  <c r="AP140" i="30"/>
  <c r="AP171" i="30"/>
  <c r="AP179" i="30"/>
  <c r="AP185" i="30"/>
  <c r="AP189" i="30"/>
  <c r="AP191" i="30"/>
  <c r="AP45" i="31"/>
  <c r="AP121" i="31"/>
  <c r="AP166" i="31"/>
  <c r="AP168" i="31"/>
  <c r="AP174" i="31"/>
  <c r="AP176" i="31"/>
  <c r="AP27" i="32"/>
  <c r="AP35" i="32"/>
  <c r="AP48" i="32"/>
  <c r="AP50" i="32"/>
  <c r="AP52" i="32"/>
  <c r="AP58" i="32"/>
  <c r="AP60" i="32"/>
  <c r="AP68" i="32"/>
  <c r="AP117" i="32"/>
  <c r="AP119" i="32"/>
  <c r="AP122" i="32"/>
  <c r="AP125" i="32"/>
  <c r="AP143" i="32"/>
  <c r="AP36" i="33"/>
  <c r="AP48" i="33"/>
  <c r="AP100" i="33"/>
  <c r="AP150" i="33"/>
  <c r="AP158" i="33"/>
  <c r="AP166" i="33"/>
  <c r="AP194" i="33"/>
  <c r="AP101" i="34"/>
  <c r="AP55" i="12"/>
  <c r="AP21" i="35"/>
  <c r="AP32" i="12"/>
  <c r="AP54" i="12"/>
  <c r="AP50" i="35"/>
  <c r="AP62" i="35"/>
  <c r="AP76" i="35"/>
  <c r="AP81" i="35"/>
  <c r="AP84" i="35"/>
  <c r="AP136" i="35"/>
  <c r="AP147" i="35"/>
  <c r="AP130" i="14"/>
  <c r="AP134" i="14"/>
  <c r="AP146" i="14"/>
  <c r="AP170" i="14"/>
  <c r="AP53" i="27"/>
  <c r="AP55" i="27"/>
  <c r="AP53" i="28"/>
  <c r="AP100" i="28"/>
  <c r="AP105" i="28"/>
  <c r="AP142" i="28"/>
  <c r="AP164" i="28"/>
  <c r="AP137" i="29"/>
  <c r="AP155" i="29"/>
  <c r="AP163" i="29"/>
  <c r="AP176" i="29"/>
  <c r="AP179" i="29"/>
  <c r="AP181" i="29"/>
  <c r="AP184" i="29"/>
  <c r="AP125" i="30"/>
  <c r="AP127" i="30"/>
  <c r="AP129" i="30"/>
  <c r="AP41" i="31"/>
  <c r="AP51" i="31"/>
  <c r="AP55" i="31"/>
  <c r="AP68" i="31"/>
  <c r="AP70" i="31"/>
  <c r="AP90" i="31"/>
  <c r="AP116" i="31"/>
  <c r="AP119" i="31"/>
  <c r="AP124" i="31"/>
  <c r="AP126" i="31"/>
  <c r="AP131" i="31"/>
  <c r="AP134" i="31"/>
  <c r="AP137" i="31"/>
  <c r="AP142" i="31"/>
  <c r="AP145" i="31"/>
  <c r="AP147" i="31"/>
  <c r="AP149" i="31"/>
  <c r="AP155" i="31"/>
  <c r="AP32" i="35"/>
  <c r="AP24" i="35"/>
  <c r="AP44" i="35"/>
  <c r="AP190" i="12"/>
  <c r="AP171" i="12"/>
  <c r="AP163" i="12"/>
  <c r="AP159" i="12"/>
  <c r="AP139" i="12"/>
  <c r="AP24" i="12"/>
  <c r="AP60" i="35"/>
  <c r="AP78" i="35"/>
  <c r="AP82" i="35"/>
  <c r="AP91" i="35"/>
  <c r="AP98" i="35"/>
  <c r="AP134" i="35"/>
  <c r="AP145" i="35"/>
  <c r="AP148" i="35"/>
  <c r="AP166" i="35"/>
  <c r="AP22" i="14"/>
  <c r="AP53" i="14"/>
  <c r="AP147" i="14"/>
  <c r="AP149" i="14"/>
  <c r="AP101" i="27"/>
  <c r="AP106" i="27"/>
  <c r="AP111" i="27"/>
  <c r="AP125" i="27"/>
  <c r="AP168" i="27"/>
  <c r="AP37" i="28"/>
  <c r="AP184" i="28"/>
  <c r="AP44" i="29"/>
  <c r="AP59" i="29"/>
  <c r="AP67" i="29"/>
  <c r="AP112" i="29"/>
  <c r="AP72" i="30"/>
  <c r="AP74" i="30"/>
  <c r="AP78" i="30"/>
  <c r="AP80" i="30"/>
  <c r="AP82" i="30"/>
  <c r="AP103" i="30"/>
  <c r="AP105" i="30"/>
  <c r="AP116" i="30"/>
  <c r="AP164" i="30"/>
  <c r="AP170" i="30"/>
  <c r="AP167" i="31"/>
  <c r="AP169" i="31"/>
  <c r="AP94" i="12"/>
  <c r="AP28" i="35"/>
  <c r="AP28" i="12"/>
  <c r="AP128" i="12"/>
  <c r="AP112" i="12"/>
  <c r="AP100" i="12"/>
  <c r="AP55" i="35"/>
  <c r="AP114" i="35"/>
  <c r="AP191" i="35"/>
  <c r="AP49" i="26"/>
  <c r="AP76" i="26"/>
  <c r="AP109" i="26"/>
  <c r="AP157" i="26"/>
  <c r="AP23" i="29"/>
  <c r="AP26" i="29"/>
  <c r="AP69" i="29"/>
  <c r="AP72" i="29"/>
  <c r="AP81" i="29"/>
  <c r="AP86" i="29"/>
  <c r="AP119" i="29"/>
  <c r="AP51" i="12"/>
  <c r="AP101" i="12"/>
  <c r="AP52" i="12"/>
  <c r="AP23" i="12"/>
  <c r="AP22" i="12"/>
  <c r="AP61" i="35"/>
  <c r="AP69" i="35"/>
  <c r="AP74" i="35"/>
  <c r="AP83" i="35"/>
  <c r="AP113" i="35"/>
  <c r="AP121" i="35"/>
  <c r="AP132" i="35"/>
  <c r="AP144" i="35"/>
  <c r="AP158" i="35"/>
  <c r="AP165" i="35"/>
  <c r="AP171" i="35"/>
  <c r="AP189" i="35"/>
  <c r="AP29" i="14"/>
  <c r="AP38" i="14"/>
  <c r="AP65" i="14"/>
  <c r="AP67" i="14"/>
  <c r="AP74" i="14"/>
  <c r="AP91" i="14"/>
  <c r="AP126" i="14"/>
  <c r="AP145" i="14"/>
  <c r="AP21" i="26"/>
  <c r="AP24" i="26"/>
  <c r="AP25" i="26"/>
  <c r="AP29" i="26"/>
  <c r="AP32" i="26"/>
  <c r="AP85" i="26"/>
  <c r="AP133" i="26"/>
  <c r="AP174" i="26"/>
  <c r="AP181" i="26"/>
  <c r="AP185" i="26"/>
  <c r="AP33" i="27"/>
  <c r="AP42" i="27"/>
  <c r="AP45" i="27"/>
  <c r="AP66" i="27"/>
  <c r="AP69" i="27"/>
  <c r="AP71" i="27"/>
  <c r="AP82" i="27"/>
  <c r="AP85" i="27"/>
  <c r="AP93" i="27"/>
  <c r="AP113" i="27"/>
  <c r="AP119" i="27"/>
  <c r="AP121" i="27"/>
  <c r="AP163" i="27"/>
  <c r="AP170" i="27"/>
  <c r="AP173" i="27"/>
  <c r="AP181" i="27"/>
  <c r="AP183" i="27"/>
  <c r="AP188" i="27"/>
  <c r="AP190" i="27"/>
  <c r="AP193" i="27"/>
  <c r="AP194" i="27"/>
  <c r="AP41" i="28"/>
  <c r="AP43" i="28"/>
  <c r="AP58" i="28"/>
  <c r="AP61" i="28"/>
  <c r="AP97" i="28"/>
  <c r="AP107" i="28"/>
  <c r="AP113" i="28"/>
  <c r="AP138" i="28"/>
  <c r="AP141" i="28"/>
  <c r="AP174" i="28"/>
  <c r="AP186" i="28"/>
  <c r="AP188" i="28"/>
  <c r="AP191" i="28"/>
  <c r="AP66" i="29"/>
  <c r="AP85" i="29"/>
  <c r="AP102" i="29"/>
  <c r="AP104" i="29"/>
  <c r="AP107" i="29"/>
  <c r="AP126" i="29"/>
  <c r="AP139" i="29"/>
  <c r="AP156" i="29"/>
  <c r="AP159" i="29"/>
  <c r="AP161" i="29"/>
  <c r="AP169" i="29"/>
  <c r="AP170" i="29"/>
  <c r="AP123" i="30"/>
  <c r="AP126" i="30"/>
  <c r="AP136" i="30"/>
  <c r="AP145" i="30"/>
  <c r="AP154" i="30"/>
  <c r="AP167" i="30"/>
  <c r="AP173" i="30"/>
  <c r="AP175" i="30"/>
  <c r="AP52" i="31"/>
  <c r="AP60" i="31"/>
  <c r="AP78" i="31"/>
  <c r="AP110" i="31"/>
  <c r="AP123" i="31"/>
  <c r="AP139" i="31"/>
  <c r="AP171" i="31"/>
  <c r="AP189" i="31"/>
  <c r="AP23" i="32"/>
  <c r="AP29" i="32"/>
  <c r="AP33" i="32"/>
  <c r="AP37" i="32"/>
  <c r="AP54" i="32"/>
  <c r="AP88" i="32"/>
  <c r="AP139" i="32"/>
  <c r="AP145" i="32"/>
  <c r="AP147" i="32"/>
  <c r="AP160" i="32"/>
  <c r="AP164" i="32"/>
  <c r="AP165" i="32"/>
  <c r="AP54" i="33"/>
  <c r="AP71" i="33"/>
  <c r="AP88" i="33"/>
  <c r="AP89" i="33"/>
  <c r="AP93" i="33"/>
  <c r="AP105" i="33"/>
  <c r="AP106" i="33"/>
  <c r="AP109" i="33"/>
  <c r="AP119" i="33"/>
  <c r="AP126" i="33"/>
  <c r="AP131" i="33"/>
  <c r="AP146" i="33"/>
  <c r="AP163" i="33"/>
  <c r="AP167" i="33"/>
  <c r="AP168" i="33"/>
  <c r="AP172" i="33"/>
  <c r="AP173" i="33"/>
  <c r="AP191" i="33"/>
  <c r="AP107" i="34"/>
  <c r="AP111" i="34"/>
  <c r="AP120" i="34"/>
  <c r="AP124" i="34"/>
  <c r="AP125" i="34"/>
  <c r="AP128" i="34"/>
  <c r="AP129" i="34"/>
  <c r="AP133" i="34"/>
  <c r="AP136" i="34"/>
  <c r="AP137" i="34"/>
  <c r="AP140" i="34"/>
  <c r="AP141" i="34"/>
  <c r="AP144" i="34"/>
  <c r="AP145" i="34"/>
  <c r="AP148" i="34"/>
  <c r="AP149" i="34"/>
  <c r="AP152" i="34"/>
  <c r="AP153" i="34"/>
  <c r="AP183" i="12"/>
  <c r="AP191" i="12"/>
  <c r="AP82" i="12"/>
  <c r="AP104" i="12"/>
  <c r="AP148" i="12"/>
  <c r="AP164" i="12"/>
  <c r="AP181" i="12"/>
  <c r="AP174" i="12"/>
  <c r="AP162" i="12"/>
  <c r="AP154" i="12"/>
  <c r="AP150" i="12"/>
  <c r="AP146" i="12"/>
  <c r="AP110" i="12"/>
  <c r="AP99" i="12"/>
  <c r="AP88" i="12"/>
  <c r="AP25" i="12"/>
  <c r="AP21" i="12"/>
  <c r="AP64" i="35"/>
  <c r="AP99" i="35"/>
  <c r="AP103" i="35"/>
  <c r="AP104" i="35"/>
  <c r="AP127" i="35"/>
  <c r="AP128" i="35"/>
  <c r="AP146" i="35"/>
  <c r="AP152" i="35"/>
  <c r="AP156" i="35"/>
  <c r="AP160" i="35"/>
  <c r="AP173" i="35"/>
  <c r="AP174" i="35"/>
  <c r="AP178" i="35"/>
  <c r="AP188" i="35"/>
  <c r="AP192" i="35"/>
  <c r="AP194" i="35"/>
  <c r="AP26" i="14"/>
  <c r="AP30" i="14"/>
  <c r="AP68" i="14"/>
  <c r="AP77" i="14"/>
  <c r="AP79" i="14"/>
  <c r="AP81" i="14"/>
  <c r="AP83" i="14"/>
  <c r="AP85" i="14"/>
  <c r="AP94" i="14"/>
  <c r="AP96" i="14"/>
  <c r="AP125" i="14"/>
  <c r="AP133" i="14"/>
  <c r="AP178" i="14"/>
  <c r="AP26" i="26"/>
  <c r="AP30" i="26"/>
  <c r="AP44" i="26"/>
  <c r="AP55" i="26"/>
  <c r="AP57" i="26"/>
  <c r="AP143" i="26"/>
  <c r="AP156" i="26"/>
  <c r="AP173" i="26"/>
  <c r="AP186" i="26"/>
  <c r="AP194" i="26"/>
  <c r="AP35" i="27"/>
  <c r="AP46" i="27"/>
  <c r="AP56" i="27"/>
  <c r="AP112" i="27"/>
  <c r="AP136" i="27"/>
  <c r="AP21" i="28"/>
  <c r="AP29" i="28"/>
  <c r="AP106" i="28"/>
  <c r="AP108" i="28"/>
  <c r="AP140" i="28"/>
  <c r="AP155" i="28"/>
  <c r="AP175" i="28"/>
  <c r="AP178" i="28"/>
  <c r="AP189" i="28"/>
  <c r="AP192" i="28"/>
  <c r="AP50" i="29"/>
  <c r="AP88" i="29"/>
  <c r="AP92" i="29"/>
  <c r="AP106" i="29"/>
  <c r="AP108" i="29"/>
  <c r="AP109" i="29"/>
  <c r="AP120" i="29"/>
  <c r="AP125" i="29"/>
  <c r="AP128" i="29"/>
  <c r="AP133" i="29"/>
  <c r="AP174" i="29"/>
  <c r="AP182" i="29"/>
  <c r="AP190" i="29"/>
  <c r="AP102" i="30"/>
  <c r="AP124" i="30"/>
  <c r="AP135" i="30"/>
  <c r="AP146" i="30"/>
  <c r="AP150" i="30"/>
  <c r="AP174" i="30"/>
  <c r="AP180" i="30"/>
  <c r="AP190" i="30"/>
  <c r="AP43" i="31"/>
  <c r="AP80" i="31"/>
  <c r="AP138" i="31"/>
  <c r="AP140" i="31"/>
  <c r="AP143" i="31"/>
  <c r="AP175" i="31"/>
  <c r="AP185" i="31"/>
  <c r="AP21" i="32"/>
  <c r="AP39" i="32"/>
  <c r="AP59" i="32"/>
  <c r="AP76" i="32"/>
  <c r="AP78" i="32"/>
  <c r="AP93" i="32"/>
  <c r="AP112" i="32"/>
  <c r="AP141" i="32"/>
  <c r="AP152" i="32"/>
  <c r="AP157" i="32"/>
  <c r="AP169" i="32"/>
  <c r="AP190" i="32"/>
  <c r="AP55" i="33"/>
  <c r="AP59" i="33"/>
  <c r="AP94" i="33"/>
  <c r="AP112" i="33"/>
  <c r="AP116" i="33"/>
  <c r="AP147" i="33"/>
  <c r="AP174" i="33"/>
  <c r="AP22" i="34"/>
  <c r="AP138" i="34"/>
  <c r="AP142" i="34"/>
  <c r="AP182" i="31"/>
  <c r="AP184" i="31"/>
  <c r="AP104" i="32"/>
  <c r="AP127" i="32"/>
  <c r="AP130" i="32"/>
  <c r="AP135" i="32"/>
  <c r="AP189" i="32"/>
  <c r="AP87" i="33"/>
  <c r="AP104" i="33"/>
  <c r="AP144" i="33"/>
  <c r="AP165" i="33"/>
  <c r="AP93" i="34"/>
  <c r="AP97" i="34"/>
  <c r="AP105" i="34"/>
  <c r="AP110" i="34"/>
  <c r="AP114" i="34"/>
  <c r="AP118" i="34"/>
  <c r="AW2" i="13"/>
  <c r="AD6" i="32"/>
  <c r="AD6" i="27"/>
  <c r="AA136" i="27" s="1"/>
  <c r="AD6" i="34"/>
  <c r="N2" i="26"/>
  <c r="N2" i="34"/>
  <c r="N2" i="28"/>
  <c r="G3" i="36"/>
  <c r="N2" i="14"/>
  <c r="N2" i="29"/>
  <c r="N2" i="12"/>
  <c r="N2" i="32"/>
  <c r="N2" i="30"/>
  <c r="N2" i="33"/>
  <c r="N2" i="35"/>
  <c r="N2" i="27"/>
  <c r="N2" i="31"/>
  <c r="J8" i="12"/>
  <c r="BF19" i="14"/>
  <c r="I18" i="28"/>
  <c r="K16" i="33"/>
  <c r="BE17" i="12"/>
  <c r="BE17" i="31"/>
  <c r="K16" i="32"/>
  <c r="K16" i="12"/>
  <c r="AP180" i="35"/>
  <c r="AP166" i="26"/>
  <c r="AP168" i="26"/>
  <c r="AP170" i="26"/>
  <c r="AP183" i="26"/>
  <c r="AP48" i="30"/>
  <c r="AP52" i="30"/>
  <c r="AP65" i="30"/>
  <c r="K17" i="14"/>
  <c r="K17" i="31"/>
  <c r="K17" i="33"/>
  <c r="K17" i="27"/>
  <c r="K17" i="34"/>
  <c r="K17" i="30"/>
  <c r="AP185" i="12"/>
  <c r="AP158" i="12"/>
  <c r="AP89" i="12"/>
  <c r="AP108" i="27"/>
  <c r="AP110" i="27"/>
  <c r="AP132" i="27"/>
  <c r="AP134" i="27"/>
  <c r="AP137" i="27"/>
  <c r="AP71" i="31"/>
  <c r="AP73" i="31"/>
  <c r="AP75" i="31"/>
  <c r="AP77" i="31"/>
  <c r="AP83" i="31"/>
  <c r="AP86" i="31"/>
  <c r="AP93" i="31"/>
  <c r="AP177" i="32"/>
  <c r="AP108" i="14"/>
  <c r="AP82" i="33"/>
  <c r="AP92" i="33"/>
  <c r="AP83" i="29"/>
  <c r="AP131" i="29"/>
  <c r="AP101" i="30"/>
  <c r="AP137" i="30"/>
  <c r="AP137" i="32"/>
  <c r="AP134" i="33"/>
  <c r="N3" i="27"/>
  <c r="N3" i="32"/>
  <c r="N3" i="30"/>
  <c r="G4" i="36"/>
  <c r="AP192" i="12"/>
  <c r="AP138" i="12"/>
  <c r="AP103" i="12"/>
  <c r="AP84" i="12"/>
  <c r="AP41" i="14"/>
  <c r="AP51" i="14"/>
  <c r="AP69" i="14"/>
  <c r="AP138" i="26"/>
  <c r="AP186" i="31"/>
  <c r="AP188" i="31"/>
  <c r="AP58" i="33"/>
  <c r="AP162" i="33"/>
  <c r="AP94" i="34"/>
  <c r="AP98" i="34"/>
  <c r="AP102" i="34"/>
  <c r="AP115" i="34"/>
  <c r="AP119" i="34"/>
  <c r="AP132" i="34"/>
  <c r="AP155" i="12"/>
  <c r="AP143" i="12"/>
  <c r="AP68" i="12"/>
  <c r="AP64" i="12"/>
  <c r="AP60" i="12"/>
  <c r="AP56" i="12"/>
  <c r="AP43" i="14"/>
  <c r="AP57" i="14"/>
  <c r="AP64" i="14"/>
  <c r="AP123" i="14"/>
  <c r="AP157" i="14"/>
  <c r="AP144" i="26"/>
  <c r="AP23" i="27"/>
  <c r="AP30" i="27"/>
  <c r="AP73" i="27"/>
  <c r="AP33" i="28"/>
  <c r="AP57" i="31"/>
  <c r="AP24" i="34"/>
  <c r="AP35" i="34"/>
  <c r="AP39" i="34"/>
  <c r="AP154" i="34"/>
  <c r="AP162" i="34"/>
  <c r="AP166" i="34"/>
  <c r="AP179" i="34"/>
  <c r="AP190" i="35"/>
  <c r="AD6" i="35"/>
  <c r="AA165" i="35" s="1"/>
  <c r="AP55" i="14"/>
  <c r="AP76" i="14"/>
  <c r="AP171" i="14"/>
  <c r="AP173" i="14"/>
  <c r="AP47" i="26"/>
  <c r="AP117" i="26"/>
  <c r="AP24" i="27"/>
  <c r="AP31" i="27"/>
  <c r="AP104" i="27"/>
  <c r="AP160" i="27"/>
  <c r="AP44" i="28"/>
  <c r="AP56" i="28"/>
  <c r="AP77" i="28"/>
  <c r="AP124" i="28"/>
  <c r="AP160" i="28"/>
  <c r="AP181" i="28"/>
  <c r="AP53" i="29"/>
  <c r="AP74" i="29"/>
  <c r="AP96" i="29"/>
  <c r="AP114" i="29"/>
  <c r="AP140" i="29"/>
  <c r="AP180" i="29"/>
  <c r="AP68" i="30"/>
  <c r="AP83" i="30"/>
  <c r="AP107" i="30"/>
  <c r="AP112" i="30"/>
  <c r="AD6" i="30"/>
  <c r="AP44" i="31"/>
  <c r="AP91" i="31"/>
  <c r="AP136" i="31"/>
  <c r="AP153" i="31"/>
  <c r="AP47" i="32"/>
  <c r="AP66" i="32"/>
  <c r="AP90" i="32"/>
  <c r="AP114" i="32"/>
  <c r="AP158" i="32"/>
  <c r="AP89" i="34"/>
  <c r="BA2" i="13"/>
  <c r="AZ2" i="13"/>
  <c r="AD6" i="31"/>
  <c r="AV2" i="13"/>
  <c r="AD6" i="29"/>
  <c r="AD6" i="33"/>
  <c r="AD6" i="14"/>
  <c r="AD6" i="26"/>
  <c r="AD6" i="28"/>
  <c r="BE2" i="13"/>
  <c r="AZ38" i="13"/>
  <c r="BI39" i="13"/>
  <c r="BE39" i="13"/>
  <c r="BE38" i="13"/>
  <c r="BB31" i="13"/>
  <c r="AE33" i="13"/>
  <c r="BF39" i="13"/>
  <c r="BD40" i="13"/>
  <c r="BH38" i="13"/>
  <c r="BD41" i="13"/>
  <c r="AX37" i="13"/>
  <c r="AE32" i="13"/>
  <c r="BD37" i="13"/>
  <c r="BA40" i="13"/>
  <c r="BD39" i="13"/>
  <c r="BI40" i="13"/>
  <c r="AE35" i="13"/>
  <c r="BF37" i="13"/>
  <c r="AE26" i="13"/>
  <c r="AE28" i="13"/>
  <c r="BF38" i="13"/>
  <c r="BF40" i="13"/>
  <c r="BA39" i="13"/>
  <c r="BG37" i="13"/>
  <c r="BE40" i="13"/>
  <c r="AX31" i="13"/>
  <c r="BC37" i="13"/>
  <c r="AE34" i="13"/>
  <c r="AE29" i="13"/>
  <c r="BH40" i="13"/>
  <c r="BA38" i="13"/>
  <c r="BH39" i="13"/>
  <c r="BD38" i="13"/>
  <c r="BB37" i="13"/>
  <c r="AY37" i="13"/>
  <c r="BI38" i="13"/>
  <c r="AZ39" i="13"/>
  <c r="AZ40" i="13"/>
  <c r="BD31" i="13"/>
  <c r="AY39" i="13"/>
  <c r="M8" i="14" l="1"/>
  <c r="B19" i="34"/>
  <c r="R29" i="13"/>
  <c r="V7" i="34"/>
  <c r="V7" i="31"/>
  <c r="M9" i="27"/>
  <c r="H18" i="27"/>
  <c r="V7" i="26"/>
  <c r="AL19" i="26"/>
  <c r="B19" i="26"/>
  <c r="V7" i="35"/>
  <c r="M8" i="35"/>
  <c r="H18" i="30"/>
  <c r="H133" i="25"/>
  <c r="AD32" i="13"/>
  <c r="I26" i="13"/>
  <c r="J7" i="26"/>
  <c r="H7" i="26"/>
  <c r="BO14" i="35"/>
  <c r="BE17" i="27"/>
  <c r="K16" i="30"/>
  <c r="J7" i="28"/>
  <c r="BM16" i="26"/>
  <c r="BO14" i="12"/>
  <c r="V6" i="31"/>
  <c r="V6" i="14"/>
  <c r="V6" i="32"/>
  <c r="R34" i="13"/>
  <c r="H18" i="34"/>
  <c r="G8" i="31"/>
  <c r="H18" i="35"/>
  <c r="H18" i="29"/>
  <c r="G8" i="12"/>
  <c r="H18" i="31"/>
  <c r="H18" i="32"/>
  <c r="R33" i="13"/>
  <c r="V6" i="27"/>
  <c r="V6" i="29"/>
  <c r="V6" i="33"/>
  <c r="G8" i="14"/>
  <c r="H35" i="13"/>
  <c r="H137" i="25"/>
  <c r="V6" i="34"/>
  <c r="H25" i="13"/>
  <c r="R25" i="13"/>
  <c r="M8" i="34"/>
  <c r="M8" i="27"/>
  <c r="B7" i="26"/>
  <c r="AC7" i="26" s="1"/>
  <c r="M9" i="31"/>
  <c r="M8" i="29"/>
  <c r="M8" i="33"/>
  <c r="M8" i="28"/>
  <c r="B7" i="27"/>
  <c r="AC7" i="27" s="1"/>
  <c r="D18" i="29"/>
  <c r="K17" i="29"/>
  <c r="K17" i="26"/>
  <c r="M8" i="31"/>
  <c r="R28" i="13"/>
  <c r="C8" i="31"/>
  <c r="D18" i="31"/>
  <c r="K17" i="32"/>
  <c r="K17" i="12"/>
  <c r="M8" i="30"/>
  <c r="M8" i="12"/>
  <c r="B10" i="33"/>
  <c r="B7" i="28"/>
  <c r="AC7" i="28" s="1"/>
  <c r="I8" i="14"/>
  <c r="M8" i="26"/>
  <c r="M8" i="32"/>
  <c r="C8" i="12"/>
  <c r="BI17" i="34"/>
  <c r="BF19" i="35"/>
  <c r="K18" i="14"/>
  <c r="C8" i="28"/>
  <c r="K16" i="29"/>
  <c r="C8" i="32"/>
  <c r="R16" i="29"/>
  <c r="C8" i="35"/>
  <c r="BE17" i="14"/>
  <c r="K16" i="26"/>
  <c r="C8" i="27"/>
  <c r="B10" i="35"/>
  <c r="C8" i="14"/>
  <c r="C8" i="34"/>
  <c r="O16" i="14"/>
  <c r="BE17" i="30"/>
  <c r="BE17" i="29"/>
  <c r="L18" i="31"/>
  <c r="B10" i="31"/>
  <c r="C8" i="30"/>
  <c r="O16" i="27"/>
  <c r="R16" i="14"/>
  <c r="BE17" i="34"/>
  <c r="K16" i="35"/>
  <c r="BE17" i="33"/>
  <c r="BE17" i="28"/>
  <c r="L18" i="35"/>
  <c r="BF19" i="28"/>
  <c r="C8" i="26"/>
  <c r="V7" i="29"/>
  <c r="V7" i="33"/>
  <c r="K16" i="31"/>
  <c r="C8" i="33"/>
  <c r="BE17" i="26"/>
  <c r="H18" i="12"/>
  <c r="H18" i="28"/>
  <c r="V7" i="14"/>
  <c r="V7" i="12"/>
  <c r="B9" i="27"/>
  <c r="D18" i="35"/>
  <c r="B7" i="33"/>
  <c r="AC7" i="33" s="1"/>
  <c r="B7" i="29"/>
  <c r="AC7" i="29" s="1"/>
  <c r="D18" i="34"/>
  <c r="M9" i="14"/>
  <c r="M9" i="28"/>
  <c r="B7" i="32"/>
  <c r="AC7" i="32" s="1"/>
  <c r="P7" i="31"/>
  <c r="B10" i="12"/>
  <c r="BF19" i="32"/>
  <c r="L18" i="29"/>
  <c r="B10" i="28"/>
  <c r="BK17" i="33"/>
  <c r="BE19" i="26"/>
  <c r="B7" i="35"/>
  <c r="AC7" i="35" s="1"/>
  <c r="B7" i="31"/>
  <c r="AC7" i="31" s="1"/>
  <c r="D18" i="12"/>
  <c r="M9" i="32"/>
  <c r="BI17" i="31"/>
  <c r="L18" i="30"/>
  <c r="M9" i="12"/>
  <c r="B7" i="30"/>
  <c r="AC7" i="30" s="1"/>
  <c r="D18" i="26"/>
  <c r="B3" i="32"/>
  <c r="M9" i="34"/>
  <c r="D18" i="28"/>
  <c r="M9" i="35"/>
  <c r="D18" i="30"/>
  <c r="BI17" i="26"/>
  <c r="D18" i="33"/>
  <c r="O16" i="12"/>
  <c r="BI17" i="12"/>
  <c r="D18" i="14"/>
  <c r="D18" i="27"/>
  <c r="B10" i="26"/>
  <c r="BF19" i="27"/>
  <c r="B10" i="34"/>
  <c r="L18" i="33"/>
  <c r="BE19" i="12"/>
  <c r="B7" i="12"/>
  <c r="AC7" i="12" s="1"/>
  <c r="M9" i="29"/>
  <c r="B7" i="34"/>
  <c r="AC7" i="34" s="1"/>
  <c r="N9" i="13"/>
  <c r="M9" i="26"/>
  <c r="M9" i="30"/>
  <c r="M11" i="27"/>
  <c r="O16" i="26"/>
  <c r="O16" i="35"/>
  <c r="O16" i="34"/>
  <c r="O16" i="33"/>
  <c r="N16" i="30"/>
  <c r="BF19" i="30"/>
  <c r="B10" i="32"/>
  <c r="BF19" i="29"/>
  <c r="L18" i="14"/>
  <c r="B10" i="14"/>
  <c r="B10" i="29"/>
  <c r="L18" i="34"/>
  <c r="L18" i="28"/>
  <c r="B3" i="26"/>
  <c r="BI17" i="27"/>
  <c r="O16" i="28"/>
  <c r="O16" i="31"/>
  <c r="K5" i="35"/>
  <c r="BF19" i="12"/>
  <c r="B3" i="31"/>
  <c r="BI17" i="30"/>
  <c r="O16" i="32"/>
  <c r="O16" i="30"/>
  <c r="O16" i="29"/>
  <c r="K6" i="27"/>
  <c r="K16" i="27"/>
  <c r="BE17" i="35"/>
  <c r="K16" i="28"/>
  <c r="K16" i="14"/>
  <c r="BF19" i="33"/>
  <c r="B10" i="30"/>
  <c r="L18" i="32"/>
  <c r="L18" i="12"/>
  <c r="L18" i="26"/>
  <c r="L18" i="27"/>
  <c r="BF19" i="26"/>
  <c r="BF19" i="34"/>
  <c r="B3" i="30"/>
  <c r="BI17" i="32"/>
  <c r="K18" i="35"/>
  <c r="BI17" i="35"/>
  <c r="G8" i="29"/>
  <c r="P15" i="13"/>
  <c r="BI17" i="14"/>
  <c r="B3" i="28"/>
  <c r="B3" i="27"/>
  <c r="G8" i="30"/>
  <c r="G8" i="34"/>
  <c r="B3" i="29"/>
  <c r="B3" i="33"/>
  <c r="B3" i="35"/>
  <c r="B9" i="26"/>
  <c r="BE19" i="29"/>
  <c r="G8" i="28"/>
  <c r="BI17" i="28"/>
  <c r="BI17" i="29"/>
  <c r="B3" i="14"/>
  <c r="G8" i="35"/>
  <c r="BF19" i="31"/>
  <c r="K16" i="34"/>
  <c r="B3" i="12"/>
  <c r="E133" i="25"/>
  <c r="E137" i="25"/>
  <c r="B3" i="13" s="1"/>
  <c r="A137" i="25"/>
  <c r="AA181" i="12"/>
  <c r="AA191" i="12"/>
  <c r="M7" i="33"/>
  <c r="K5" i="33"/>
  <c r="P8" i="29"/>
  <c r="M7" i="35"/>
  <c r="AG6" i="30"/>
  <c r="I8" i="34"/>
  <c r="N16" i="33"/>
  <c r="K6" i="26"/>
  <c r="V5" i="26"/>
  <c r="N16" i="35"/>
  <c r="K5" i="34"/>
  <c r="AA71" i="12"/>
  <c r="R16" i="33"/>
  <c r="J6" i="13"/>
  <c r="Q16" i="35"/>
  <c r="B9" i="33"/>
  <c r="BE19" i="31"/>
  <c r="B9" i="29"/>
  <c r="I6" i="27"/>
  <c r="R16" i="35"/>
  <c r="R26" i="13"/>
  <c r="V5" i="31"/>
  <c r="Q16" i="34"/>
  <c r="K18" i="26"/>
  <c r="B9" i="35"/>
  <c r="BE19" i="32"/>
  <c r="B9" i="14"/>
  <c r="K18" i="31"/>
  <c r="K18" i="12"/>
  <c r="I34" i="13"/>
  <c r="AA184" i="12"/>
  <c r="AA168" i="12"/>
  <c r="I18" i="14"/>
  <c r="I18" i="12"/>
  <c r="P7" i="32"/>
  <c r="I18" i="29"/>
  <c r="P7" i="34"/>
  <c r="M11" i="30"/>
  <c r="P7" i="29"/>
  <c r="N16" i="14"/>
  <c r="BH17" i="26"/>
  <c r="K6" i="31"/>
  <c r="AL19" i="32"/>
  <c r="I18" i="30"/>
  <c r="B19" i="30"/>
  <c r="J8" i="33"/>
  <c r="P8" i="33"/>
  <c r="K6" i="33"/>
  <c r="BH17" i="28"/>
  <c r="K5" i="28"/>
  <c r="Q7" i="13"/>
  <c r="AL19" i="31"/>
  <c r="B19" i="12"/>
  <c r="P7" i="35"/>
  <c r="O15" i="13"/>
  <c r="BH17" i="12"/>
  <c r="K6" i="32"/>
  <c r="AL19" i="14"/>
  <c r="I18" i="34"/>
  <c r="B19" i="27"/>
  <c r="B19" i="28"/>
  <c r="M7" i="12"/>
  <c r="P8" i="28"/>
  <c r="I8" i="28"/>
  <c r="M7" i="30"/>
  <c r="AN19" i="27"/>
  <c r="K5" i="27"/>
  <c r="I18" i="31"/>
  <c r="BE27" i="13"/>
  <c r="J32" i="13"/>
  <c r="I32" i="13"/>
  <c r="AA108" i="12"/>
  <c r="AA143" i="12"/>
  <c r="AA110" i="12"/>
  <c r="AA124" i="12"/>
  <c r="AA170" i="12"/>
  <c r="AA178" i="12"/>
  <c r="AA186" i="12"/>
  <c r="AA167" i="12"/>
  <c r="AA158" i="12"/>
  <c r="AA112" i="12"/>
  <c r="AA150" i="12"/>
  <c r="AA52" i="12"/>
  <c r="AV16" i="12"/>
  <c r="AA60" i="12"/>
  <c r="AA44" i="12"/>
  <c r="AA119" i="12"/>
  <c r="AA63" i="12"/>
  <c r="AA28" i="12"/>
  <c r="AA131" i="12"/>
  <c r="AA85" i="12"/>
  <c r="AA147" i="12"/>
  <c r="AA39" i="12"/>
  <c r="AA102" i="12"/>
  <c r="AA67" i="12"/>
  <c r="AA169" i="12"/>
  <c r="AA75" i="12"/>
  <c r="AA35" i="12"/>
  <c r="AA20" i="12"/>
  <c r="AA26" i="12"/>
  <c r="AA72" i="12"/>
  <c r="AA134" i="12"/>
  <c r="AA68" i="12"/>
  <c r="AA136" i="12"/>
  <c r="AA127" i="12"/>
  <c r="AA24" i="12"/>
  <c r="AA123" i="12"/>
  <c r="AA83" i="12"/>
  <c r="AA129" i="12"/>
  <c r="AA125" i="12"/>
  <c r="AA113" i="12"/>
  <c r="AA33" i="12"/>
  <c r="AA188" i="12"/>
  <c r="AA81" i="12"/>
  <c r="AA77" i="12"/>
  <c r="AA135" i="12"/>
  <c r="AA45" i="12"/>
  <c r="AA190" i="12"/>
  <c r="AA55" i="12"/>
  <c r="AA94" i="12"/>
  <c r="AA104" i="12"/>
  <c r="AA146" i="12"/>
  <c r="AA149" i="12"/>
  <c r="AA106" i="12"/>
  <c r="AA140" i="12"/>
  <c r="AA118" i="12"/>
  <c r="AA31" i="12"/>
  <c r="AA43" i="12"/>
  <c r="AA53" i="12"/>
  <c r="AA21" i="12"/>
  <c r="AA141" i="12"/>
  <c r="AA165" i="12"/>
  <c r="AA164" i="12"/>
  <c r="AA80" i="12"/>
  <c r="AA171" i="12"/>
  <c r="AA56" i="12"/>
  <c r="AA50" i="12"/>
  <c r="AA142" i="12"/>
  <c r="AA173" i="12"/>
  <c r="AA79" i="12"/>
  <c r="AA101" i="12"/>
  <c r="AA30" i="12"/>
  <c r="AA179" i="12"/>
  <c r="AA90" i="12"/>
  <c r="AA138" i="12"/>
  <c r="AA96" i="12"/>
  <c r="AA163" i="12"/>
  <c r="AA156" i="12"/>
  <c r="AA54" i="12"/>
  <c r="AA76" i="12"/>
  <c r="AA23" i="12"/>
  <c r="AA92" i="12"/>
  <c r="AA41" i="12"/>
  <c r="AA172" i="12"/>
  <c r="AA62" i="12"/>
  <c r="AA47" i="12"/>
  <c r="AA89" i="12"/>
  <c r="AA128" i="12"/>
  <c r="AA36" i="12"/>
  <c r="AA162" i="12"/>
  <c r="AA120" i="12"/>
  <c r="AA194" i="12"/>
  <c r="AA137" i="12"/>
  <c r="AA48" i="12"/>
  <c r="B6" i="12"/>
  <c r="AA115" i="12"/>
  <c r="AA42" i="12"/>
  <c r="AA73" i="12"/>
  <c r="AA91" i="12"/>
  <c r="AA121" i="12"/>
  <c r="AA99" i="12"/>
  <c r="AA100" i="12"/>
  <c r="AA82" i="12"/>
  <c r="AA57" i="12"/>
  <c r="AA98" i="12"/>
  <c r="AA88" i="12"/>
  <c r="AA151" i="12"/>
  <c r="AA132" i="12"/>
  <c r="AA49" i="12"/>
  <c r="AA40" i="12"/>
  <c r="AA51" i="12"/>
  <c r="AE6" i="12"/>
  <c r="V18" i="12" s="1"/>
  <c r="AA25" i="12"/>
  <c r="AA84" i="12"/>
  <c r="AA114" i="12"/>
  <c r="AA37" i="12"/>
  <c r="AA159" i="12"/>
  <c r="AA193" i="12"/>
  <c r="AA126" i="12"/>
  <c r="AA155" i="12"/>
  <c r="AA111" i="12"/>
  <c r="AA182" i="12"/>
  <c r="AA166" i="12"/>
  <c r="AA145" i="12"/>
  <c r="AA175" i="12"/>
  <c r="AA103" i="12"/>
  <c r="AA65" i="12"/>
  <c r="AA183" i="12"/>
  <c r="AA27" i="12"/>
  <c r="AA180" i="12"/>
  <c r="AA177" i="12"/>
  <c r="AA153" i="12"/>
  <c r="AA122" i="12"/>
  <c r="AA107" i="12"/>
  <c r="AA74" i="12"/>
  <c r="AA70" i="12"/>
  <c r="AA22" i="12"/>
  <c r="AA58" i="12"/>
  <c r="AA87" i="12"/>
  <c r="AA93" i="12"/>
  <c r="AA95" i="12"/>
  <c r="AA64" i="12"/>
  <c r="AA105" i="12"/>
  <c r="AA144" i="12"/>
  <c r="AA117" i="12"/>
  <c r="AA97" i="12"/>
  <c r="AA34" i="12"/>
  <c r="BO15" i="12"/>
  <c r="AA185" i="12"/>
  <c r="AA86" i="12"/>
  <c r="AA59" i="12"/>
  <c r="AA133" i="12"/>
  <c r="AA32" i="12"/>
  <c r="AA38" i="12"/>
  <c r="AA69" i="12"/>
  <c r="AA61" i="12"/>
  <c r="AA174" i="12"/>
  <c r="AA46" i="12"/>
  <c r="AA130" i="12"/>
  <c r="AA29" i="12"/>
  <c r="AA160" i="12"/>
  <c r="AA116" i="12"/>
  <c r="AA148" i="12"/>
  <c r="AA189" i="12"/>
  <c r="AA66" i="12"/>
  <c r="AA78" i="12"/>
  <c r="AA157" i="12"/>
  <c r="AA109" i="12"/>
  <c r="AA192" i="12"/>
  <c r="AA139" i="12"/>
  <c r="AA154" i="12"/>
  <c r="AA176" i="12"/>
  <c r="C6" i="12"/>
  <c r="AA162" i="27"/>
  <c r="X13" i="30"/>
  <c r="Q28" i="36"/>
  <c r="Q16" i="36"/>
  <c r="AA161" i="12"/>
  <c r="AA187" i="12"/>
  <c r="R16" i="34"/>
  <c r="R16" i="27"/>
  <c r="R16" i="31"/>
  <c r="N16" i="34"/>
  <c r="N16" i="32"/>
  <c r="BH17" i="27"/>
  <c r="K6" i="30"/>
  <c r="G13" i="14"/>
  <c r="J8" i="35"/>
  <c r="J8" i="30"/>
  <c r="BK17" i="29"/>
  <c r="BK17" i="26"/>
  <c r="BE19" i="30"/>
  <c r="BE19" i="28"/>
  <c r="B9" i="32"/>
  <c r="B9" i="30"/>
  <c r="K18" i="29"/>
  <c r="BE19" i="34"/>
  <c r="M7" i="27"/>
  <c r="P8" i="30"/>
  <c r="P8" i="35"/>
  <c r="I8" i="32"/>
  <c r="M7" i="29"/>
  <c r="AG6" i="29"/>
  <c r="R16" i="26"/>
  <c r="K5" i="26"/>
  <c r="K5" i="12"/>
  <c r="K5" i="31"/>
  <c r="BH17" i="14"/>
  <c r="N16" i="27"/>
  <c r="N16" i="28"/>
  <c r="K6" i="14"/>
  <c r="J8" i="31"/>
  <c r="V5" i="34"/>
  <c r="BK17" i="14"/>
  <c r="BE19" i="33"/>
  <c r="K18" i="32"/>
  <c r="B9" i="31"/>
  <c r="BE19" i="35"/>
  <c r="K18" i="28"/>
  <c r="K18" i="27"/>
  <c r="B9" i="34"/>
  <c r="P8" i="26"/>
  <c r="I8" i="35"/>
  <c r="K5" i="29"/>
  <c r="P10" i="32"/>
  <c r="P10" i="30"/>
  <c r="P10" i="31"/>
  <c r="P10" i="27"/>
  <c r="P10" i="34"/>
  <c r="P10" i="12"/>
  <c r="P10" i="14"/>
  <c r="P10" i="29"/>
  <c r="Q10" i="13"/>
  <c r="P10" i="28"/>
  <c r="P10" i="33"/>
  <c r="P10" i="35"/>
  <c r="P10" i="26"/>
  <c r="P9" i="34"/>
  <c r="P9" i="31"/>
  <c r="P9" i="32"/>
  <c r="P9" i="28"/>
  <c r="P9" i="14"/>
  <c r="P9" i="29"/>
  <c r="P9" i="26"/>
  <c r="P9" i="35"/>
  <c r="P9" i="27"/>
  <c r="P9" i="12"/>
  <c r="Q9" i="13"/>
  <c r="P9" i="30"/>
  <c r="P9" i="33"/>
  <c r="P16" i="27"/>
  <c r="BJ17" i="35"/>
  <c r="BJ17" i="29"/>
  <c r="Q15" i="13"/>
  <c r="BJ17" i="30"/>
  <c r="P16" i="34"/>
  <c r="P16" i="35"/>
  <c r="BJ17" i="27"/>
  <c r="BJ17" i="26"/>
  <c r="P16" i="30"/>
  <c r="BJ17" i="14"/>
  <c r="BJ17" i="32"/>
  <c r="BJ17" i="31"/>
  <c r="P16" i="32"/>
  <c r="BJ17" i="12"/>
  <c r="P16" i="31"/>
  <c r="P16" i="33"/>
  <c r="P16" i="29"/>
  <c r="BJ17" i="28"/>
  <c r="BJ17" i="33"/>
  <c r="P16" i="28"/>
  <c r="P16" i="14"/>
  <c r="P16" i="12"/>
  <c r="BJ17" i="34"/>
  <c r="P16" i="26"/>
  <c r="P11" i="14"/>
  <c r="P11" i="33"/>
  <c r="P11" i="12"/>
  <c r="Q11" i="13"/>
  <c r="P11" i="29"/>
  <c r="P11" i="30"/>
  <c r="P11" i="27"/>
  <c r="P11" i="34"/>
  <c r="P11" i="26"/>
  <c r="P11" i="35"/>
  <c r="P11" i="28"/>
  <c r="I6" i="28"/>
  <c r="I6" i="35"/>
  <c r="I6" i="29"/>
  <c r="I6" i="33"/>
  <c r="I6" i="32"/>
  <c r="I6" i="14"/>
  <c r="I6" i="26"/>
  <c r="K18" i="34"/>
  <c r="K18" i="30"/>
  <c r="B9" i="28"/>
  <c r="B9" i="12"/>
  <c r="BE19" i="27"/>
  <c r="BE19" i="14"/>
  <c r="M10" i="33"/>
  <c r="M10" i="32"/>
  <c r="M10" i="14"/>
  <c r="N10" i="13"/>
  <c r="M10" i="34"/>
  <c r="M10" i="30"/>
  <c r="M10" i="26"/>
  <c r="M10" i="35"/>
  <c r="M10" i="12"/>
  <c r="M10" i="28"/>
  <c r="M10" i="31"/>
  <c r="M10" i="29"/>
  <c r="M10" i="27"/>
  <c r="BG19" i="12"/>
  <c r="BG19" i="32"/>
  <c r="BG19" i="27"/>
  <c r="BG19" i="14"/>
  <c r="M18" i="34"/>
  <c r="M18" i="12"/>
  <c r="BG19" i="28"/>
  <c r="BG19" i="35"/>
  <c r="BG19" i="30"/>
  <c r="BG19" i="29"/>
  <c r="M18" i="27"/>
  <c r="M18" i="14"/>
  <c r="M18" i="29"/>
  <c r="M18" i="31"/>
  <c r="BG19" i="33"/>
  <c r="M18" i="33"/>
  <c r="BG19" i="26"/>
  <c r="M18" i="35"/>
  <c r="M18" i="28"/>
  <c r="M18" i="30"/>
  <c r="M18" i="26"/>
  <c r="M18" i="32"/>
  <c r="BG19" i="31"/>
  <c r="BG19" i="34"/>
  <c r="Q16" i="31"/>
  <c r="BK17" i="27"/>
  <c r="BK17" i="32"/>
  <c r="BK17" i="12"/>
  <c r="R15" i="13"/>
  <c r="Q16" i="32"/>
  <c r="Q16" i="27"/>
  <c r="BK17" i="35"/>
  <c r="BK17" i="31"/>
  <c r="Q16" i="14"/>
  <c r="Q16" i="33"/>
  <c r="BK17" i="34"/>
  <c r="BK17" i="30"/>
  <c r="Q16" i="12"/>
  <c r="Q16" i="29"/>
  <c r="Q16" i="26"/>
  <c r="Q16" i="28"/>
  <c r="BK17" i="28"/>
  <c r="H24" i="13"/>
  <c r="R24" i="13"/>
  <c r="R16" i="28"/>
  <c r="R16" i="30"/>
  <c r="R16" i="12"/>
  <c r="P7" i="12"/>
  <c r="P7" i="26"/>
  <c r="P7" i="27"/>
  <c r="I6" i="34"/>
  <c r="I6" i="31"/>
  <c r="G13" i="28"/>
  <c r="AL19" i="29"/>
  <c r="I18" i="27"/>
  <c r="I18" i="35"/>
  <c r="B19" i="35"/>
  <c r="B19" i="14"/>
  <c r="B19" i="29"/>
  <c r="J8" i="32"/>
  <c r="J8" i="29"/>
  <c r="J8" i="28"/>
  <c r="V5" i="32"/>
  <c r="V5" i="28"/>
  <c r="X13" i="12"/>
  <c r="X13" i="33"/>
  <c r="P7" i="28"/>
  <c r="I18" i="32"/>
  <c r="AN19" i="12"/>
  <c r="AN19" i="31"/>
  <c r="AN19" i="28"/>
  <c r="AN19" i="33"/>
  <c r="AN19" i="35"/>
  <c r="AN19" i="34"/>
  <c r="AN19" i="32"/>
  <c r="AN19" i="14"/>
  <c r="AN19" i="30"/>
  <c r="V5" i="27"/>
  <c r="X13" i="29"/>
  <c r="X13" i="28"/>
  <c r="AL19" i="34"/>
  <c r="AL19" i="35"/>
  <c r="AL19" i="27"/>
  <c r="N16" i="29"/>
  <c r="BH17" i="30"/>
  <c r="BH17" i="33"/>
  <c r="BH17" i="34"/>
  <c r="N16" i="12"/>
  <c r="BH17" i="32"/>
  <c r="BH17" i="35"/>
  <c r="N16" i="26"/>
  <c r="N16" i="31"/>
  <c r="BH17" i="31"/>
  <c r="I8" i="30"/>
  <c r="I8" i="31"/>
  <c r="I8" i="26"/>
  <c r="I8" i="12"/>
  <c r="I8" i="29"/>
  <c r="I8" i="27"/>
  <c r="K6" i="28"/>
  <c r="K6" i="12"/>
  <c r="K6" i="34"/>
  <c r="K6" i="29"/>
  <c r="K6" i="35"/>
  <c r="K5" i="32"/>
  <c r="K5" i="30"/>
  <c r="P8" i="34"/>
  <c r="P8" i="31"/>
  <c r="Q8" i="13"/>
  <c r="P8" i="32"/>
  <c r="P8" i="27"/>
  <c r="P8" i="14"/>
  <c r="M7" i="26"/>
  <c r="N7" i="13"/>
  <c r="M7" i="34"/>
  <c r="M7" i="32"/>
  <c r="M7" i="28"/>
  <c r="M7" i="31"/>
  <c r="AG6" i="32"/>
  <c r="AG6" i="34"/>
  <c r="AG6" i="27"/>
  <c r="AG6" i="26"/>
  <c r="AG6" i="33"/>
  <c r="AG6" i="12"/>
  <c r="AG6" i="14"/>
  <c r="AG6" i="28"/>
  <c r="AG6" i="35"/>
  <c r="H6" i="12"/>
  <c r="H6" i="32"/>
  <c r="H6" i="31"/>
  <c r="H6" i="33"/>
  <c r="H6" i="26"/>
  <c r="H6" i="30"/>
  <c r="H6" i="35"/>
  <c r="H6" i="28"/>
  <c r="H6" i="14"/>
  <c r="H6" i="34"/>
  <c r="H6" i="29"/>
  <c r="H6" i="27"/>
  <c r="G13" i="31"/>
  <c r="G13" i="12"/>
  <c r="V5" i="14"/>
  <c r="X13" i="35"/>
  <c r="P11" i="32"/>
  <c r="P7" i="33"/>
  <c r="P7" i="30"/>
  <c r="I6" i="12"/>
  <c r="G13" i="27"/>
  <c r="AL19" i="12"/>
  <c r="AL19" i="30"/>
  <c r="AL19" i="28"/>
  <c r="I18" i="33"/>
  <c r="B19" i="31"/>
  <c r="B19" i="33"/>
  <c r="J8" i="26"/>
  <c r="J8" i="34"/>
  <c r="J8" i="27"/>
  <c r="V5" i="33"/>
  <c r="V5" i="12"/>
  <c r="X13" i="27"/>
  <c r="AN19" i="26"/>
  <c r="I144" i="25"/>
  <c r="H144" i="25" s="1"/>
  <c r="E144" i="25"/>
  <c r="W3" i="25" s="1"/>
  <c r="Q47" i="36"/>
  <c r="Q50" i="36"/>
  <c r="Q30" i="36"/>
  <c r="Q55" i="36"/>
  <c r="Q18" i="36"/>
  <c r="Q49" i="36"/>
  <c r="Q46" i="36"/>
  <c r="Q52" i="36"/>
  <c r="Q57" i="36"/>
  <c r="Q41" i="36"/>
  <c r="Q42" i="36"/>
  <c r="Q21" i="36"/>
  <c r="Q26" i="36"/>
  <c r="Q36" i="36"/>
  <c r="Q45" i="36"/>
  <c r="Q20" i="36"/>
  <c r="Q32" i="36"/>
  <c r="Q15" i="36"/>
  <c r="Q35" i="36"/>
  <c r="Q22" i="36"/>
  <c r="Q24" i="36"/>
  <c r="Q58" i="36"/>
  <c r="Q51" i="36"/>
  <c r="Q27" i="36"/>
  <c r="Q39" i="36"/>
  <c r="Q17" i="36"/>
  <c r="Q29" i="36"/>
  <c r="Q40" i="36"/>
  <c r="Q34" i="36"/>
  <c r="Q56" i="36"/>
  <c r="Q37" i="36"/>
  <c r="Q53" i="36"/>
  <c r="Q44" i="36"/>
  <c r="Q43" i="36"/>
  <c r="Q14" i="36"/>
  <c r="Q38" i="36"/>
  <c r="Q31" i="36"/>
  <c r="Q54" i="36"/>
  <c r="Q25" i="36"/>
  <c r="Q48" i="36"/>
  <c r="Q33" i="36"/>
  <c r="Q23" i="36"/>
  <c r="Q19" i="36"/>
  <c r="P29" i="36"/>
  <c r="P55" i="36"/>
  <c r="P24" i="36"/>
  <c r="AA131" i="27"/>
  <c r="P39" i="36"/>
  <c r="P43" i="36"/>
  <c r="AE5" i="12"/>
  <c r="AA50" i="27"/>
  <c r="AF5" i="12"/>
  <c r="BK4" i="12" s="1"/>
  <c r="BK5" i="12" s="1"/>
  <c r="Z9" i="36"/>
  <c r="F9" i="36"/>
  <c r="P50" i="36"/>
  <c r="AE8" i="12"/>
  <c r="X36" i="12" s="1"/>
  <c r="T36" i="12" s="1"/>
  <c r="AA44" i="27"/>
  <c r="P40" i="36"/>
  <c r="P58" i="36"/>
  <c r="P38" i="36"/>
  <c r="P42" i="36"/>
  <c r="J7" i="36"/>
  <c r="J6" i="36" s="1"/>
  <c r="P21" i="36"/>
  <c r="P32" i="36"/>
  <c r="P46" i="36"/>
  <c r="P17" i="36"/>
  <c r="P31" i="36"/>
  <c r="P44" i="36"/>
  <c r="P26" i="36"/>
  <c r="P45" i="36"/>
  <c r="P14" i="36"/>
  <c r="P41" i="36"/>
  <c r="P52" i="36"/>
  <c r="P19" i="36"/>
  <c r="P34" i="36"/>
  <c r="P35" i="36"/>
  <c r="P53" i="36"/>
  <c r="P16" i="36"/>
  <c r="P30" i="36"/>
  <c r="P25" i="36"/>
  <c r="P20" i="36"/>
  <c r="P15" i="36"/>
  <c r="U3" i="36"/>
  <c r="Z7" i="36"/>
  <c r="P36" i="36"/>
  <c r="P37" i="36"/>
  <c r="P48" i="36"/>
  <c r="P49" i="36"/>
  <c r="P27" i="36"/>
  <c r="P47" i="36"/>
  <c r="P23" i="36"/>
  <c r="P28" i="36"/>
  <c r="P51" i="36"/>
  <c r="P33" i="36"/>
  <c r="P18" i="36"/>
  <c r="P57" i="36"/>
  <c r="P22" i="36"/>
  <c r="P54" i="36"/>
  <c r="AA83" i="27"/>
  <c r="AA71" i="27"/>
  <c r="AA166" i="27"/>
  <c r="AA57" i="27"/>
  <c r="AA173" i="27"/>
  <c r="AA31" i="27"/>
  <c r="AA77" i="27"/>
  <c r="AA33" i="27"/>
  <c r="AA141" i="27"/>
  <c r="BO15" i="27"/>
  <c r="B6" i="27" s="1"/>
  <c r="AA156" i="27"/>
  <c r="AA178" i="27"/>
  <c r="AA32" i="27"/>
  <c r="Z39" i="12"/>
  <c r="AA186" i="35"/>
  <c r="AA145" i="27"/>
  <c r="AA110" i="27"/>
  <c r="AE8" i="27"/>
  <c r="X59" i="27" s="1"/>
  <c r="T59" i="27" s="1"/>
  <c r="AA20" i="27"/>
  <c r="AA34" i="27"/>
  <c r="AA189" i="27"/>
  <c r="AA112" i="27"/>
  <c r="AA58" i="27"/>
  <c r="AA181" i="27"/>
  <c r="AA91" i="27"/>
  <c r="AA90" i="27"/>
  <c r="AA176" i="27"/>
  <c r="AA41" i="35"/>
  <c r="AA95" i="27"/>
  <c r="AA22" i="27"/>
  <c r="AA104" i="27"/>
  <c r="AA129" i="27"/>
  <c r="AA84" i="27"/>
  <c r="AA149" i="27"/>
  <c r="AA169" i="27"/>
  <c r="AA26" i="27"/>
  <c r="AA55" i="27"/>
  <c r="AA186" i="27"/>
  <c r="AA107" i="27"/>
  <c r="AA116" i="27"/>
  <c r="AA151" i="27"/>
  <c r="AA38" i="27"/>
  <c r="AA187" i="27"/>
  <c r="AA143" i="27"/>
  <c r="AA94" i="35"/>
  <c r="AA89" i="35"/>
  <c r="AA117" i="35"/>
  <c r="AA169" i="35"/>
  <c r="AA116" i="35"/>
  <c r="AA85" i="35"/>
  <c r="AA155" i="35"/>
  <c r="AA53" i="35"/>
  <c r="AA40" i="35"/>
  <c r="AA60" i="35"/>
  <c r="AA127" i="35"/>
  <c r="AA131" i="35"/>
  <c r="AA58" i="35"/>
  <c r="AA80" i="35"/>
  <c r="AA120" i="35"/>
  <c r="AA134" i="35"/>
  <c r="AA152" i="35"/>
  <c r="AA137" i="35"/>
  <c r="AA156" i="35"/>
  <c r="AD26" i="13"/>
  <c r="AD30" i="13"/>
  <c r="BG27" i="13"/>
  <c r="BO15" i="14" s="1"/>
  <c r="B6" i="14" s="1"/>
  <c r="I35" i="13"/>
  <c r="I31" i="13"/>
  <c r="J35" i="13"/>
  <c r="I30" i="13"/>
  <c r="AY27" i="13"/>
  <c r="BO15" i="33" s="1"/>
  <c r="B6" i="33" s="1"/>
  <c r="I27" i="13"/>
  <c r="J26" i="13"/>
  <c r="J31" i="13"/>
  <c r="J34" i="13"/>
  <c r="AZ27" i="13"/>
  <c r="BO15" i="32" s="1"/>
  <c r="B6" i="32" s="1"/>
  <c r="J27" i="13"/>
  <c r="BC27" i="13"/>
  <c r="BO15" i="29" s="1"/>
  <c r="B6" i="29" s="1"/>
  <c r="J30" i="13"/>
  <c r="BD27" i="13"/>
  <c r="BO15" i="28" s="1"/>
  <c r="B6" i="28" s="1"/>
  <c r="J18" i="33"/>
  <c r="J18" i="26"/>
  <c r="J18" i="27"/>
  <c r="J18" i="30"/>
  <c r="J18" i="31"/>
  <c r="J18" i="12"/>
  <c r="J18" i="34"/>
  <c r="J18" i="28"/>
  <c r="J18" i="29"/>
  <c r="J18" i="14"/>
  <c r="J18" i="35"/>
  <c r="J18" i="32"/>
  <c r="BE13" i="29"/>
  <c r="BM16" i="29"/>
  <c r="M11" i="26"/>
  <c r="M11" i="12"/>
  <c r="M11" i="29"/>
  <c r="M11" i="14"/>
  <c r="N11" i="13"/>
  <c r="M11" i="28"/>
  <c r="M11" i="35"/>
  <c r="M11" i="31"/>
  <c r="M11" i="32"/>
  <c r="M11" i="33"/>
  <c r="BE13" i="33"/>
  <c r="BM16" i="33"/>
  <c r="X13" i="26"/>
  <c r="X13" i="14"/>
  <c r="V7" i="13"/>
  <c r="X13" i="32"/>
  <c r="X13" i="34"/>
  <c r="AL7" i="12"/>
  <c r="AL7" i="34"/>
  <c r="AL7" i="35"/>
  <c r="AL7" i="29"/>
  <c r="AL7" i="32"/>
  <c r="AL7" i="33"/>
  <c r="AL7" i="28"/>
  <c r="AL7" i="31"/>
  <c r="AL7" i="14"/>
  <c r="AL7" i="26"/>
  <c r="AL7" i="27"/>
  <c r="AL7" i="30"/>
  <c r="H32" i="13"/>
  <c r="R32" i="13"/>
  <c r="BO14" i="33"/>
  <c r="BM18" i="30"/>
  <c r="BM18" i="26"/>
  <c r="BM18" i="35"/>
  <c r="AA111" i="27"/>
  <c r="AA85" i="27"/>
  <c r="AA67" i="27"/>
  <c r="AA87" i="27"/>
  <c r="AA126" i="27"/>
  <c r="AA137" i="27"/>
  <c r="AA142" i="27"/>
  <c r="AA36" i="27"/>
  <c r="AA144" i="27"/>
  <c r="AA140" i="27"/>
  <c r="AA93" i="27"/>
  <c r="AA40" i="27"/>
  <c r="AA147" i="27"/>
  <c r="AA109" i="27"/>
  <c r="AA98" i="35"/>
  <c r="AA110" i="35"/>
  <c r="AA108" i="35"/>
  <c r="AA133" i="35"/>
  <c r="AA33" i="35"/>
  <c r="AA153" i="35"/>
  <c r="AA39" i="35"/>
  <c r="V5" i="29"/>
  <c r="V5" i="30"/>
  <c r="F10" i="36"/>
  <c r="BE13" i="34"/>
  <c r="BO14" i="30"/>
  <c r="BM18" i="28"/>
  <c r="BM18" i="12"/>
  <c r="BM18" i="29"/>
  <c r="AG7" i="35"/>
  <c r="AG7" i="12"/>
  <c r="AG7" i="14"/>
  <c r="AG7" i="32"/>
  <c r="AG7" i="26"/>
  <c r="AG7" i="34"/>
  <c r="AG7" i="29"/>
  <c r="AG7" i="31"/>
  <c r="AG7" i="28"/>
  <c r="AG7" i="27"/>
  <c r="AG7" i="33"/>
  <c r="AG7" i="30"/>
  <c r="G13" i="34"/>
  <c r="G13" i="29"/>
  <c r="G13" i="26"/>
  <c r="G13" i="32"/>
  <c r="G13" i="35"/>
  <c r="G13" i="33"/>
  <c r="E8" i="32"/>
  <c r="E8" i="34"/>
  <c r="E8" i="35"/>
  <c r="E8" i="29"/>
  <c r="E8" i="12"/>
  <c r="E8" i="33"/>
  <c r="E8" i="26"/>
  <c r="E8" i="28"/>
  <c r="E8" i="30"/>
  <c r="E8" i="27"/>
  <c r="E8" i="14"/>
  <c r="E8" i="31"/>
  <c r="BM16" i="35"/>
  <c r="BE13" i="35"/>
  <c r="BM18" i="34"/>
  <c r="BM18" i="31"/>
  <c r="BM18" i="27"/>
  <c r="BM18" i="14"/>
  <c r="BE13" i="27"/>
  <c r="BM16" i="31"/>
  <c r="BE13" i="31"/>
  <c r="H7" i="30"/>
  <c r="J7" i="30"/>
  <c r="BM16" i="14"/>
  <c r="BE13" i="14"/>
  <c r="P12" i="29"/>
  <c r="P12" i="28"/>
  <c r="P12" i="31"/>
  <c r="Q12" i="13"/>
  <c r="P12" i="12"/>
  <c r="P12" i="14"/>
  <c r="P12" i="33"/>
  <c r="P12" i="32"/>
  <c r="P12" i="30"/>
  <c r="P12" i="26"/>
  <c r="P12" i="34"/>
  <c r="P12" i="35"/>
  <c r="P12" i="27"/>
  <c r="BM16" i="12"/>
  <c r="BE13" i="12"/>
  <c r="H5" i="34"/>
  <c r="H5" i="35"/>
  <c r="H5" i="27"/>
  <c r="H5" i="31"/>
  <c r="H5" i="30"/>
  <c r="H5" i="33"/>
  <c r="H5" i="14"/>
  <c r="H5" i="12"/>
  <c r="H5" i="32"/>
  <c r="H5" i="26"/>
  <c r="H5" i="29"/>
  <c r="H5" i="28"/>
  <c r="O6" i="34"/>
  <c r="O6" i="29"/>
  <c r="P6" i="13"/>
  <c r="O6" i="12"/>
  <c r="O6" i="35"/>
  <c r="O6" i="14"/>
  <c r="O6" i="28"/>
  <c r="O6" i="27"/>
  <c r="O6" i="32"/>
  <c r="O6" i="31"/>
  <c r="O6" i="30"/>
  <c r="O6" i="33"/>
  <c r="O6" i="26"/>
  <c r="H8" i="12"/>
  <c r="H8" i="34"/>
  <c r="H8" i="31"/>
  <c r="H8" i="29"/>
  <c r="H8" i="26"/>
  <c r="H8" i="32"/>
  <c r="H8" i="35"/>
  <c r="H8" i="30"/>
  <c r="H8" i="33"/>
  <c r="H8" i="14"/>
  <c r="H8" i="27"/>
  <c r="H8" i="28"/>
  <c r="P18" i="35"/>
  <c r="P18" i="34"/>
  <c r="P18" i="12"/>
  <c r="P18" i="32"/>
  <c r="P18" i="33"/>
  <c r="P18" i="26"/>
  <c r="P18" i="27"/>
  <c r="P18" i="29"/>
  <c r="P18" i="30"/>
  <c r="P18" i="14"/>
  <c r="P18" i="28"/>
  <c r="P18" i="31"/>
  <c r="K19" i="29"/>
  <c r="K19" i="32"/>
  <c r="AM7" i="27"/>
  <c r="K19" i="34"/>
  <c r="AM7" i="31"/>
  <c r="AM7" i="34"/>
  <c r="K19" i="12"/>
  <c r="AM7" i="29"/>
  <c r="K19" i="33"/>
  <c r="AM7" i="26"/>
  <c r="K19" i="30"/>
  <c r="K19" i="26"/>
  <c r="AM7" i="12"/>
  <c r="AM7" i="30"/>
  <c r="AM7" i="33"/>
  <c r="K19" i="27"/>
  <c r="K19" i="35"/>
  <c r="AM7" i="32"/>
  <c r="K19" i="14"/>
  <c r="K19" i="28"/>
  <c r="AM7" i="14"/>
  <c r="K19" i="31"/>
  <c r="AM7" i="35"/>
  <c r="AM7" i="28"/>
  <c r="BM18" i="32"/>
  <c r="BM18" i="33"/>
  <c r="BO14" i="29"/>
  <c r="BE13" i="32"/>
  <c r="AP18" i="29"/>
  <c r="AP19" i="29" s="1"/>
  <c r="AU10" i="29" s="1"/>
  <c r="AP18" i="28"/>
  <c r="AP19" i="28" s="1"/>
  <c r="AP18" i="35"/>
  <c r="AP19" i="35" s="1"/>
  <c r="AP18" i="32"/>
  <c r="AP19" i="32" s="1"/>
  <c r="AP18" i="31"/>
  <c r="AP19" i="31" s="1"/>
  <c r="AU9" i="31" s="1"/>
  <c r="BE20" i="31" s="1"/>
  <c r="AP18" i="12"/>
  <c r="AP19" i="12" s="1"/>
  <c r="AP18" i="33"/>
  <c r="AP19" i="33" s="1"/>
  <c r="AP18" i="14"/>
  <c r="AP19" i="14" s="1"/>
  <c r="AU10" i="14" s="1"/>
  <c r="AP18" i="30"/>
  <c r="AP19" i="30" s="1"/>
  <c r="AP18" i="26"/>
  <c r="AP19" i="26" s="1"/>
  <c r="AU9" i="26" s="1"/>
  <c r="BE20" i="26" s="1"/>
  <c r="J25" i="13"/>
  <c r="AA193" i="30"/>
  <c r="AA71" i="30"/>
  <c r="AA47" i="30"/>
  <c r="AA137" i="30"/>
  <c r="AA89" i="30"/>
  <c r="AA194" i="30"/>
  <c r="AA149" i="30"/>
  <c r="AE8" i="30"/>
  <c r="AA70" i="30"/>
  <c r="AA82" i="30"/>
  <c r="AA126" i="30"/>
  <c r="AA41" i="30"/>
  <c r="AA179" i="30"/>
  <c r="AA169" i="30"/>
  <c r="AA186" i="30"/>
  <c r="AA157" i="30"/>
  <c r="AA159" i="30"/>
  <c r="AA107" i="30"/>
  <c r="AA104" i="30"/>
  <c r="AA66" i="30"/>
  <c r="AA23" i="30"/>
  <c r="AA170" i="30"/>
  <c r="AA184" i="30"/>
  <c r="AA26" i="30"/>
  <c r="AA85" i="30"/>
  <c r="AA73" i="30"/>
  <c r="AA90" i="30"/>
  <c r="C6" i="30"/>
  <c r="AA144" i="30"/>
  <c r="AA75" i="30"/>
  <c r="AA88" i="30"/>
  <c r="AA106" i="30"/>
  <c r="AA135" i="30"/>
  <c r="AA117" i="30"/>
  <c r="AA83" i="30"/>
  <c r="AA161" i="30"/>
  <c r="AA34" i="30"/>
  <c r="AA165" i="30"/>
  <c r="AA153" i="30"/>
  <c r="AA131" i="30"/>
  <c r="AA111" i="30"/>
  <c r="AA185" i="30"/>
  <c r="AA21" i="30"/>
  <c r="AA151" i="30"/>
  <c r="AA87" i="30"/>
  <c r="AA61" i="30"/>
  <c r="AA67" i="30"/>
  <c r="AA154" i="30"/>
  <c r="AA35" i="30"/>
  <c r="AA147" i="30"/>
  <c r="AA53" i="30"/>
  <c r="AA79" i="30"/>
  <c r="AA37" i="30"/>
  <c r="AA91" i="30"/>
  <c r="AA69" i="30"/>
  <c r="AA109" i="30"/>
  <c r="AA54" i="30"/>
  <c r="AA124" i="30"/>
  <c r="AA86" i="30"/>
  <c r="AA76" i="30"/>
  <c r="AA158" i="30"/>
  <c r="AA27" i="30"/>
  <c r="AA113" i="30"/>
  <c r="AA142" i="30"/>
  <c r="AA163" i="30"/>
  <c r="AA77" i="30"/>
  <c r="AA102" i="30"/>
  <c r="AA188" i="30"/>
  <c r="AA143" i="30"/>
  <c r="AA174" i="30"/>
  <c r="AA150" i="30"/>
  <c r="AA38" i="30"/>
  <c r="AA103" i="30"/>
  <c r="AA181" i="30"/>
  <c r="AA80" i="30"/>
  <c r="AA138" i="30"/>
  <c r="AA63" i="30"/>
  <c r="AA122" i="30"/>
  <c r="AA40" i="30"/>
  <c r="AA146" i="30"/>
  <c r="AA134" i="30"/>
  <c r="AA57" i="30"/>
  <c r="AA84" i="30"/>
  <c r="AA127" i="30"/>
  <c r="AA148" i="30"/>
  <c r="AA44" i="30"/>
  <c r="AA155" i="30"/>
  <c r="AA140" i="30"/>
  <c r="AA178" i="30"/>
  <c r="AA59" i="30"/>
  <c r="AA93" i="30"/>
  <c r="AA173" i="30"/>
  <c r="AA99" i="30"/>
  <c r="AA78" i="30"/>
  <c r="AA95" i="30"/>
  <c r="AA36" i="30"/>
  <c r="AA45" i="30"/>
  <c r="AA72" i="30"/>
  <c r="AA118" i="30"/>
  <c r="AA172" i="30"/>
  <c r="AA125" i="30"/>
  <c r="AA97" i="30"/>
  <c r="AA176" i="30"/>
  <c r="AA25" i="30"/>
  <c r="AA183" i="30"/>
  <c r="AA20" i="30"/>
  <c r="AA42" i="30"/>
  <c r="AA62" i="30"/>
  <c r="AA58" i="30"/>
  <c r="AA50" i="30"/>
  <c r="AA145" i="30"/>
  <c r="AA43" i="30"/>
  <c r="AA190" i="30"/>
  <c r="AA121" i="30"/>
  <c r="AA180" i="30"/>
  <c r="AA175" i="30"/>
  <c r="AA120" i="30"/>
  <c r="AA156" i="30"/>
  <c r="AA141" i="30"/>
  <c r="AA39" i="30"/>
  <c r="AA115" i="30"/>
  <c r="AA191" i="30"/>
  <c r="AA94" i="30"/>
  <c r="AA128" i="30"/>
  <c r="AA187" i="30"/>
  <c r="AA60" i="30"/>
  <c r="AA68" i="30"/>
  <c r="AA162" i="30"/>
  <c r="AA132" i="30"/>
  <c r="AA33" i="30"/>
  <c r="AA189" i="30"/>
  <c r="AA192" i="30"/>
  <c r="AA168" i="30"/>
  <c r="AA28" i="30"/>
  <c r="AA98" i="30"/>
  <c r="AA29" i="30"/>
  <c r="AA24" i="30"/>
  <c r="AA100" i="30"/>
  <c r="AA164" i="30"/>
  <c r="AA152" i="30"/>
  <c r="AA64" i="30"/>
  <c r="AA114" i="30"/>
  <c r="AA182" i="30"/>
  <c r="AA48" i="30"/>
  <c r="AA177" i="30"/>
  <c r="AA136" i="30"/>
  <c r="AV16" i="30"/>
  <c r="AA101" i="30"/>
  <c r="AA74" i="30"/>
  <c r="AA116" i="30"/>
  <c r="AA46" i="30"/>
  <c r="AA65" i="30"/>
  <c r="AA56" i="30"/>
  <c r="AA110" i="30"/>
  <c r="AA129" i="30"/>
  <c r="AA22" i="30"/>
  <c r="AA108" i="30"/>
  <c r="AA30" i="30"/>
  <c r="AA92" i="30"/>
  <c r="AA171" i="30"/>
  <c r="AA139" i="30"/>
  <c r="AA112" i="30"/>
  <c r="AA52" i="30"/>
  <c r="AF5" i="30"/>
  <c r="AA119" i="30"/>
  <c r="AA167" i="30"/>
  <c r="AA133" i="30"/>
  <c r="AA123" i="30"/>
  <c r="AA55" i="30"/>
  <c r="AA51" i="30"/>
  <c r="AA81" i="30"/>
  <c r="AA49" i="30"/>
  <c r="AA96" i="30"/>
  <c r="AA160" i="30"/>
  <c r="AA31" i="30"/>
  <c r="AA130" i="30"/>
  <c r="AE6" i="30"/>
  <c r="V18" i="30" s="1"/>
  <c r="AA166" i="30"/>
  <c r="AE5" i="30"/>
  <c r="AA32" i="30"/>
  <c r="AA105" i="30"/>
  <c r="AA44" i="32"/>
  <c r="AA146" i="32"/>
  <c r="AA106" i="32"/>
  <c r="AA193" i="32"/>
  <c r="AA161" i="32"/>
  <c r="AA74" i="32"/>
  <c r="AA97" i="32"/>
  <c r="AA49" i="32"/>
  <c r="AA144" i="32"/>
  <c r="AA164" i="32"/>
  <c r="AA118" i="32"/>
  <c r="AA108" i="32"/>
  <c r="AA28" i="32"/>
  <c r="AA99" i="32"/>
  <c r="AA21" i="32"/>
  <c r="AA30" i="32"/>
  <c r="AA182" i="32"/>
  <c r="AA170" i="32"/>
  <c r="AA158" i="32"/>
  <c r="AA190" i="32"/>
  <c r="AA114" i="32"/>
  <c r="AA66" i="32"/>
  <c r="AA117" i="32"/>
  <c r="AA145" i="32"/>
  <c r="AA58" i="32"/>
  <c r="AA78" i="32"/>
  <c r="AA29" i="32"/>
  <c r="AA179" i="32"/>
  <c r="AA59" i="32"/>
  <c r="AA75" i="32"/>
  <c r="AA172" i="32"/>
  <c r="AA69" i="32"/>
  <c r="AA132" i="32"/>
  <c r="AA56" i="32"/>
  <c r="AA42" i="32"/>
  <c r="AA166" i="32"/>
  <c r="AA139" i="32"/>
  <c r="AA82" i="32"/>
  <c r="AA60" i="32"/>
  <c r="AA26" i="32"/>
  <c r="AA133" i="32"/>
  <c r="AA24" i="32"/>
  <c r="AA191" i="32"/>
  <c r="AA55" i="32"/>
  <c r="AA67" i="32"/>
  <c r="AV16" i="32"/>
  <c r="AA31" i="32"/>
  <c r="AA165" i="32"/>
  <c r="AA124" i="32"/>
  <c r="AE5" i="32"/>
  <c r="AA142" i="32"/>
  <c r="AA89" i="32"/>
  <c r="AA68" i="32"/>
  <c r="AA112" i="32"/>
  <c r="AA38" i="32"/>
  <c r="AA135" i="32"/>
  <c r="AA35" i="32"/>
  <c r="AA185" i="32"/>
  <c r="AA184" i="32"/>
  <c r="AA176" i="32"/>
  <c r="AA65" i="32"/>
  <c r="AA90" i="32"/>
  <c r="AA168" i="32"/>
  <c r="AA33" i="32"/>
  <c r="AA127" i="32"/>
  <c r="AA73" i="32"/>
  <c r="AA76" i="32"/>
  <c r="AA25" i="32"/>
  <c r="AA47" i="32"/>
  <c r="AA45" i="32"/>
  <c r="AA80" i="32"/>
  <c r="AA138" i="32"/>
  <c r="AA178" i="32"/>
  <c r="AA116" i="32"/>
  <c r="AA159" i="32"/>
  <c r="AA122" i="32"/>
  <c r="AA150" i="32"/>
  <c r="AA163" i="32"/>
  <c r="AA115" i="32"/>
  <c r="AA37" i="32"/>
  <c r="AA156" i="32"/>
  <c r="AA148" i="32"/>
  <c r="AA100" i="32"/>
  <c r="AA134" i="32"/>
  <c r="AA70" i="32"/>
  <c r="AA57" i="32"/>
  <c r="AA98" i="32"/>
  <c r="AA189" i="32"/>
  <c r="AA143" i="32"/>
  <c r="AA160" i="32"/>
  <c r="AA107" i="32"/>
  <c r="AA173" i="32"/>
  <c r="AA85" i="32"/>
  <c r="AA79" i="32"/>
  <c r="AA113" i="32"/>
  <c r="AA91" i="32"/>
  <c r="AA125" i="32"/>
  <c r="AE6" i="32"/>
  <c r="V18" i="32" s="1"/>
  <c r="AA155" i="32"/>
  <c r="AA77" i="32"/>
  <c r="AA103" i="32"/>
  <c r="AA95" i="32"/>
  <c r="AA192" i="32"/>
  <c r="AA87" i="32"/>
  <c r="AA141" i="32"/>
  <c r="AA43" i="32"/>
  <c r="AA86" i="32"/>
  <c r="AA88" i="32"/>
  <c r="AA27" i="32"/>
  <c r="AA128" i="32"/>
  <c r="AA121" i="32"/>
  <c r="AA41" i="32"/>
  <c r="AA151" i="32"/>
  <c r="AA129" i="32"/>
  <c r="AF5" i="32"/>
  <c r="AA71" i="32"/>
  <c r="AA36" i="32"/>
  <c r="AA175" i="32"/>
  <c r="AA32" i="32"/>
  <c r="AA64" i="32"/>
  <c r="AA167" i="32"/>
  <c r="AA183" i="32"/>
  <c r="AA105" i="32"/>
  <c r="AA147" i="32"/>
  <c r="AA81" i="32"/>
  <c r="AA149" i="32"/>
  <c r="AA84" i="32"/>
  <c r="AA162" i="32"/>
  <c r="AA157" i="32"/>
  <c r="AA22" i="32"/>
  <c r="AA152" i="32"/>
  <c r="AA92" i="32"/>
  <c r="AA137" i="32"/>
  <c r="AA83" i="32"/>
  <c r="AA119" i="32"/>
  <c r="AA140" i="32"/>
  <c r="AE8" i="32"/>
  <c r="AA51" i="32"/>
  <c r="AA94" i="32"/>
  <c r="AA40" i="32"/>
  <c r="AA153" i="32"/>
  <c r="AA180" i="32"/>
  <c r="AA104" i="32"/>
  <c r="AA131" i="32"/>
  <c r="AA50" i="32"/>
  <c r="AA110" i="32"/>
  <c r="AA93" i="32"/>
  <c r="AA101" i="32"/>
  <c r="AA46" i="32"/>
  <c r="AA109" i="32"/>
  <c r="AA174" i="32"/>
  <c r="AA48" i="32"/>
  <c r="AA120" i="32"/>
  <c r="AA102" i="32"/>
  <c r="AA136" i="32"/>
  <c r="AA186" i="32"/>
  <c r="AA23" i="32"/>
  <c r="AA34" i="32"/>
  <c r="C6" i="32"/>
  <c r="AA62" i="32"/>
  <c r="AA72" i="32"/>
  <c r="AA154" i="32"/>
  <c r="AA130" i="32"/>
  <c r="AA39" i="32"/>
  <c r="AA96" i="32"/>
  <c r="AA188" i="32"/>
  <c r="AA61" i="32"/>
  <c r="AA181" i="32"/>
  <c r="AA53" i="32"/>
  <c r="AA63" i="32"/>
  <c r="AA52" i="32"/>
  <c r="AA123" i="32"/>
  <c r="AA171" i="32"/>
  <c r="AA20" i="32"/>
  <c r="AA177" i="32"/>
  <c r="AA126" i="32"/>
  <c r="AA169" i="32"/>
  <c r="AA194" i="32"/>
  <c r="AA54" i="32"/>
  <c r="AA187" i="32"/>
  <c r="AA111" i="32"/>
  <c r="AA138" i="27"/>
  <c r="AA191" i="27"/>
  <c r="AA27" i="27"/>
  <c r="AA79" i="27"/>
  <c r="AA98" i="27"/>
  <c r="AA123" i="27"/>
  <c r="AA51" i="27"/>
  <c r="AA119" i="27"/>
  <c r="AA65" i="27"/>
  <c r="AA23" i="27"/>
  <c r="AA120" i="27"/>
  <c r="AA164" i="27"/>
  <c r="AA114" i="27"/>
  <c r="AA124" i="27"/>
  <c r="AA102" i="27"/>
  <c r="AA69" i="27"/>
  <c r="AA97" i="27"/>
  <c r="AE6" i="27"/>
  <c r="V18" i="27" s="1"/>
  <c r="AA165" i="27"/>
  <c r="AA157" i="27"/>
  <c r="AA35" i="27"/>
  <c r="AA170" i="27"/>
  <c r="AA42" i="27"/>
  <c r="AA184" i="27"/>
  <c r="AA127" i="27"/>
  <c r="AA48" i="27"/>
  <c r="AA63" i="27"/>
  <c r="AA175" i="27"/>
  <c r="AA108" i="27"/>
  <c r="AA119" i="35"/>
  <c r="AA129" i="35"/>
  <c r="AA52" i="35"/>
  <c r="AA97" i="35"/>
  <c r="AA193" i="35"/>
  <c r="AA42" i="35"/>
  <c r="AA167" i="35"/>
  <c r="AA124" i="35"/>
  <c r="AA144" i="35"/>
  <c r="AA157" i="35"/>
  <c r="AA68" i="35"/>
  <c r="AA171" i="35"/>
  <c r="AA56" i="35"/>
  <c r="AP18" i="27"/>
  <c r="AA104" i="35"/>
  <c r="AA115" i="35"/>
  <c r="AA86" i="35"/>
  <c r="AA170" i="35"/>
  <c r="AE6" i="35"/>
  <c r="V18" i="35" s="1"/>
  <c r="AA189" i="35"/>
  <c r="AA154" i="35"/>
  <c r="AA61" i="35"/>
  <c r="AA91" i="35"/>
  <c r="AA188" i="35"/>
  <c r="AA64" i="35"/>
  <c r="AA63" i="35"/>
  <c r="AA78" i="35"/>
  <c r="AA150" i="35"/>
  <c r="AA180" i="35"/>
  <c r="AA160" i="35"/>
  <c r="AA102" i="35"/>
  <c r="AA143" i="35"/>
  <c r="AA109" i="35"/>
  <c r="AA181" i="35"/>
  <c r="AA182" i="35"/>
  <c r="AA49" i="35"/>
  <c r="AA35" i="35"/>
  <c r="AA139" i="35"/>
  <c r="AA71" i="35"/>
  <c r="AA125" i="35"/>
  <c r="AA67" i="35"/>
  <c r="AA177" i="35"/>
  <c r="AA81" i="35"/>
  <c r="AA29" i="35"/>
  <c r="AA190" i="35"/>
  <c r="AA96" i="35"/>
  <c r="AA184" i="35"/>
  <c r="AA148" i="35"/>
  <c r="AA55" i="35"/>
  <c r="AA146" i="35"/>
  <c r="AA25" i="35"/>
  <c r="AA79" i="35"/>
  <c r="AA90" i="35"/>
  <c r="AA159" i="35"/>
  <c r="AA48" i="35"/>
  <c r="AA36" i="35"/>
  <c r="AA76" i="35"/>
  <c r="AA141" i="35"/>
  <c r="AA158" i="35"/>
  <c r="AA24" i="35"/>
  <c r="AA130" i="35"/>
  <c r="AA44" i="35"/>
  <c r="AA70" i="35"/>
  <c r="AA164" i="35"/>
  <c r="AA51" i="35"/>
  <c r="AA191" i="35"/>
  <c r="AA73" i="35"/>
  <c r="AA62" i="35"/>
  <c r="AV16" i="35"/>
  <c r="AA95" i="35"/>
  <c r="AA103" i="35"/>
  <c r="AA99" i="35"/>
  <c r="AA82" i="35"/>
  <c r="AA179" i="35"/>
  <c r="AA47" i="35"/>
  <c r="AA123" i="35"/>
  <c r="AA43" i="35"/>
  <c r="AA101" i="35"/>
  <c r="AA176" i="35"/>
  <c r="AF5" i="35"/>
  <c r="AA162" i="35"/>
  <c r="AA132" i="35"/>
  <c r="AA138" i="35"/>
  <c r="AA107" i="35"/>
  <c r="AA113" i="35"/>
  <c r="AA183" i="35"/>
  <c r="AA168" i="35"/>
  <c r="AA142" i="35"/>
  <c r="C6" i="35"/>
  <c r="AA21" i="35"/>
  <c r="AA111" i="35"/>
  <c r="AA37" i="35"/>
  <c r="AA147" i="35"/>
  <c r="AA72" i="35"/>
  <c r="AA93" i="35"/>
  <c r="AA106" i="35"/>
  <c r="AA22" i="35"/>
  <c r="AA31" i="35"/>
  <c r="AA122" i="35"/>
  <c r="AA30" i="35"/>
  <c r="AA69" i="35"/>
  <c r="AE8" i="35"/>
  <c r="AA175" i="35"/>
  <c r="AA27" i="35"/>
  <c r="AA88" i="35"/>
  <c r="AA77" i="35"/>
  <c r="AA83" i="35"/>
  <c r="AA32" i="35"/>
  <c r="AA135" i="35"/>
  <c r="AA145" i="35"/>
  <c r="AA23" i="35"/>
  <c r="AA187" i="35"/>
  <c r="AA65" i="35"/>
  <c r="AA100" i="35"/>
  <c r="AA74" i="35"/>
  <c r="AA136" i="35"/>
  <c r="AA192" i="35"/>
  <c r="AA28" i="35"/>
  <c r="AA112" i="35"/>
  <c r="AA121" i="35"/>
  <c r="AA92" i="35"/>
  <c r="AA38" i="35"/>
  <c r="AA20" i="35"/>
  <c r="AA50" i="35"/>
  <c r="AA126" i="35"/>
  <c r="AA54" i="35"/>
  <c r="AA140" i="35"/>
  <c r="AA174" i="35"/>
  <c r="AA151" i="35"/>
  <c r="AE5" i="35"/>
  <c r="AA45" i="35"/>
  <c r="AA46" i="35"/>
  <c r="AA149" i="35"/>
  <c r="AA128" i="35"/>
  <c r="AA59" i="35"/>
  <c r="AA118" i="35"/>
  <c r="AA194" i="35"/>
  <c r="AA26" i="35"/>
  <c r="AA105" i="35"/>
  <c r="AA76" i="27"/>
  <c r="AA168" i="27"/>
  <c r="AA115" i="27"/>
  <c r="AA41" i="27"/>
  <c r="AA49" i="27"/>
  <c r="AA192" i="27"/>
  <c r="AA125" i="27"/>
  <c r="AA54" i="27"/>
  <c r="AA80" i="27"/>
  <c r="AA82" i="27"/>
  <c r="AA183" i="27"/>
  <c r="AA134" i="27"/>
  <c r="AA52" i="27"/>
  <c r="AA182" i="27"/>
  <c r="AA150" i="27"/>
  <c r="AA66" i="27"/>
  <c r="AA190" i="27"/>
  <c r="AA89" i="27"/>
  <c r="AA103" i="27"/>
  <c r="AV16" i="27"/>
  <c r="AA171" i="27"/>
  <c r="AA47" i="27"/>
  <c r="AA37" i="27"/>
  <c r="AA99" i="27"/>
  <c r="AA43" i="27"/>
  <c r="AA70" i="27"/>
  <c r="AA46" i="27"/>
  <c r="AA61" i="27"/>
  <c r="AA146" i="27"/>
  <c r="AA21" i="27"/>
  <c r="AA193" i="27"/>
  <c r="AA118" i="27"/>
  <c r="AA100" i="27"/>
  <c r="AA155" i="27"/>
  <c r="AA29" i="27"/>
  <c r="AA174" i="27"/>
  <c r="AE5" i="27"/>
  <c r="AA96" i="27"/>
  <c r="AA28" i="27"/>
  <c r="AA60" i="27"/>
  <c r="AA153" i="27"/>
  <c r="AA158" i="27"/>
  <c r="AA172" i="27"/>
  <c r="AA167" i="27"/>
  <c r="AA75" i="27"/>
  <c r="AA121" i="27"/>
  <c r="AA130" i="27"/>
  <c r="AA53" i="27"/>
  <c r="AA177" i="27"/>
  <c r="AA78" i="27"/>
  <c r="AA64" i="27"/>
  <c r="AA59" i="27"/>
  <c r="AA30" i="27"/>
  <c r="AA88" i="27"/>
  <c r="AA185" i="27"/>
  <c r="AA163" i="27"/>
  <c r="AA101" i="27"/>
  <c r="AA188" i="27"/>
  <c r="C6" i="27"/>
  <c r="AA139" i="27"/>
  <c r="AA154" i="27"/>
  <c r="AA179" i="27"/>
  <c r="AA24" i="27"/>
  <c r="AF5" i="27"/>
  <c r="AA192" i="34"/>
  <c r="AA80" i="34"/>
  <c r="AA111" i="34"/>
  <c r="AA62" i="34"/>
  <c r="AA33" i="34"/>
  <c r="AA165" i="34"/>
  <c r="AA171" i="34"/>
  <c r="AA155" i="34"/>
  <c r="AA39" i="34"/>
  <c r="AA58" i="34"/>
  <c r="AA92" i="34"/>
  <c r="AA47" i="34"/>
  <c r="AA49" i="34"/>
  <c r="AA101" i="34"/>
  <c r="AA127" i="34"/>
  <c r="AA77" i="34"/>
  <c r="AA102" i="34"/>
  <c r="AA88" i="34"/>
  <c r="AA161" i="34"/>
  <c r="AA59" i="34"/>
  <c r="AA116" i="34"/>
  <c r="AA136" i="34"/>
  <c r="AA159" i="34"/>
  <c r="AA143" i="34"/>
  <c r="AA174" i="34"/>
  <c r="AA32" i="34"/>
  <c r="AA104" i="34"/>
  <c r="AA69" i="34"/>
  <c r="AA126" i="34"/>
  <c r="AA41" i="34"/>
  <c r="AA45" i="34"/>
  <c r="AA52" i="34"/>
  <c r="AA22" i="34"/>
  <c r="AA24" i="34"/>
  <c r="AA44" i="34"/>
  <c r="AA119" i="34"/>
  <c r="AA163" i="34"/>
  <c r="AA190" i="34"/>
  <c r="AA86" i="34"/>
  <c r="AA121" i="34"/>
  <c r="AA181" i="34"/>
  <c r="AA51" i="34"/>
  <c r="AA164" i="34"/>
  <c r="AA128" i="34"/>
  <c r="AA146" i="34"/>
  <c r="AA177" i="34"/>
  <c r="AA115" i="34"/>
  <c r="AA54" i="34"/>
  <c r="AA94" i="34"/>
  <c r="AA93" i="34"/>
  <c r="AA156" i="34"/>
  <c r="AA152" i="34"/>
  <c r="AE5" i="34"/>
  <c r="AA75" i="34"/>
  <c r="AA182" i="34"/>
  <c r="AA175" i="34"/>
  <c r="AA35" i="34"/>
  <c r="AA147" i="34"/>
  <c r="AA43" i="34"/>
  <c r="AA90" i="34"/>
  <c r="AA151" i="34"/>
  <c r="AA160" i="34"/>
  <c r="AA55" i="34"/>
  <c r="AA36" i="34"/>
  <c r="AA123" i="34"/>
  <c r="AA170" i="34"/>
  <c r="AA109" i="34"/>
  <c r="AA38" i="34"/>
  <c r="AA130" i="34"/>
  <c r="AA157" i="34"/>
  <c r="AA67" i="34"/>
  <c r="AA37" i="34"/>
  <c r="AA162" i="34"/>
  <c r="AA50" i="34"/>
  <c r="AA73" i="34"/>
  <c r="AA97" i="34"/>
  <c r="AA133" i="34"/>
  <c r="AA158" i="34"/>
  <c r="AA71" i="34"/>
  <c r="AA129" i="34"/>
  <c r="AA135" i="34"/>
  <c r="AA134" i="34"/>
  <c r="AA40" i="34"/>
  <c r="AA79" i="34"/>
  <c r="AA31" i="34"/>
  <c r="AA144" i="34"/>
  <c r="AA142" i="34"/>
  <c r="AA113" i="34"/>
  <c r="AA167" i="34"/>
  <c r="AA99" i="34"/>
  <c r="AA110" i="34"/>
  <c r="AA74" i="34"/>
  <c r="AA56" i="34"/>
  <c r="AA81" i="34"/>
  <c r="AA26" i="34"/>
  <c r="AA173" i="34"/>
  <c r="AA23" i="34"/>
  <c r="AA20" i="34"/>
  <c r="AA91" i="34"/>
  <c r="AA83" i="34"/>
  <c r="AA118" i="34"/>
  <c r="AE6" i="34"/>
  <c r="V18" i="34" s="1"/>
  <c r="AA140" i="34"/>
  <c r="AA78" i="34"/>
  <c r="AA180" i="34"/>
  <c r="AA66" i="34"/>
  <c r="AA172" i="34"/>
  <c r="AA103" i="34"/>
  <c r="AA120" i="34"/>
  <c r="AA153" i="34"/>
  <c r="AA112" i="34"/>
  <c r="AA70" i="34"/>
  <c r="AA168" i="34"/>
  <c r="AA63" i="34"/>
  <c r="AA188" i="34"/>
  <c r="AA34" i="34"/>
  <c r="AA29" i="34"/>
  <c r="AA89" i="34"/>
  <c r="AA122" i="34"/>
  <c r="AE8" i="34"/>
  <c r="AA96" i="34"/>
  <c r="AA87" i="34"/>
  <c r="AA76" i="34"/>
  <c r="AA65" i="34"/>
  <c r="AA21" i="34"/>
  <c r="AA139" i="34"/>
  <c r="AA150" i="34"/>
  <c r="AA166" i="34"/>
  <c r="AA106" i="34"/>
  <c r="AA107" i="34"/>
  <c r="AA117" i="34"/>
  <c r="AA179" i="34"/>
  <c r="AA191" i="34"/>
  <c r="C6" i="34"/>
  <c r="AA85" i="34"/>
  <c r="AA194" i="34"/>
  <c r="AA183" i="34"/>
  <c r="AA98" i="34"/>
  <c r="AA114" i="34"/>
  <c r="AA154" i="34"/>
  <c r="AA189" i="34"/>
  <c r="AA105" i="34"/>
  <c r="AA187" i="34"/>
  <c r="AA68" i="34"/>
  <c r="AA184" i="34"/>
  <c r="AA125" i="34"/>
  <c r="AA124" i="34"/>
  <c r="AA131" i="34"/>
  <c r="AA185" i="34"/>
  <c r="AA57" i="34"/>
  <c r="AA30" i="34"/>
  <c r="AF5" i="34"/>
  <c r="AA145" i="34"/>
  <c r="AA148" i="34"/>
  <c r="AA48" i="34"/>
  <c r="AA193" i="34"/>
  <c r="AA132" i="34"/>
  <c r="AA82" i="34"/>
  <c r="AA42" i="34"/>
  <c r="AA28" i="34"/>
  <c r="AA108" i="34"/>
  <c r="AA186" i="34"/>
  <c r="AA64" i="34"/>
  <c r="AV16" i="34"/>
  <c r="AA100" i="34"/>
  <c r="AA53" i="34"/>
  <c r="AA72" i="34"/>
  <c r="AA137" i="34"/>
  <c r="AA138" i="34"/>
  <c r="AA178" i="34"/>
  <c r="AA95" i="34"/>
  <c r="AA141" i="34"/>
  <c r="AA149" i="34"/>
  <c r="AA169" i="34"/>
  <c r="AA61" i="34"/>
  <c r="AA46" i="34"/>
  <c r="AA27" i="34"/>
  <c r="AA84" i="34"/>
  <c r="AA176" i="34"/>
  <c r="AA25" i="34"/>
  <c r="AA60" i="34"/>
  <c r="AP18" i="34"/>
  <c r="AA152" i="27"/>
  <c r="AA73" i="27"/>
  <c r="AA56" i="27"/>
  <c r="AA194" i="27"/>
  <c r="AA94" i="27"/>
  <c r="AA86" i="27"/>
  <c r="AA161" i="27"/>
  <c r="AA159" i="27"/>
  <c r="AA106" i="27"/>
  <c r="AA148" i="27"/>
  <c r="AA62" i="27"/>
  <c r="AA39" i="27"/>
  <c r="AA117" i="27"/>
  <c r="AA105" i="27"/>
  <c r="AA25" i="27"/>
  <c r="AA113" i="27"/>
  <c r="AA160" i="27"/>
  <c r="AA81" i="27"/>
  <c r="AA74" i="27"/>
  <c r="AA45" i="27"/>
  <c r="AA128" i="27"/>
  <c r="AA180" i="27"/>
  <c r="AA133" i="27"/>
  <c r="AA68" i="27"/>
  <c r="AA132" i="27"/>
  <c r="AA135" i="27"/>
  <c r="AA122" i="27"/>
  <c r="AA72" i="27"/>
  <c r="AA92" i="27"/>
  <c r="AA114" i="35"/>
  <c r="AA173" i="35"/>
  <c r="AA75" i="35"/>
  <c r="AA166" i="35"/>
  <c r="AA66" i="35"/>
  <c r="AA87" i="35"/>
  <c r="AA84" i="35"/>
  <c r="AA57" i="35"/>
  <c r="AA163" i="35"/>
  <c r="AA34" i="35"/>
  <c r="AA172" i="35"/>
  <c r="AA178" i="35"/>
  <c r="AA185" i="35"/>
  <c r="AA161" i="35"/>
  <c r="AA101" i="28"/>
  <c r="AA152" i="28"/>
  <c r="AA93" i="28"/>
  <c r="AA88" i="28"/>
  <c r="AA37" i="28"/>
  <c r="AA58" i="28"/>
  <c r="AA147" i="28"/>
  <c r="AF5" i="28"/>
  <c r="AA47" i="28"/>
  <c r="AA46" i="28"/>
  <c r="AA146" i="28"/>
  <c r="AA104" i="28"/>
  <c r="AA150" i="28"/>
  <c r="AA167" i="28"/>
  <c r="AA72" i="28"/>
  <c r="AA143" i="28"/>
  <c r="AA193" i="28"/>
  <c r="AA79" i="28"/>
  <c r="AA35" i="28"/>
  <c r="AA39" i="28"/>
  <c r="AA107" i="28"/>
  <c r="AA157" i="28"/>
  <c r="AA129" i="28"/>
  <c r="AA141" i="28"/>
  <c r="AA188" i="28"/>
  <c r="AA22" i="28"/>
  <c r="AA55" i="28"/>
  <c r="AA85" i="28"/>
  <c r="AA69" i="28"/>
  <c r="AA67" i="28"/>
  <c r="AA178" i="28"/>
  <c r="AA117" i="28"/>
  <c r="AA128" i="28"/>
  <c r="AA160" i="28"/>
  <c r="AA91" i="28"/>
  <c r="AA100" i="28"/>
  <c r="AA24" i="28"/>
  <c r="AE6" i="28"/>
  <c r="V18" i="28" s="1"/>
  <c r="AA127" i="28"/>
  <c r="AA159" i="28"/>
  <c r="AA56" i="28"/>
  <c r="AA164" i="28"/>
  <c r="AA135" i="28"/>
  <c r="AA42" i="28"/>
  <c r="AA111" i="28"/>
  <c r="AA84" i="28"/>
  <c r="AA65" i="28"/>
  <c r="AV16" i="28"/>
  <c r="AA191" i="28"/>
  <c r="AA102" i="28"/>
  <c r="AA176" i="28"/>
  <c r="AA142" i="28"/>
  <c r="AE8" i="28"/>
  <c r="AA149" i="28"/>
  <c r="AA108" i="28"/>
  <c r="AA125" i="28"/>
  <c r="AA120" i="28"/>
  <c r="AA66" i="28"/>
  <c r="AA71" i="28"/>
  <c r="AA121" i="28"/>
  <c r="AA78" i="28"/>
  <c r="AA163" i="28"/>
  <c r="AA105" i="28"/>
  <c r="AA136" i="28"/>
  <c r="AA179" i="28"/>
  <c r="AA41" i="28"/>
  <c r="AA73" i="28"/>
  <c r="AA36" i="28"/>
  <c r="AA90" i="28"/>
  <c r="AA27" i="28"/>
  <c r="AA194" i="28"/>
  <c r="AA23" i="28"/>
  <c r="AA137" i="28"/>
  <c r="AA63" i="28"/>
  <c r="AA82" i="28"/>
  <c r="AA44" i="28"/>
  <c r="AA166" i="28"/>
  <c r="AA60" i="28"/>
  <c r="AA148" i="28"/>
  <c r="AA25" i="28"/>
  <c r="AA20" i="28"/>
  <c r="AA80" i="28"/>
  <c r="AA106" i="28"/>
  <c r="AA138" i="28"/>
  <c r="AA187" i="28"/>
  <c r="AA155" i="28"/>
  <c r="AA126" i="28"/>
  <c r="AA113" i="28"/>
  <c r="AA30" i="28"/>
  <c r="AA26" i="28"/>
  <c r="AA158" i="28"/>
  <c r="AA181" i="28"/>
  <c r="AA92" i="28"/>
  <c r="AA134" i="28"/>
  <c r="AA119" i="28"/>
  <c r="AA144" i="28"/>
  <c r="AA59" i="28"/>
  <c r="AA61" i="28"/>
  <c r="AA115" i="28"/>
  <c r="AA48" i="28"/>
  <c r="AA116" i="28"/>
  <c r="AA45" i="28"/>
  <c r="AA96" i="28"/>
  <c r="AA133" i="28"/>
  <c r="AA33" i="28"/>
  <c r="AA76" i="28"/>
  <c r="AA185" i="28"/>
  <c r="AA75" i="28"/>
  <c r="AA43" i="28"/>
  <c r="AA95" i="28"/>
  <c r="AA172" i="28"/>
  <c r="AA154" i="28"/>
  <c r="AA161" i="28"/>
  <c r="AA114" i="28"/>
  <c r="AA52" i="28"/>
  <c r="C6" i="28"/>
  <c r="AA175" i="28"/>
  <c r="AE5" i="28"/>
  <c r="AA118" i="28"/>
  <c r="AA87" i="28"/>
  <c r="AA34" i="28"/>
  <c r="AA74" i="28"/>
  <c r="AA189" i="28"/>
  <c r="AA31" i="28"/>
  <c r="AA190" i="28"/>
  <c r="AA32" i="28"/>
  <c r="AA89" i="28"/>
  <c r="AA98" i="28"/>
  <c r="AA130" i="28"/>
  <c r="AA183" i="28"/>
  <c r="AA54" i="28"/>
  <c r="AA94" i="28"/>
  <c r="AA21" i="28"/>
  <c r="AA124" i="28"/>
  <c r="AA180" i="28"/>
  <c r="AA184" i="28"/>
  <c r="AA169" i="28"/>
  <c r="AA81" i="28"/>
  <c r="AA77" i="28"/>
  <c r="AA131" i="28"/>
  <c r="AA57" i="28"/>
  <c r="AA53" i="28"/>
  <c r="AA38" i="28"/>
  <c r="AA110" i="28"/>
  <c r="AA140" i="28"/>
  <c r="AA132" i="28"/>
  <c r="AA168" i="28"/>
  <c r="AA153" i="28"/>
  <c r="AA86" i="28"/>
  <c r="AA165" i="28"/>
  <c r="AA103" i="28"/>
  <c r="AA97" i="28"/>
  <c r="AA139" i="28"/>
  <c r="AA174" i="28"/>
  <c r="AA182" i="28"/>
  <c r="AA49" i="28"/>
  <c r="AA186" i="28"/>
  <c r="AA70" i="28"/>
  <c r="AA162" i="28"/>
  <c r="AA64" i="28"/>
  <c r="AA68" i="28"/>
  <c r="AA50" i="28"/>
  <c r="AA29" i="28"/>
  <c r="AA99" i="28"/>
  <c r="AA28" i="28"/>
  <c r="AA112" i="28"/>
  <c r="AA151" i="28"/>
  <c r="AA51" i="28"/>
  <c r="AA156" i="28"/>
  <c r="AA171" i="28"/>
  <c r="AA173" i="28"/>
  <c r="AA62" i="28"/>
  <c r="AA170" i="28"/>
  <c r="AA145" i="28"/>
  <c r="AA109" i="28"/>
  <c r="AA192" i="28"/>
  <c r="AA177" i="28"/>
  <c r="AA122" i="28"/>
  <c r="AA83" i="28"/>
  <c r="AA40" i="28"/>
  <c r="AA123" i="28"/>
  <c r="AA102" i="33"/>
  <c r="AA170" i="33"/>
  <c r="AA84" i="33"/>
  <c r="AA51" i="33"/>
  <c r="AA179" i="33"/>
  <c r="AA54" i="33"/>
  <c r="AA134" i="33"/>
  <c r="AA103" i="33"/>
  <c r="AA48" i="33"/>
  <c r="AA192" i="33"/>
  <c r="AA148" i="33"/>
  <c r="AA153" i="33"/>
  <c r="AA20" i="33"/>
  <c r="AA193" i="33"/>
  <c r="AA97" i="33"/>
  <c r="AA53" i="33"/>
  <c r="AA142" i="33"/>
  <c r="AA150" i="33"/>
  <c r="AA152" i="33"/>
  <c r="AA172" i="33"/>
  <c r="AA46" i="33"/>
  <c r="AA26" i="33"/>
  <c r="AA23" i="33"/>
  <c r="AA100" i="33"/>
  <c r="AA93" i="33"/>
  <c r="AA38" i="33"/>
  <c r="AA161" i="33"/>
  <c r="AA45" i="33"/>
  <c r="C6" i="33"/>
  <c r="AA156" i="33"/>
  <c r="AA111" i="33"/>
  <c r="AE8" i="33"/>
  <c r="AA171" i="33"/>
  <c r="AA182" i="33"/>
  <c r="AA149" i="33"/>
  <c r="AA174" i="33"/>
  <c r="AA194" i="33"/>
  <c r="AA80" i="33"/>
  <c r="AA66" i="33"/>
  <c r="AA104" i="33"/>
  <c r="AA109" i="33"/>
  <c r="AA124" i="33"/>
  <c r="AA40" i="33"/>
  <c r="AA95" i="33"/>
  <c r="AA125" i="33"/>
  <c r="AA42" i="33"/>
  <c r="AA75" i="33"/>
  <c r="AA85" i="33"/>
  <c r="AV16" i="33"/>
  <c r="AA112" i="33"/>
  <c r="AA56" i="33"/>
  <c r="AA140" i="33"/>
  <c r="AA99" i="33"/>
  <c r="AA96" i="33"/>
  <c r="AA190" i="33"/>
  <c r="AA69" i="33"/>
  <c r="AA136" i="33"/>
  <c r="AA113" i="33"/>
  <c r="AA120" i="33"/>
  <c r="AA62" i="33"/>
  <c r="AA87" i="33"/>
  <c r="AA139" i="33"/>
  <c r="AA68" i="33"/>
  <c r="AA32" i="33"/>
  <c r="AA177" i="33"/>
  <c r="AF5" i="33"/>
  <c r="AA110" i="33"/>
  <c r="AA101" i="33"/>
  <c r="AA173" i="33"/>
  <c r="AA65" i="33"/>
  <c r="AA147" i="33"/>
  <c r="AA151" i="33"/>
  <c r="AA164" i="33"/>
  <c r="AA129" i="33"/>
  <c r="AA130" i="33"/>
  <c r="AA90" i="33"/>
  <c r="AA187" i="33"/>
  <c r="AA138" i="33"/>
  <c r="AA163" i="33"/>
  <c r="AA79" i="33"/>
  <c r="AA44" i="33"/>
  <c r="AA123" i="33"/>
  <c r="AA176" i="33"/>
  <c r="AA34" i="33"/>
  <c r="AA60" i="33"/>
  <c r="AA52" i="33"/>
  <c r="AE6" i="33"/>
  <c r="V18" i="33" s="1"/>
  <c r="AA108" i="33"/>
  <c r="AA191" i="33"/>
  <c r="AA131" i="33"/>
  <c r="AA33" i="33"/>
  <c r="AA27" i="33"/>
  <c r="AA135" i="33"/>
  <c r="AA57" i="33"/>
  <c r="AA92" i="33"/>
  <c r="AA122" i="33"/>
  <c r="AA77" i="33"/>
  <c r="AA88" i="33"/>
  <c r="AA185" i="33"/>
  <c r="AA82" i="33"/>
  <c r="AA21" i="33"/>
  <c r="AA154" i="33"/>
  <c r="AA118" i="33"/>
  <c r="AA47" i="33"/>
  <c r="AA128" i="33"/>
  <c r="AA28" i="33"/>
  <c r="AA119" i="33"/>
  <c r="AA157" i="33"/>
  <c r="AA115" i="33"/>
  <c r="AA133" i="33"/>
  <c r="AA132" i="33"/>
  <c r="AA31" i="33"/>
  <c r="AA94" i="33"/>
  <c r="AA121" i="33"/>
  <c r="AA36" i="33"/>
  <c r="AA107" i="33"/>
  <c r="AA43" i="33"/>
  <c r="AA116" i="33"/>
  <c r="AA145" i="33"/>
  <c r="AA71" i="33"/>
  <c r="AA72" i="33"/>
  <c r="AA91" i="33"/>
  <c r="AA73" i="33"/>
  <c r="AA105" i="33"/>
  <c r="AA39" i="33"/>
  <c r="AA58" i="33"/>
  <c r="AA188" i="33"/>
  <c r="AA35" i="33"/>
  <c r="AE5" i="33"/>
  <c r="AA183" i="33"/>
  <c r="AA64" i="33"/>
  <c r="AA165" i="33"/>
  <c r="AA78" i="33"/>
  <c r="AA167" i="33"/>
  <c r="AA160" i="33"/>
  <c r="AA74" i="33"/>
  <c r="AA137" i="33"/>
  <c r="AA29" i="33"/>
  <c r="AA180" i="33"/>
  <c r="AA168" i="33"/>
  <c r="AA49" i="33"/>
  <c r="AA67" i="33"/>
  <c r="AA143" i="33"/>
  <c r="AA55" i="33"/>
  <c r="AA106" i="33"/>
  <c r="AA63" i="33"/>
  <c r="AA127" i="33"/>
  <c r="AA76" i="33"/>
  <c r="AA126" i="33"/>
  <c r="AA146" i="33"/>
  <c r="AA81" i="33"/>
  <c r="AA37" i="33"/>
  <c r="AA166" i="33"/>
  <c r="AA169" i="33"/>
  <c r="AA162" i="33"/>
  <c r="AA24" i="33"/>
  <c r="AA175" i="33"/>
  <c r="AA141" i="33"/>
  <c r="AA158" i="33"/>
  <c r="AA59" i="33"/>
  <c r="AA114" i="33"/>
  <c r="AA184" i="33"/>
  <c r="AA41" i="33"/>
  <c r="AA144" i="33"/>
  <c r="AA83" i="33"/>
  <c r="AA159" i="33"/>
  <c r="AA70" i="33"/>
  <c r="AA30" i="33"/>
  <c r="AA117" i="33"/>
  <c r="AA89" i="33"/>
  <c r="AA189" i="33"/>
  <c r="AA86" i="33"/>
  <c r="AA181" i="33"/>
  <c r="AA61" i="33"/>
  <c r="AA186" i="33"/>
  <c r="AA155" i="33"/>
  <c r="AA50" i="33"/>
  <c r="AA22" i="33"/>
  <c r="AA25" i="33"/>
  <c r="AA98" i="33"/>
  <c r="AA178" i="33"/>
  <c r="AA64" i="14"/>
  <c r="AA109" i="14"/>
  <c r="AA36" i="14"/>
  <c r="AA125" i="14"/>
  <c r="AA171" i="14"/>
  <c r="AA74" i="14"/>
  <c r="AA54" i="14"/>
  <c r="AA100" i="14"/>
  <c r="AA34" i="14"/>
  <c r="AA147" i="14"/>
  <c r="AA128" i="14"/>
  <c r="AA51" i="14"/>
  <c r="AA143" i="14"/>
  <c r="AA154" i="14"/>
  <c r="C6" i="14"/>
  <c r="AA66" i="14"/>
  <c r="AA180" i="14"/>
  <c r="AA101" i="14"/>
  <c r="AA88" i="14"/>
  <c r="AA49" i="14"/>
  <c r="AA116" i="14"/>
  <c r="AA133" i="14"/>
  <c r="AF5" i="14"/>
  <c r="AA136" i="14"/>
  <c r="AA169" i="14"/>
  <c r="AA160" i="14"/>
  <c r="AA138" i="14"/>
  <c r="AA152" i="14"/>
  <c r="AA87" i="14"/>
  <c r="AA73" i="14"/>
  <c r="AA148" i="14"/>
  <c r="AA43" i="14"/>
  <c r="AA93" i="14"/>
  <c r="AA104" i="14"/>
  <c r="AA52" i="14"/>
  <c r="AA153" i="14"/>
  <c r="AA119" i="14"/>
  <c r="AA139" i="14"/>
  <c r="AA121" i="14"/>
  <c r="AA42" i="14"/>
  <c r="AA63" i="14"/>
  <c r="AA173" i="14"/>
  <c r="AA59" i="14"/>
  <c r="AA71" i="14"/>
  <c r="AA41" i="14"/>
  <c r="AA78" i="14"/>
  <c r="AA187" i="14"/>
  <c r="AA106" i="14"/>
  <c r="AA77" i="14"/>
  <c r="AA33" i="14"/>
  <c r="AA181" i="14"/>
  <c r="AA146" i="14"/>
  <c r="AA120" i="14"/>
  <c r="AA70" i="14"/>
  <c r="AA65" i="14"/>
  <c r="AA57" i="14"/>
  <c r="AA127" i="14"/>
  <c r="AA157" i="14"/>
  <c r="AA30" i="14"/>
  <c r="AA44" i="14"/>
  <c r="AA37" i="14"/>
  <c r="AA163" i="14"/>
  <c r="AA122" i="14"/>
  <c r="AA162" i="14"/>
  <c r="AA166" i="14"/>
  <c r="AA86" i="14"/>
  <c r="AA45" i="14"/>
  <c r="AA31" i="14"/>
  <c r="AA167" i="14"/>
  <c r="AA56" i="14"/>
  <c r="AA129" i="14"/>
  <c r="AA193" i="14"/>
  <c r="AA23" i="14"/>
  <c r="AA20" i="14"/>
  <c r="AA92" i="14"/>
  <c r="AA84" i="14"/>
  <c r="AA97" i="14"/>
  <c r="AA60" i="14"/>
  <c r="AA76" i="14"/>
  <c r="AA98" i="14"/>
  <c r="AA107" i="14"/>
  <c r="AA168" i="14"/>
  <c r="AA113" i="14"/>
  <c r="AA32" i="14"/>
  <c r="AA155" i="14"/>
  <c r="AA158" i="14"/>
  <c r="AA130" i="14"/>
  <c r="AA55" i="14"/>
  <c r="AA140" i="14"/>
  <c r="AA170" i="14"/>
  <c r="AA69" i="14"/>
  <c r="AA58" i="14"/>
  <c r="AA142" i="14"/>
  <c r="AA156" i="14"/>
  <c r="AA179" i="14"/>
  <c r="AA186" i="14"/>
  <c r="AA90" i="14"/>
  <c r="AA144" i="14"/>
  <c r="AA145" i="14"/>
  <c r="AA21" i="14"/>
  <c r="AA165" i="14"/>
  <c r="AA29" i="14"/>
  <c r="AA72" i="14"/>
  <c r="AA94" i="14"/>
  <c r="AA117" i="14"/>
  <c r="AA75" i="14"/>
  <c r="AA26" i="14"/>
  <c r="AA61" i="14"/>
  <c r="AA82" i="14"/>
  <c r="AA39" i="14"/>
  <c r="AA151" i="14"/>
  <c r="AA96" i="14"/>
  <c r="AA135" i="14"/>
  <c r="AA24" i="14"/>
  <c r="AA95" i="14"/>
  <c r="AA112" i="14"/>
  <c r="AA115" i="14"/>
  <c r="AA105" i="14"/>
  <c r="AA80" i="14"/>
  <c r="AA35" i="14"/>
  <c r="AA111" i="14"/>
  <c r="AA40" i="14"/>
  <c r="AA53" i="14"/>
  <c r="AA99" i="14"/>
  <c r="AA184" i="14"/>
  <c r="AA81" i="14"/>
  <c r="AA25" i="14"/>
  <c r="AA22" i="14"/>
  <c r="AA174" i="14"/>
  <c r="AA131" i="14"/>
  <c r="AA178" i="14"/>
  <c r="AA189" i="14"/>
  <c r="AA185" i="14"/>
  <c r="AA150" i="14"/>
  <c r="AA48" i="14"/>
  <c r="AA149" i="14"/>
  <c r="AA83" i="14"/>
  <c r="AA190" i="14"/>
  <c r="AA191" i="14"/>
  <c r="AA182" i="14"/>
  <c r="AA47" i="14"/>
  <c r="AA141" i="14"/>
  <c r="AA27" i="14"/>
  <c r="AE6" i="14"/>
  <c r="V18" i="14" s="1"/>
  <c r="AA89" i="14"/>
  <c r="AV16" i="14"/>
  <c r="AA132" i="14"/>
  <c r="AA114" i="14"/>
  <c r="AA91" i="14"/>
  <c r="AA159" i="14"/>
  <c r="AA183" i="14"/>
  <c r="AA103" i="14"/>
  <c r="AA68" i="14"/>
  <c r="AA172" i="14"/>
  <c r="AA124" i="14"/>
  <c r="AA102" i="14"/>
  <c r="AA46" i="14"/>
  <c r="AA123" i="14"/>
  <c r="AA192" i="14"/>
  <c r="AA38" i="14"/>
  <c r="AA79" i="14"/>
  <c r="AA108" i="14"/>
  <c r="AE8" i="14"/>
  <c r="AE5" i="14"/>
  <c r="AA85" i="14"/>
  <c r="AA161" i="14"/>
  <c r="AA28" i="14"/>
  <c r="AA62" i="14"/>
  <c r="AA194" i="14"/>
  <c r="AA118" i="14"/>
  <c r="AA126" i="14"/>
  <c r="AA110" i="14"/>
  <c r="AA175" i="14"/>
  <c r="AA177" i="14"/>
  <c r="AA137" i="14"/>
  <c r="AA164" i="14"/>
  <c r="AA50" i="14"/>
  <c r="AA67" i="14"/>
  <c r="AA134" i="14"/>
  <c r="AA176" i="14"/>
  <c r="AA188" i="14"/>
  <c r="AA158" i="31"/>
  <c r="AA44" i="31"/>
  <c r="AA59" i="31"/>
  <c r="AA148" i="31"/>
  <c r="AA29" i="31"/>
  <c r="AA189" i="31"/>
  <c r="AA131" i="31"/>
  <c r="AA50" i="31"/>
  <c r="AA82" i="31"/>
  <c r="AA140" i="31"/>
  <c r="AA43" i="31"/>
  <c r="AA66" i="31"/>
  <c r="AA154" i="31"/>
  <c r="AA34" i="31"/>
  <c r="AA52" i="31"/>
  <c r="AA104" i="31"/>
  <c r="AA187" i="31"/>
  <c r="AA113" i="31"/>
  <c r="AA159" i="31"/>
  <c r="AA62" i="31"/>
  <c r="AA73" i="31"/>
  <c r="AA91" i="31"/>
  <c r="AA97" i="31"/>
  <c r="AA174" i="31"/>
  <c r="AA134" i="31"/>
  <c r="AA191" i="31"/>
  <c r="AA27" i="31"/>
  <c r="AA45" i="31"/>
  <c r="AA81" i="31"/>
  <c r="AA121" i="31"/>
  <c r="AA149" i="31"/>
  <c r="AA98" i="31"/>
  <c r="AA182" i="31"/>
  <c r="AA109" i="31"/>
  <c r="AA72" i="31"/>
  <c r="AA47" i="31"/>
  <c r="AA25" i="31"/>
  <c r="AA114" i="31"/>
  <c r="AA178" i="31"/>
  <c r="AA108" i="31"/>
  <c r="AA146" i="31"/>
  <c r="AA184" i="31"/>
  <c r="AA150" i="31"/>
  <c r="AA119" i="31"/>
  <c r="AA118" i="31"/>
  <c r="AA112" i="31"/>
  <c r="AA35" i="31"/>
  <c r="AA54" i="31"/>
  <c r="AA103" i="31"/>
  <c r="AA141" i="31"/>
  <c r="AA21" i="31"/>
  <c r="AA33" i="31"/>
  <c r="AA22" i="31"/>
  <c r="AA60" i="31"/>
  <c r="AA175" i="31"/>
  <c r="AA23" i="31"/>
  <c r="AA194" i="31"/>
  <c r="AA186" i="31"/>
  <c r="AA145" i="31"/>
  <c r="AA58" i="31"/>
  <c r="AA132" i="31"/>
  <c r="AA133" i="31"/>
  <c r="AA107" i="31"/>
  <c r="AA49" i="31"/>
  <c r="AA157" i="31"/>
  <c r="AA160" i="31"/>
  <c r="AA65" i="31"/>
  <c r="AA115" i="31"/>
  <c r="AA38" i="31"/>
  <c r="AA28" i="31"/>
  <c r="AA40" i="31"/>
  <c r="AA142" i="31"/>
  <c r="AA129" i="31"/>
  <c r="AA143" i="31"/>
  <c r="AA136" i="31"/>
  <c r="AA71" i="31"/>
  <c r="AA77" i="31"/>
  <c r="AA100" i="31"/>
  <c r="AA124" i="31"/>
  <c r="AA79" i="31"/>
  <c r="AA32" i="31"/>
  <c r="AA84" i="31"/>
  <c r="AA126" i="31"/>
  <c r="AA61" i="31"/>
  <c r="AA171" i="31"/>
  <c r="AA169" i="31"/>
  <c r="AA39" i="31"/>
  <c r="AE6" i="31"/>
  <c r="V18" i="31" s="1"/>
  <c r="AA147" i="31"/>
  <c r="AA69" i="31"/>
  <c r="AA135" i="31"/>
  <c r="AA116" i="31"/>
  <c r="AA173" i="31"/>
  <c r="AA85" i="31"/>
  <c r="AA156" i="31"/>
  <c r="AA86" i="31"/>
  <c r="AA130" i="31"/>
  <c r="AA170" i="31"/>
  <c r="AA94" i="31"/>
  <c r="AA161" i="31"/>
  <c r="AA162" i="31"/>
  <c r="AA165" i="31"/>
  <c r="AA105" i="31"/>
  <c r="AE8" i="31"/>
  <c r="AA181" i="31"/>
  <c r="AA155" i="31"/>
  <c r="AA185" i="31"/>
  <c r="AA93" i="31"/>
  <c r="AA89" i="31"/>
  <c r="AA80" i="31"/>
  <c r="AA76" i="31"/>
  <c r="AA20" i="31"/>
  <c r="AA193" i="31"/>
  <c r="AA31" i="31"/>
  <c r="AA188" i="31"/>
  <c r="AA48" i="31"/>
  <c r="AA122" i="31"/>
  <c r="AA30" i="31"/>
  <c r="AA51" i="31"/>
  <c r="AA168" i="31"/>
  <c r="AA123" i="31"/>
  <c r="AA138" i="31"/>
  <c r="AA192" i="31"/>
  <c r="AA151" i="31"/>
  <c r="AA74" i="31"/>
  <c r="AA75" i="31"/>
  <c r="AV16" i="31"/>
  <c r="AA128" i="31"/>
  <c r="AA177" i="31"/>
  <c r="AA167" i="31"/>
  <c r="AA163" i="31"/>
  <c r="AA42" i="31"/>
  <c r="AA26" i="31"/>
  <c r="AA183" i="31"/>
  <c r="AA102" i="31"/>
  <c r="AA139" i="31"/>
  <c r="AA190" i="31"/>
  <c r="AA172" i="31"/>
  <c r="AA57" i="31"/>
  <c r="AE5" i="31"/>
  <c r="AA53" i="31"/>
  <c r="AA99" i="31"/>
  <c r="AF5" i="31"/>
  <c r="AA87" i="31"/>
  <c r="AA153" i="31"/>
  <c r="AA101" i="31"/>
  <c r="AA41" i="31"/>
  <c r="AA96" i="31"/>
  <c r="AA46" i="31"/>
  <c r="AA180" i="31"/>
  <c r="AA67" i="31"/>
  <c r="AA90" i="31"/>
  <c r="AA164" i="31"/>
  <c r="AA152" i="31"/>
  <c r="AA64" i="31"/>
  <c r="AA68" i="31"/>
  <c r="AA117" i="31"/>
  <c r="AA125" i="31"/>
  <c r="AA179" i="31"/>
  <c r="AA110" i="31"/>
  <c r="C6" i="31"/>
  <c r="AA92" i="31"/>
  <c r="AA120" i="31"/>
  <c r="AA106" i="31"/>
  <c r="AA144" i="31"/>
  <c r="AA83" i="31"/>
  <c r="AA37" i="31"/>
  <c r="AA70" i="31"/>
  <c r="AA111" i="31"/>
  <c r="AA95" i="31"/>
  <c r="AA55" i="31"/>
  <c r="AA127" i="31"/>
  <c r="AA176" i="31"/>
  <c r="AA24" i="31"/>
  <c r="AA63" i="31"/>
  <c r="AA137" i="31"/>
  <c r="AA36" i="31"/>
  <c r="AA78" i="31"/>
  <c r="AA56" i="31"/>
  <c r="AA88" i="31"/>
  <c r="AA166" i="31"/>
  <c r="AA39" i="26"/>
  <c r="AA77" i="26"/>
  <c r="AA157" i="26"/>
  <c r="AA84" i="26"/>
  <c r="AA33" i="26"/>
  <c r="AA46" i="26"/>
  <c r="AA122" i="26"/>
  <c r="AA88" i="26"/>
  <c r="AA61" i="26"/>
  <c r="AA114" i="26"/>
  <c r="AA67" i="26"/>
  <c r="AA170" i="26"/>
  <c r="AA81" i="26"/>
  <c r="AA41" i="26"/>
  <c r="AA129" i="26"/>
  <c r="AA44" i="26"/>
  <c r="AA25" i="26"/>
  <c r="AA68" i="26"/>
  <c r="AA194" i="26"/>
  <c r="AA99" i="26"/>
  <c r="AA154" i="26"/>
  <c r="AA70" i="26"/>
  <c r="AA50" i="26"/>
  <c r="AA124" i="26"/>
  <c r="AA165" i="26"/>
  <c r="AA57" i="26"/>
  <c r="AA90" i="26"/>
  <c r="AA94" i="26"/>
  <c r="AA123" i="26"/>
  <c r="AA30" i="26"/>
  <c r="AA108" i="26"/>
  <c r="AA83" i="26"/>
  <c r="AA62" i="26"/>
  <c r="AA160" i="26"/>
  <c r="AA97" i="26"/>
  <c r="AA158" i="26"/>
  <c r="AA23" i="26"/>
  <c r="AA168" i="26"/>
  <c r="AA125" i="26"/>
  <c r="AA98" i="26"/>
  <c r="AA22" i="26"/>
  <c r="AA128" i="26"/>
  <c r="AA117" i="26"/>
  <c r="AA24" i="26"/>
  <c r="AA119" i="26"/>
  <c r="AE6" i="26"/>
  <c r="V18" i="26" s="1"/>
  <c r="AA149" i="26"/>
  <c r="AA78" i="26"/>
  <c r="AA139" i="26"/>
  <c r="AA155" i="26"/>
  <c r="AA31" i="26"/>
  <c r="AA182" i="26"/>
  <c r="AA101" i="26"/>
  <c r="AA51" i="26"/>
  <c r="AA105" i="26"/>
  <c r="AA142" i="26"/>
  <c r="AA56" i="26"/>
  <c r="AA134" i="26"/>
  <c r="AA86" i="26"/>
  <c r="AA104" i="26"/>
  <c r="AA143" i="26"/>
  <c r="AA74" i="26"/>
  <c r="AA21" i="26"/>
  <c r="AA40" i="26"/>
  <c r="AA166" i="26"/>
  <c r="AA95" i="26"/>
  <c r="AA47" i="26"/>
  <c r="AA164" i="26"/>
  <c r="AE8" i="26"/>
  <c r="AA118" i="26"/>
  <c r="AA87" i="26"/>
  <c r="AA38" i="26"/>
  <c r="AA92" i="26"/>
  <c r="AA138" i="26"/>
  <c r="AA48" i="26"/>
  <c r="AA145" i="26"/>
  <c r="AA156" i="26"/>
  <c r="AA175" i="26"/>
  <c r="AA82" i="26"/>
  <c r="AA184" i="26"/>
  <c r="AA29" i="26"/>
  <c r="AA150" i="26"/>
  <c r="AA190" i="26"/>
  <c r="AA131" i="26"/>
  <c r="AA32" i="26"/>
  <c r="AA137" i="26"/>
  <c r="AA177" i="26"/>
  <c r="AA36" i="26"/>
  <c r="AA120" i="26"/>
  <c r="AA71" i="26"/>
  <c r="AV16" i="26"/>
  <c r="AA26" i="26"/>
  <c r="AA193" i="26"/>
  <c r="AA72" i="26"/>
  <c r="AA103" i="26"/>
  <c r="AA148" i="26"/>
  <c r="AA115" i="26"/>
  <c r="AA181" i="26"/>
  <c r="AA163" i="26"/>
  <c r="AA85" i="26"/>
  <c r="AA186" i="26"/>
  <c r="AA146" i="26"/>
  <c r="AA189" i="26"/>
  <c r="AA180" i="26"/>
  <c r="AA127" i="26"/>
  <c r="AA28" i="26"/>
  <c r="AA188" i="26"/>
  <c r="AA45" i="26"/>
  <c r="AA58" i="26"/>
  <c r="AA133" i="26"/>
  <c r="AA42" i="26"/>
  <c r="AA79" i="26"/>
  <c r="AA109" i="26"/>
  <c r="AA183" i="26"/>
  <c r="AA110" i="26"/>
  <c r="AA20" i="26"/>
  <c r="AA54" i="26"/>
  <c r="AA179" i="26"/>
  <c r="AA144" i="26"/>
  <c r="AA111" i="26"/>
  <c r="AA136" i="26"/>
  <c r="AA135" i="26"/>
  <c r="AA132" i="26"/>
  <c r="AA63" i="26"/>
  <c r="C6" i="26"/>
  <c r="AA140" i="26"/>
  <c r="AA59" i="26"/>
  <c r="AA34" i="26"/>
  <c r="AA167" i="26"/>
  <c r="AA93" i="26"/>
  <c r="AF5" i="26"/>
  <c r="AA161" i="26"/>
  <c r="AA37" i="26"/>
  <c r="AA106" i="26"/>
  <c r="AA178" i="26"/>
  <c r="AA176" i="26"/>
  <c r="AA113" i="26"/>
  <c r="AA185" i="26"/>
  <c r="AE5" i="26"/>
  <c r="AA35" i="26"/>
  <c r="AA66" i="26"/>
  <c r="AA91" i="26"/>
  <c r="AA121" i="26"/>
  <c r="AA152" i="26"/>
  <c r="AA75" i="26"/>
  <c r="AA147" i="26"/>
  <c r="AA43" i="26"/>
  <c r="AA159" i="26"/>
  <c r="AA172" i="26"/>
  <c r="AA100" i="26"/>
  <c r="AA192" i="26"/>
  <c r="AA55" i="26"/>
  <c r="AA64" i="26"/>
  <c r="AA130" i="26"/>
  <c r="AA153" i="26"/>
  <c r="AA89" i="26"/>
  <c r="AA49" i="26"/>
  <c r="AA191" i="26"/>
  <c r="AA60" i="26"/>
  <c r="AA187" i="26"/>
  <c r="AA173" i="26"/>
  <c r="AA169" i="26"/>
  <c r="AA116" i="26"/>
  <c r="AA126" i="26"/>
  <c r="AA107" i="26"/>
  <c r="AA151" i="26"/>
  <c r="AA174" i="26"/>
  <c r="AA69" i="26"/>
  <c r="AA102" i="26"/>
  <c r="AA27" i="26"/>
  <c r="AA141" i="26"/>
  <c r="AA80" i="26"/>
  <c r="AA53" i="26"/>
  <c r="AA76" i="26"/>
  <c r="AA162" i="26"/>
  <c r="AA112" i="26"/>
  <c r="AA96" i="26"/>
  <c r="AA73" i="26"/>
  <c r="AA65" i="26"/>
  <c r="AA52" i="26"/>
  <c r="AA171" i="26"/>
  <c r="AA45" i="29"/>
  <c r="AA44" i="29"/>
  <c r="AA24" i="29"/>
  <c r="AA113" i="29"/>
  <c r="AA167" i="29"/>
  <c r="AA155" i="29"/>
  <c r="AA185" i="29"/>
  <c r="AE8" i="29"/>
  <c r="AA107" i="29"/>
  <c r="AA84" i="29"/>
  <c r="AA53" i="29"/>
  <c r="AA103" i="29"/>
  <c r="AA89" i="29"/>
  <c r="AA174" i="29"/>
  <c r="AA52" i="29"/>
  <c r="AF5" i="29"/>
  <c r="AA63" i="29"/>
  <c r="AA48" i="29"/>
  <c r="AA136" i="29"/>
  <c r="AA120" i="29"/>
  <c r="AA30" i="29"/>
  <c r="AA100" i="29"/>
  <c r="AA179" i="29"/>
  <c r="AA171" i="29"/>
  <c r="AA189" i="29"/>
  <c r="AA78" i="29"/>
  <c r="AA104" i="29"/>
  <c r="AA40" i="29"/>
  <c r="AA187" i="29"/>
  <c r="AV16" i="29"/>
  <c r="AA183" i="29"/>
  <c r="AA31" i="29"/>
  <c r="AA188" i="29"/>
  <c r="AA165" i="29"/>
  <c r="AA161" i="29"/>
  <c r="AA23" i="29"/>
  <c r="AA73" i="29"/>
  <c r="AA76" i="29"/>
  <c r="AA190" i="29"/>
  <c r="AA146" i="29"/>
  <c r="AA194" i="29"/>
  <c r="AA186" i="29"/>
  <c r="AA132" i="29"/>
  <c r="AA54" i="29"/>
  <c r="AA143" i="29"/>
  <c r="AA160" i="29"/>
  <c r="AA56" i="29"/>
  <c r="AA66" i="29"/>
  <c r="AA77" i="29"/>
  <c r="AA38" i="29"/>
  <c r="AA93" i="29"/>
  <c r="AA86" i="29"/>
  <c r="AA105" i="29"/>
  <c r="AA42" i="29"/>
  <c r="AA152" i="29"/>
  <c r="AA92" i="29"/>
  <c r="AA159" i="29"/>
  <c r="AA55" i="29"/>
  <c r="AA173" i="29"/>
  <c r="AA43" i="29"/>
  <c r="AA157" i="29"/>
  <c r="AA175" i="29"/>
  <c r="AA147" i="29"/>
  <c r="AA96" i="29"/>
  <c r="C6" i="29"/>
  <c r="AA193" i="29"/>
  <c r="AA124" i="29"/>
  <c r="AA29" i="29"/>
  <c r="AA51" i="29"/>
  <c r="AA153" i="29"/>
  <c r="AA25" i="29"/>
  <c r="AA32" i="29"/>
  <c r="AA114" i="29"/>
  <c r="AA87" i="29"/>
  <c r="AA180" i="29"/>
  <c r="AA41" i="29"/>
  <c r="AA111" i="29"/>
  <c r="AA192" i="29"/>
  <c r="AA49" i="29"/>
  <c r="AA112" i="29"/>
  <c r="AA34" i="29"/>
  <c r="AA50" i="29"/>
  <c r="AA71" i="29"/>
  <c r="AA72" i="29"/>
  <c r="AA144" i="29"/>
  <c r="AA26" i="29"/>
  <c r="AA62" i="29"/>
  <c r="AA140" i="29"/>
  <c r="AA166" i="29"/>
  <c r="AA109" i="29"/>
  <c r="AA27" i="29"/>
  <c r="AA20" i="29"/>
  <c r="AA58" i="29"/>
  <c r="AA130" i="29"/>
  <c r="AA95" i="29"/>
  <c r="AA68" i="29"/>
  <c r="AA80" i="29"/>
  <c r="AA67" i="29"/>
  <c r="AE5" i="29"/>
  <c r="AA98" i="29"/>
  <c r="AA90" i="29"/>
  <c r="AA64" i="29"/>
  <c r="AA181" i="29"/>
  <c r="AA129" i="29"/>
  <c r="AA81" i="29"/>
  <c r="AA154" i="29"/>
  <c r="AA142" i="29"/>
  <c r="AA150" i="29"/>
  <c r="AA158" i="29"/>
  <c r="AA117" i="29"/>
  <c r="AA182" i="29"/>
  <c r="AA83" i="29"/>
  <c r="AA118" i="29"/>
  <c r="AA106" i="29"/>
  <c r="AA119" i="29"/>
  <c r="AA126" i="29"/>
  <c r="AA172" i="29"/>
  <c r="AA163" i="29"/>
  <c r="AA125" i="29"/>
  <c r="AA39" i="29"/>
  <c r="AE6" i="29"/>
  <c r="V18" i="29" s="1"/>
  <c r="AA61" i="29"/>
  <c r="AA74" i="29"/>
  <c r="AA145" i="29"/>
  <c r="AA176" i="29"/>
  <c r="AA108" i="29"/>
  <c r="AA131" i="29"/>
  <c r="AA135" i="29"/>
  <c r="AA149" i="29"/>
  <c r="AA121" i="29"/>
  <c r="AA75" i="29"/>
  <c r="AA133" i="29"/>
  <c r="AA162" i="29"/>
  <c r="AA178" i="29"/>
  <c r="AA151" i="29"/>
  <c r="AA97" i="29"/>
  <c r="AA169" i="29"/>
  <c r="AA170" i="29"/>
  <c r="AA156" i="29"/>
  <c r="AA127" i="29"/>
  <c r="AA35" i="29"/>
  <c r="AA82" i="29"/>
  <c r="AA123" i="29"/>
  <c r="AA128" i="29"/>
  <c r="AA137" i="29"/>
  <c r="AA37" i="29"/>
  <c r="AA28" i="29"/>
  <c r="AA134" i="29"/>
  <c r="AA91" i="29"/>
  <c r="AA122" i="29"/>
  <c r="AA168" i="29"/>
  <c r="AA59" i="29"/>
  <c r="AA36" i="29"/>
  <c r="AA70" i="29"/>
  <c r="AA138" i="29"/>
  <c r="AA102" i="29"/>
  <c r="AA33" i="29"/>
  <c r="AA60" i="29"/>
  <c r="AA101" i="29"/>
  <c r="AA141" i="29"/>
  <c r="AA69" i="29"/>
  <c r="AA88" i="29"/>
  <c r="AA79" i="29"/>
  <c r="AA148" i="29"/>
  <c r="AA115" i="29"/>
  <c r="AA116" i="29"/>
  <c r="AA94" i="29"/>
  <c r="AA191" i="29"/>
  <c r="AA46" i="29"/>
  <c r="AA164" i="29"/>
  <c r="AA177" i="29"/>
  <c r="AA47" i="29"/>
  <c r="AA22" i="29"/>
  <c r="AA110" i="29"/>
  <c r="AA184" i="29"/>
  <c r="AA21" i="29"/>
  <c r="AA57" i="29"/>
  <c r="AA99" i="29"/>
  <c r="AA139" i="29"/>
  <c r="AA65" i="29"/>
  <c r="AA85" i="29"/>
  <c r="AE27" i="13"/>
  <c r="BC38" i="13"/>
  <c r="AX40" i="13"/>
  <c r="AY10" i="13"/>
  <c r="BC31" i="13"/>
  <c r="BC32" i="13"/>
  <c r="BA41" i="13"/>
  <c r="BG40" i="13"/>
  <c r="BG39" i="13"/>
  <c r="BD10" i="13"/>
  <c r="BC39" i="13"/>
  <c r="AV41" i="13"/>
  <c r="BC40" i="13"/>
  <c r="AZ31" i="13"/>
  <c r="BB39" i="13"/>
  <c r="AZ41" i="13"/>
  <c r="AX39" i="13"/>
  <c r="BF31" i="13"/>
  <c r="AV37" i="13"/>
  <c r="BA31" i="13"/>
  <c r="BB40" i="13"/>
  <c r="BC10" i="13"/>
  <c r="AV10" i="13"/>
  <c r="BE10" i="13"/>
  <c r="AX10" i="13"/>
  <c r="BF10" i="13"/>
  <c r="AE24" i="13"/>
  <c r="BA10" i="13"/>
  <c r="AW37" i="13"/>
  <c r="BE31" i="13"/>
  <c r="AZ37" i="13"/>
  <c r="BE41" i="13"/>
  <c r="AW31" i="13"/>
  <c r="AV31" i="13"/>
  <c r="BE37" i="13"/>
  <c r="AZ10" i="13"/>
  <c r="BA37" i="13"/>
  <c r="AW41" i="13"/>
  <c r="AE25" i="13"/>
  <c r="AX38" i="13"/>
  <c r="BB38" i="13"/>
  <c r="AE31" i="13"/>
  <c r="AY31" i="13"/>
  <c r="BB10" i="13"/>
  <c r="BG31" i="13"/>
  <c r="AY40" i="13"/>
  <c r="BG38" i="13"/>
  <c r="BG10" i="13"/>
  <c r="AY38" i="13"/>
  <c r="AW10" i="13"/>
  <c r="BG32" i="13"/>
  <c r="AE30" i="13"/>
  <c r="P26" i="13" l="1"/>
  <c r="AJ26" i="13" s="1"/>
  <c r="AD34" i="13"/>
  <c r="AU10" i="33"/>
  <c r="AU10" i="35"/>
  <c r="F196" i="33"/>
  <c r="I38" i="13"/>
  <c r="F196" i="26"/>
  <c r="F196" i="31"/>
  <c r="F196" i="30"/>
  <c r="F196" i="35"/>
  <c r="F196" i="34"/>
  <c r="F196" i="27"/>
  <c r="F196" i="12"/>
  <c r="F196" i="28"/>
  <c r="F196" i="32"/>
  <c r="F196" i="29"/>
  <c r="F196" i="14"/>
  <c r="P34" i="13"/>
  <c r="AJ34" i="13" s="1"/>
  <c r="M32" i="13"/>
  <c r="O32" i="13"/>
  <c r="AL32" i="13" s="1"/>
  <c r="X10" i="28" s="1"/>
  <c r="P32" i="13"/>
  <c r="AJ32" i="13" s="1"/>
  <c r="AJ85" i="12"/>
  <c r="AW114" i="12"/>
  <c r="AB114" i="12" s="1"/>
  <c r="X81" i="12"/>
  <c r="T81" i="12" s="1"/>
  <c r="X149" i="12"/>
  <c r="T149" i="12" s="1"/>
  <c r="G74" i="12"/>
  <c r="AU9" i="12"/>
  <c r="BE20" i="12" s="1"/>
  <c r="AU9" i="32"/>
  <c r="BE20" i="32" s="1"/>
  <c r="AJ147" i="12"/>
  <c r="G109" i="12"/>
  <c r="AJ100" i="12"/>
  <c r="X39" i="12"/>
  <c r="T39" i="12" s="1"/>
  <c r="X65" i="12"/>
  <c r="T65" i="12" s="1"/>
  <c r="G110" i="12"/>
  <c r="Z73" i="12"/>
  <c r="AJ117" i="12"/>
  <c r="X64" i="12"/>
  <c r="T64" i="12" s="1"/>
  <c r="AW23" i="12"/>
  <c r="AB23" i="12" s="1"/>
  <c r="AO4" i="12"/>
  <c r="AO2" i="12" s="1"/>
  <c r="AJ156" i="12"/>
  <c r="X80" i="27"/>
  <c r="T80" i="27" s="1"/>
  <c r="G142" i="12"/>
  <c r="AJ122" i="12"/>
  <c r="AW40" i="12"/>
  <c r="AB40" i="12" s="1"/>
  <c r="U6" i="12"/>
  <c r="G114" i="12"/>
  <c r="X115" i="12"/>
  <c r="T115" i="12" s="1"/>
  <c r="X77" i="12"/>
  <c r="T77" i="12" s="1"/>
  <c r="X165" i="12"/>
  <c r="T165" i="12" s="1"/>
  <c r="X72" i="12"/>
  <c r="T72" i="12" s="1"/>
  <c r="X179" i="12"/>
  <c r="T179" i="12" s="1"/>
  <c r="G45" i="12"/>
  <c r="AW147" i="12"/>
  <c r="AB147" i="12" s="1"/>
  <c r="AJ153" i="12"/>
  <c r="Z132" i="12"/>
  <c r="AJ140" i="12"/>
  <c r="Z160" i="12"/>
  <c r="AW168" i="12"/>
  <c r="AB168" i="12" s="1"/>
  <c r="G170" i="12"/>
  <c r="Z71" i="12"/>
  <c r="G144" i="12"/>
  <c r="AJ99" i="12"/>
  <c r="Z181" i="12"/>
  <c r="G137" i="12"/>
  <c r="AW29" i="12"/>
  <c r="AB29" i="12" s="1"/>
  <c r="AJ116" i="12"/>
  <c r="Z135" i="12"/>
  <c r="AJ89" i="12"/>
  <c r="X30" i="12"/>
  <c r="T30" i="12" s="1"/>
  <c r="X193" i="12"/>
  <c r="T193" i="12" s="1"/>
  <c r="X79" i="12"/>
  <c r="T79" i="12" s="1"/>
  <c r="X160" i="12"/>
  <c r="T160" i="12" s="1"/>
  <c r="X80" i="12"/>
  <c r="T80" i="12" s="1"/>
  <c r="X67" i="12"/>
  <c r="T67" i="12" s="1"/>
  <c r="AJ68" i="12"/>
  <c r="Z177" i="12"/>
  <c r="AW155" i="12"/>
  <c r="AB155" i="12" s="1"/>
  <c r="G136" i="12"/>
  <c r="AJ115" i="12"/>
  <c r="AJ105" i="12"/>
  <c r="Z121" i="12"/>
  <c r="G47" i="12"/>
  <c r="G67" i="12"/>
  <c r="AJ125" i="12"/>
  <c r="AW92" i="12"/>
  <c r="AB92" i="12" s="1"/>
  <c r="AW176" i="12"/>
  <c r="AB176" i="12" s="1"/>
  <c r="AW193" i="12"/>
  <c r="AB193" i="12" s="1"/>
  <c r="AJ47" i="12"/>
  <c r="AJ121" i="12"/>
  <c r="AW110" i="12"/>
  <c r="AB110" i="12" s="1"/>
  <c r="AW150" i="12"/>
  <c r="AB150" i="12" s="1"/>
  <c r="G98" i="12"/>
  <c r="G79" i="12"/>
  <c r="X183" i="12"/>
  <c r="T183" i="12" s="1"/>
  <c r="X174" i="12"/>
  <c r="T174" i="12" s="1"/>
  <c r="X136" i="12"/>
  <c r="T136" i="12" s="1"/>
  <c r="X27" i="12"/>
  <c r="T27" i="12" s="1"/>
  <c r="X20" i="12"/>
  <c r="T20" i="12" s="1"/>
  <c r="X35" i="12"/>
  <c r="T35" i="12" s="1"/>
  <c r="AJ50" i="12"/>
  <c r="G33" i="12"/>
  <c r="BC4" i="12"/>
  <c r="BC5" i="12" s="1"/>
  <c r="G183" i="12"/>
  <c r="AJ31" i="12"/>
  <c r="AW139" i="12"/>
  <c r="AB139" i="12" s="1"/>
  <c r="G191" i="12"/>
  <c r="G51" i="12"/>
  <c r="AJ84" i="12"/>
  <c r="G59" i="12"/>
  <c r="AW136" i="12"/>
  <c r="AB136" i="12" s="1"/>
  <c r="G80" i="12"/>
  <c r="Z105" i="12"/>
  <c r="Z98" i="12"/>
  <c r="Z184" i="12"/>
  <c r="Z127" i="12"/>
  <c r="AW35" i="12"/>
  <c r="AB35" i="12" s="1"/>
  <c r="Z74" i="12"/>
  <c r="BB4" i="12"/>
  <c r="BB5" i="12" s="1"/>
  <c r="AW49" i="12"/>
  <c r="AB49" i="12" s="1"/>
  <c r="AJ83" i="12"/>
  <c r="Z82" i="12"/>
  <c r="Z147" i="12"/>
  <c r="AW91" i="12"/>
  <c r="AB91" i="12" s="1"/>
  <c r="AW56" i="12"/>
  <c r="AB56" i="12" s="1"/>
  <c r="AW90" i="12"/>
  <c r="AB90" i="12" s="1"/>
  <c r="AW21" i="12"/>
  <c r="AB21" i="12" s="1"/>
  <c r="Z104" i="12"/>
  <c r="AW61" i="12"/>
  <c r="AB61" i="12" s="1"/>
  <c r="Z67" i="12"/>
  <c r="AJ58" i="12"/>
  <c r="Z170" i="12"/>
  <c r="Z80" i="12"/>
  <c r="G44" i="12"/>
  <c r="AJ35" i="12"/>
  <c r="AJ187" i="12"/>
  <c r="Z60" i="12"/>
  <c r="Z164" i="12"/>
  <c r="Z194" i="12"/>
  <c r="Z195" i="12" s="1"/>
  <c r="AC196" i="12" s="1"/>
  <c r="AC197" i="12" s="1"/>
  <c r="AC198" i="12" s="1"/>
  <c r="Z199" i="12" s="1"/>
  <c r="AJ138" i="12"/>
  <c r="AJ102" i="12"/>
  <c r="AM4" i="12"/>
  <c r="AM5" i="12" s="1"/>
  <c r="Z70" i="12"/>
  <c r="AW119" i="12"/>
  <c r="AB119" i="12" s="1"/>
  <c r="AJ132" i="12"/>
  <c r="Z192" i="12"/>
  <c r="G162" i="12"/>
  <c r="AJ93" i="12"/>
  <c r="AJ188" i="12"/>
  <c r="G61" i="12"/>
  <c r="AJ94" i="12"/>
  <c r="Z129" i="12"/>
  <c r="Z46" i="12"/>
  <c r="AW164" i="12"/>
  <c r="AB164" i="12" s="1"/>
  <c r="AW189" i="12"/>
  <c r="AB189" i="12" s="1"/>
  <c r="G39" i="12"/>
  <c r="AJ136" i="12"/>
  <c r="G100" i="12"/>
  <c r="AW100" i="12"/>
  <c r="AB100" i="12" s="1"/>
  <c r="G139" i="12"/>
  <c r="G182" i="12"/>
  <c r="AJ29" i="12"/>
  <c r="AJ57" i="12"/>
  <c r="Z43" i="12"/>
  <c r="AW83" i="12"/>
  <c r="AB83" i="12" s="1"/>
  <c r="G83" i="12"/>
  <c r="AW48" i="12"/>
  <c r="AB48" i="12" s="1"/>
  <c r="AW170" i="12"/>
  <c r="AB170" i="12" s="1"/>
  <c r="AW99" i="12"/>
  <c r="AB99" i="12" s="1"/>
  <c r="AJ65" i="12"/>
  <c r="Z141" i="12"/>
  <c r="Z118" i="12"/>
  <c r="AW160" i="12"/>
  <c r="AB160" i="12" s="1"/>
  <c r="Z159" i="12"/>
  <c r="AW55" i="12"/>
  <c r="AB55" i="12" s="1"/>
  <c r="AW109" i="12"/>
  <c r="AB109" i="12" s="1"/>
  <c r="AW129" i="12"/>
  <c r="AB129" i="12" s="1"/>
  <c r="AJ145" i="12"/>
  <c r="AJ120" i="12"/>
  <c r="AJ52" i="12"/>
  <c r="Z64" i="12"/>
  <c r="G99" i="12"/>
  <c r="Z59" i="12"/>
  <c r="AJ162" i="12"/>
  <c r="G90" i="12"/>
  <c r="Z146" i="12"/>
  <c r="G96" i="12"/>
  <c r="AJ123" i="12"/>
  <c r="AU4" i="12"/>
  <c r="AJ126" i="12"/>
  <c r="X77" i="27"/>
  <c r="T77" i="27" s="1"/>
  <c r="X158" i="12"/>
  <c r="T158" i="12" s="1"/>
  <c r="X116" i="12"/>
  <c r="T116" i="12" s="1"/>
  <c r="X142" i="12"/>
  <c r="T142" i="12" s="1"/>
  <c r="X32" i="12"/>
  <c r="T32" i="12" s="1"/>
  <c r="X31" i="12"/>
  <c r="T31" i="12" s="1"/>
  <c r="X103" i="12"/>
  <c r="T103" i="12" s="1"/>
  <c r="X188" i="12"/>
  <c r="T188" i="12" s="1"/>
  <c r="X74" i="12"/>
  <c r="T74" i="12" s="1"/>
  <c r="X40" i="12"/>
  <c r="T40" i="12" s="1"/>
  <c r="X76" i="12"/>
  <c r="T76" i="12" s="1"/>
  <c r="X34" i="12"/>
  <c r="T34" i="12" s="1"/>
  <c r="X131" i="12"/>
  <c r="T131" i="12" s="1"/>
  <c r="X86" i="12"/>
  <c r="T86" i="12" s="1"/>
  <c r="X171" i="12"/>
  <c r="T171" i="12" s="1"/>
  <c r="X73" i="12"/>
  <c r="T73" i="12" s="1"/>
  <c r="X38" i="12"/>
  <c r="T38" i="12" s="1"/>
  <c r="X69" i="12"/>
  <c r="T69" i="12" s="1"/>
  <c r="X87" i="12"/>
  <c r="T87" i="12" s="1"/>
  <c r="X97" i="12"/>
  <c r="T97" i="12" s="1"/>
  <c r="X161" i="12"/>
  <c r="T161" i="12" s="1"/>
  <c r="X50" i="12"/>
  <c r="T50" i="12" s="1"/>
  <c r="X83" i="12"/>
  <c r="T83" i="12" s="1"/>
  <c r="AW104" i="12"/>
  <c r="AB104" i="12" s="1"/>
  <c r="AJ158" i="12"/>
  <c r="AJ129" i="12"/>
  <c r="Z62" i="12"/>
  <c r="AJ191" i="12"/>
  <c r="Z140" i="12"/>
  <c r="Z35" i="12"/>
  <c r="AJ67" i="12"/>
  <c r="AW94" i="12"/>
  <c r="AB94" i="12" s="1"/>
  <c r="Z179" i="12"/>
  <c r="Z110" i="12"/>
  <c r="Z115" i="12"/>
  <c r="AW125" i="12"/>
  <c r="AB125" i="12" s="1"/>
  <c r="G157" i="12"/>
  <c r="AW171" i="12"/>
  <c r="AB171" i="12" s="1"/>
  <c r="AL4" i="12"/>
  <c r="AL2" i="12" s="1"/>
  <c r="AW148" i="12"/>
  <c r="AB148" i="12" s="1"/>
  <c r="Z101" i="12"/>
  <c r="AW116" i="12"/>
  <c r="AB116" i="12" s="1"/>
  <c r="Z88" i="12"/>
  <c r="AW167" i="12"/>
  <c r="AB167" i="12" s="1"/>
  <c r="AJ189" i="12"/>
  <c r="Z163" i="12"/>
  <c r="AJ49" i="12"/>
  <c r="AW126" i="12"/>
  <c r="AB126" i="12" s="1"/>
  <c r="G147" i="12"/>
  <c r="AJ180" i="12"/>
  <c r="G58" i="12"/>
  <c r="AW138" i="12"/>
  <c r="AB138" i="12" s="1"/>
  <c r="AJ38" i="12"/>
  <c r="AW183" i="12"/>
  <c r="AB183" i="12" s="1"/>
  <c r="G165" i="12"/>
  <c r="AJ76" i="12"/>
  <c r="AJ54" i="12"/>
  <c r="Z108" i="12"/>
  <c r="G125" i="12"/>
  <c r="G167" i="12"/>
  <c r="Z53" i="12"/>
  <c r="AW28" i="12"/>
  <c r="AB28" i="12" s="1"/>
  <c r="G145" i="12"/>
  <c r="BM4" i="12"/>
  <c r="BM2" i="12" s="1"/>
  <c r="AW137" i="12"/>
  <c r="AB137" i="12" s="1"/>
  <c r="Z106" i="12"/>
  <c r="AJ148" i="12"/>
  <c r="AJ164" i="12"/>
  <c r="AJ53" i="12"/>
  <c r="Z172" i="12"/>
  <c r="AW53" i="12"/>
  <c r="AB53" i="12" s="1"/>
  <c r="Z144" i="12"/>
  <c r="Z136" i="12"/>
  <c r="G117" i="12"/>
  <c r="AJ175" i="12"/>
  <c r="AJ118" i="12"/>
  <c r="G161" i="12"/>
  <c r="AW123" i="12"/>
  <c r="AB123" i="12" s="1"/>
  <c r="AJ36" i="12"/>
  <c r="AT4" i="12"/>
  <c r="AT2" i="12" s="1"/>
  <c r="G115" i="12"/>
  <c r="AW142" i="12"/>
  <c r="AB142" i="12" s="1"/>
  <c r="G54" i="12"/>
  <c r="Z54" i="12"/>
  <c r="AJ30" i="12"/>
  <c r="Z75" i="12"/>
  <c r="G171" i="12"/>
  <c r="G172" i="12"/>
  <c r="G140" i="12"/>
  <c r="G91" i="12"/>
  <c r="Z124" i="12"/>
  <c r="AJ163" i="12"/>
  <c r="AW133" i="12"/>
  <c r="AB133" i="12" s="1"/>
  <c r="AW24" i="12"/>
  <c r="AB24" i="12" s="1"/>
  <c r="G102" i="12"/>
  <c r="X82" i="27"/>
  <c r="T82" i="27" s="1"/>
  <c r="X191" i="12"/>
  <c r="T191" i="12" s="1"/>
  <c r="X82" i="12"/>
  <c r="T82" i="12" s="1"/>
  <c r="X109" i="12"/>
  <c r="T109" i="12" s="1"/>
  <c r="X175" i="12"/>
  <c r="T175" i="12" s="1"/>
  <c r="X153" i="12"/>
  <c r="T153" i="12" s="1"/>
  <c r="X41" i="12"/>
  <c r="T41" i="12" s="1"/>
  <c r="X42" i="12"/>
  <c r="T42" i="12" s="1"/>
  <c r="X89" i="12"/>
  <c r="T89" i="12" s="1"/>
  <c r="X163" i="12"/>
  <c r="T163" i="12" s="1"/>
  <c r="X128" i="12"/>
  <c r="T128" i="12" s="1"/>
  <c r="X85" i="12"/>
  <c r="T85" i="12" s="1"/>
  <c r="X189" i="12"/>
  <c r="T189" i="12" s="1"/>
  <c r="X190" i="12"/>
  <c r="T190" i="12" s="1"/>
  <c r="X169" i="12"/>
  <c r="T169" i="12" s="1"/>
  <c r="U18" i="12"/>
  <c r="U19" i="12" s="1"/>
  <c r="U21" i="12" s="1"/>
  <c r="X170" i="12"/>
  <c r="T170" i="12" s="1"/>
  <c r="X51" i="12"/>
  <c r="T51" i="12" s="1"/>
  <c r="X156" i="12"/>
  <c r="T156" i="12" s="1"/>
  <c r="X99" i="12"/>
  <c r="T99" i="12" s="1"/>
  <c r="X162" i="12"/>
  <c r="T162" i="12" s="1"/>
  <c r="X94" i="12"/>
  <c r="T94" i="12" s="1"/>
  <c r="X129" i="12"/>
  <c r="T129" i="12" s="1"/>
  <c r="X134" i="12"/>
  <c r="T134" i="12" s="1"/>
  <c r="X172" i="12"/>
  <c r="T172" i="12" s="1"/>
  <c r="X194" i="12"/>
  <c r="T194" i="12" s="1"/>
  <c r="X124" i="12"/>
  <c r="T124" i="12" s="1"/>
  <c r="X102" i="12"/>
  <c r="T102" i="12" s="1"/>
  <c r="X112" i="12"/>
  <c r="T112" i="12" s="1"/>
  <c r="X104" i="12"/>
  <c r="T104" i="12" s="1"/>
  <c r="X137" i="12"/>
  <c r="T137" i="12" s="1"/>
  <c r="X37" i="12"/>
  <c r="T37" i="12" s="1"/>
  <c r="X185" i="12"/>
  <c r="T185" i="12" s="1"/>
  <c r="X182" i="12"/>
  <c r="T182" i="12" s="1"/>
  <c r="X55" i="12"/>
  <c r="T55" i="12" s="1"/>
  <c r="X130" i="12"/>
  <c r="T130" i="12" s="1"/>
  <c r="X164" i="12"/>
  <c r="T164" i="12" s="1"/>
  <c r="X135" i="12"/>
  <c r="T135" i="12" s="1"/>
  <c r="X186" i="12"/>
  <c r="T186" i="12" s="1"/>
  <c r="X88" i="12"/>
  <c r="T88" i="12" s="1"/>
  <c r="X133" i="12"/>
  <c r="T133" i="12" s="1"/>
  <c r="X59" i="12"/>
  <c r="T59" i="12" s="1"/>
  <c r="X24" i="12"/>
  <c r="T24" i="12" s="1"/>
  <c r="X60" i="12"/>
  <c r="T60" i="12" s="1"/>
  <c r="Z95" i="12"/>
  <c r="AJ97" i="12"/>
  <c r="Z176" i="12"/>
  <c r="AW78" i="12"/>
  <c r="AB78" i="12" s="1"/>
  <c r="BI4" i="12"/>
  <c r="BI2" i="12" s="1"/>
  <c r="G50" i="12"/>
  <c r="Z48" i="12"/>
  <c r="Z126" i="12"/>
  <c r="Z94" i="12"/>
  <c r="AJ130" i="12"/>
  <c r="AN4" i="12"/>
  <c r="AN5" i="12" s="1"/>
  <c r="G73" i="12"/>
  <c r="AW180" i="12"/>
  <c r="AB180" i="12" s="1"/>
  <c r="G121" i="12"/>
  <c r="AJ75" i="12"/>
  <c r="Z119" i="12"/>
  <c r="G146" i="12"/>
  <c r="Z171" i="12"/>
  <c r="AJ192" i="12"/>
  <c r="AJ26" i="12"/>
  <c r="G37" i="12"/>
  <c r="G122" i="12"/>
  <c r="AJ87" i="12"/>
  <c r="AW105" i="12"/>
  <c r="AB105" i="12" s="1"/>
  <c r="Z117" i="12"/>
  <c r="G185" i="12"/>
  <c r="AJ63" i="12"/>
  <c r="G123" i="12"/>
  <c r="AW30" i="12"/>
  <c r="AB30" i="12" s="1"/>
  <c r="AJ186" i="12"/>
  <c r="AJ46" i="12"/>
  <c r="AW67" i="12"/>
  <c r="AB67" i="12" s="1"/>
  <c r="G176" i="12"/>
  <c r="Z66" i="12"/>
  <c r="AW132" i="12"/>
  <c r="AB132" i="12" s="1"/>
  <c r="AW22" i="12"/>
  <c r="AB22" i="12" s="1"/>
  <c r="Z92" i="12"/>
  <c r="AF6" i="12"/>
  <c r="G152" i="12"/>
  <c r="AJ61" i="12"/>
  <c r="G151" i="12"/>
  <c r="G148" i="12"/>
  <c r="Z97" i="12"/>
  <c r="G143" i="12"/>
  <c r="AW179" i="12"/>
  <c r="AB179" i="12" s="1"/>
  <c r="AJ183" i="12"/>
  <c r="AX4" i="12"/>
  <c r="AX2" i="12" s="1"/>
  <c r="G23" i="12"/>
  <c r="AW186" i="12"/>
  <c r="AB186" i="12" s="1"/>
  <c r="G128" i="12"/>
  <c r="AW88" i="12"/>
  <c r="AB88" i="12" s="1"/>
  <c r="AW79" i="12"/>
  <c r="AB79" i="12" s="1"/>
  <c r="AW169" i="12"/>
  <c r="AB169" i="12" s="1"/>
  <c r="Z78" i="12"/>
  <c r="AJ66" i="12"/>
  <c r="Z21" i="12"/>
  <c r="Z169" i="12"/>
  <c r="AW185" i="12"/>
  <c r="AB185" i="12" s="1"/>
  <c r="G104" i="12"/>
  <c r="Z162" i="12"/>
  <c r="Z131" i="12"/>
  <c r="Z190" i="12"/>
  <c r="G135" i="12"/>
  <c r="AJ134" i="12"/>
  <c r="Z149" i="12"/>
  <c r="G192" i="12"/>
  <c r="G112" i="12"/>
  <c r="AW51" i="12"/>
  <c r="AB51" i="12" s="1"/>
  <c r="Z187" i="12"/>
  <c r="G153" i="12"/>
  <c r="AW82" i="12"/>
  <c r="AB82" i="12" s="1"/>
  <c r="X168" i="12"/>
  <c r="T168" i="12" s="1"/>
  <c r="X113" i="12"/>
  <c r="T113" i="12" s="1"/>
  <c r="X21" i="12"/>
  <c r="T21" i="12" s="1"/>
  <c r="X123" i="12"/>
  <c r="T123" i="12" s="1"/>
  <c r="X26" i="12"/>
  <c r="T26" i="12" s="1"/>
  <c r="X152" i="12"/>
  <c r="T152" i="12" s="1"/>
  <c r="X125" i="12"/>
  <c r="T125" i="12" s="1"/>
  <c r="X45" i="12"/>
  <c r="T45" i="12" s="1"/>
  <c r="X180" i="12"/>
  <c r="T180" i="12" s="1"/>
  <c r="X132" i="12"/>
  <c r="T132" i="12" s="1"/>
  <c r="X147" i="12"/>
  <c r="T147" i="12" s="1"/>
  <c r="X159" i="12"/>
  <c r="T159" i="12" s="1"/>
  <c r="X187" i="12"/>
  <c r="T187" i="12" s="1"/>
  <c r="X166" i="12"/>
  <c r="T166" i="12" s="1"/>
  <c r="X177" i="12"/>
  <c r="T177" i="12" s="1"/>
  <c r="X192" i="12"/>
  <c r="T192" i="12" s="1"/>
  <c r="X46" i="12"/>
  <c r="T46" i="12" s="1"/>
  <c r="X92" i="12"/>
  <c r="T92" i="12" s="1"/>
  <c r="X84" i="12"/>
  <c r="T84" i="12" s="1"/>
  <c r="X146" i="12"/>
  <c r="T146" i="12" s="1"/>
  <c r="X33" i="12"/>
  <c r="T33" i="12" s="1"/>
  <c r="X62" i="12"/>
  <c r="T62" i="12" s="1"/>
  <c r="X181" i="12"/>
  <c r="T181" i="12" s="1"/>
  <c r="X57" i="12"/>
  <c r="T57" i="12" s="1"/>
  <c r="X121" i="12"/>
  <c r="T121" i="12" s="1"/>
  <c r="X58" i="12"/>
  <c r="T58" i="12" s="1"/>
  <c r="X110" i="12"/>
  <c r="T110" i="12" s="1"/>
  <c r="X96" i="12"/>
  <c r="T96" i="12" s="1"/>
  <c r="X167" i="12"/>
  <c r="T167" i="12" s="1"/>
  <c r="X144" i="12"/>
  <c r="T144" i="12" s="1"/>
  <c r="X139" i="12"/>
  <c r="T139" i="12" s="1"/>
  <c r="X176" i="12"/>
  <c r="T176" i="12" s="1"/>
  <c r="X108" i="12"/>
  <c r="T108" i="12" s="1"/>
  <c r="X184" i="12"/>
  <c r="T184" i="12" s="1"/>
  <c r="X28" i="12"/>
  <c r="T28" i="12" s="1"/>
  <c r="X148" i="12"/>
  <c r="T148" i="12" s="1"/>
  <c r="X127" i="12"/>
  <c r="T127" i="12" s="1"/>
  <c r="X150" i="12"/>
  <c r="T150" i="12" s="1"/>
  <c r="X120" i="12"/>
  <c r="T120" i="12" s="1"/>
  <c r="X48" i="12"/>
  <c r="T48" i="12" s="1"/>
  <c r="X173" i="12"/>
  <c r="T173" i="12" s="1"/>
  <c r="X63" i="12"/>
  <c r="T63" i="12" s="1"/>
  <c r="X54" i="12"/>
  <c r="T54" i="12" s="1"/>
  <c r="X52" i="12"/>
  <c r="T52" i="12" s="1"/>
  <c r="X68" i="12"/>
  <c r="T68" i="12" s="1"/>
  <c r="X75" i="12"/>
  <c r="T75" i="12" s="1"/>
  <c r="X151" i="12"/>
  <c r="T151" i="12" s="1"/>
  <c r="X105" i="12"/>
  <c r="T105" i="12" s="1"/>
  <c r="X154" i="12"/>
  <c r="T154" i="12" s="1"/>
  <c r="X98" i="12"/>
  <c r="T98" i="12" s="1"/>
  <c r="X53" i="12"/>
  <c r="T53" i="12" s="1"/>
  <c r="X119" i="12"/>
  <c r="T119" i="12" s="1"/>
  <c r="X44" i="12"/>
  <c r="T44" i="12" s="1"/>
  <c r="X140" i="12"/>
  <c r="T140" i="12" s="1"/>
  <c r="X143" i="12"/>
  <c r="T143" i="12" s="1"/>
  <c r="X66" i="12"/>
  <c r="T66" i="12" s="1"/>
  <c r="X101" i="12"/>
  <c r="T101" i="12" s="1"/>
  <c r="X114" i="12"/>
  <c r="T114" i="12" s="1"/>
  <c r="X78" i="12"/>
  <c r="T78" i="12" s="1"/>
  <c r="X106" i="12"/>
  <c r="T106" i="12" s="1"/>
  <c r="X70" i="12"/>
  <c r="T70" i="12" s="1"/>
  <c r="X29" i="12"/>
  <c r="T29" i="12" s="1"/>
  <c r="X95" i="12"/>
  <c r="T95" i="12" s="1"/>
  <c r="X93" i="12"/>
  <c r="T93" i="12" s="1"/>
  <c r="X178" i="12"/>
  <c r="T178" i="12" s="1"/>
  <c r="X122" i="12"/>
  <c r="T122" i="12" s="1"/>
  <c r="X157" i="12"/>
  <c r="T157" i="12" s="1"/>
  <c r="X145" i="12"/>
  <c r="T145" i="12" s="1"/>
  <c r="X71" i="12"/>
  <c r="T71" i="12" s="1"/>
  <c r="X56" i="12"/>
  <c r="T56" i="12" s="1"/>
  <c r="X100" i="12"/>
  <c r="T100" i="12" s="1"/>
  <c r="X118" i="12"/>
  <c r="T118" i="12" s="1"/>
  <c r="X138" i="12"/>
  <c r="T138" i="12" s="1"/>
  <c r="X126" i="12"/>
  <c r="T126" i="12" s="1"/>
  <c r="X47" i="12"/>
  <c r="T47" i="12" s="1"/>
  <c r="X90" i="12"/>
  <c r="T90" i="12" s="1"/>
  <c r="X43" i="12"/>
  <c r="T43" i="12" s="1"/>
  <c r="X155" i="12"/>
  <c r="T155" i="12" s="1"/>
  <c r="X107" i="12"/>
  <c r="T107" i="12" s="1"/>
  <c r="X141" i="12"/>
  <c r="T141" i="12" s="1"/>
  <c r="X22" i="12"/>
  <c r="T22" i="12" s="1"/>
  <c r="X61" i="12"/>
  <c r="T61" i="12" s="1"/>
  <c r="X23" i="12"/>
  <c r="T23" i="12" s="1"/>
  <c r="X91" i="12"/>
  <c r="T91" i="12" s="1"/>
  <c r="X117" i="12"/>
  <c r="T117" i="12" s="1"/>
  <c r="X25" i="12"/>
  <c r="T25" i="12" s="1"/>
  <c r="X49" i="12"/>
  <c r="T49" i="12" s="1"/>
  <c r="X111" i="12"/>
  <c r="T111" i="12" s="1"/>
  <c r="AW120" i="12"/>
  <c r="AB120" i="12" s="1"/>
  <c r="G88" i="12"/>
  <c r="G129" i="12"/>
  <c r="AW95" i="12"/>
  <c r="AB95" i="12" s="1"/>
  <c r="Z45" i="12"/>
  <c r="G158" i="12"/>
  <c r="G190" i="12"/>
  <c r="AJ24" i="12"/>
  <c r="AW27" i="12"/>
  <c r="AB27" i="12" s="1"/>
  <c r="G93" i="12"/>
  <c r="AJ137" i="12"/>
  <c r="AJ60" i="12"/>
  <c r="G132" i="12"/>
  <c r="AJ110" i="12"/>
  <c r="G119" i="12"/>
  <c r="AJ139" i="12"/>
  <c r="AJ151" i="12"/>
  <c r="G116" i="12"/>
  <c r="AW158" i="12"/>
  <c r="AB158" i="12" s="1"/>
  <c r="AJ56" i="12"/>
  <c r="G189" i="12"/>
  <c r="Z86" i="12"/>
  <c r="AW156" i="12"/>
  <c r="AB156" i="12" s="1"/>
  <c r="Z68" i="12"/>
  <c r="AJ77" i="12"/>
  <c r="G38" i="12"/>
  <c r="Z49" i="12"/>
  <c r="Z81" i="12"/>
  <c r="Z42" i="12"/>
  <c r="Z83" i="12"/>
  <c r="AW84" i="12"/>
  <c r="AB84" i="12" s="1"/>
  <c r="G138" i="12"/>
  <c r="AW103" i="12"/>
  <c r="AB103" i="12" s="1"/>
  <c r="AY4" i="12"/>
  <c r="AY2" i="12" s="1"/>
  <c r="AJ144" i="12"/>
  <c r="G30" i="12"/>
  <c r="AP4" i="12"/>
  <c r="AP5" i="12" s="1"/>
  <c r="BH4" i="12"/>
  <c r="AW128" i="12"/>
  <c r="AB128" i="12" s="1"/>
  <c r="Z57" i="12"/>
  <c r="AW153" i="12"/>
  <c r="AB153" i="12" s="1"/>
  <c r="Z93" i="12"/>
  <c r="AJ45" i="12"/>
  <c r="AW152" i="12"/>
  <c r="AB152" i="12" s="1"/>
  <c r="AW70" i="12"/>
  <c r="AB70" i="12" s="1"/>
  <c r="G127" i="12"/>
  <c r="G113" i="12"/>
  <c r="G130" i="12"/>
  <c r="AJ62" i="12"/>
  <c r="Z61" i="12"/>
  <c r="BE4" i="12"/>
  <c r="BE2" i="12" s="1"/>
  <c r="Z87" i="12"/>
  <c r="AW63" i="12"/>
  <c r="AB63" i="12" s="1"/>
  <c r="AJ71" i="12"/>
  <c r="AW106" i="12"/>
  <c r="AB106" i="12" s="1"/>
  <c r="G60" i="12"/>
  <c r="AW25" i="12"/>
  <c r="AB25" i="12" s="1"/>
  <c r="G68" i="12"/>
  <c r="AJ146" i="12"/>
  <c r="G101" i="12"/>
  <c r="AW101" i="12"/>
  <c r="AB101" i="12" s="1"/>
  <c r="AJ21" i="12"/>
  <c r="AJ96" i="12"/>
  <c r="AJ109" i="12"/>
  <c r="G46" i="12"/>
  <c r="AW93" i="12"/>
  <c r="AB93" i="12" s="1"/>
  <c r="Z114" i="12"/>
  <c r="AJ95" i="12"/>
  <c r="G174" i="12"/>
  <c r="G69" i="12"/>
  <c r="AJ172" i="12"/>
  <c r="G150" i="12"/>
  <c r="AJ92" i="12"/>
  <c r="G48" i="12"/>
  <c r="Z111" i="12"/>
  <c r="AJ113" i="12"/>
  <c r="G28" i="12"/>
  <c r="AW66" i="12"/>
  <c r="AB66" i="12" s="1"/>
  <c r="AW135" i="12"/>
  <c r="AB135" i="12" s="1"/>
  <c r="Z38" i="12"/>
  <c r="AJ124" i="12"/>
  <c r="Z85" i="12"/>
  <c r="Z157" i="12"/>
  <c r="G186" i="12"/>
  <c r="AW124" i="12"/>
  <c r="AB124" i="12" s="1"/>
  <c r="Z102" i="12"/>
  <c r="G49" i="12"/>
  <c r="AJ112" i="12"/>
  <c r="AJ44" i="12"/>
  <c r="AW60" i="12"/>
  <c r="AB60" i="12" s="1"/>
  <c r="AJ69" i="12"/>
  <c r="Z51" i="12"/>
  <c r="BJ4" i="12"/>
  <c r="BJ5" i="12" s="1"/>
  <c r="AW96" i="12"/>
  <c r="AB96" i="12" s="1"/>
  <c r="AJ90" i="12"/>
  <c r="AJ20" i="12"/>
  <c r="AJ179" i="12"/>
  <c r="Z139" i="12"/>
  <c r="AW54" i="12"/>
  <c r="AB54" i="12" s="1"/>
  <c r="AJ119" i="12"/>
  <c r="Z84" i="12"/>
  <c r="Z113" i="12"/>
  <c r="Z180" i="12"/>
  <c r="Z28" i="12"/>
  <c r="AJ40" i="12"/>
  <c r="Z58" i="12"/>
  <c r="AW86" i="12"/>
  <c r="AB86" i="12" s="1"/>
  <c r="AJ157" i="12"/>
  <c r="AW43" i="12"/>
  <c r="AB43" i="12" s="1"/>
  <c r="Z156" i="12"/>
  <c r="Z25" i="12"/>
  <c r="AW184" i="12"/>
  <c r="AB184" i="12" s="1"/>
  <c r="BD4" i="12"/>
  <c r="AJ174" i="12"/>
  <c r="AJ169" i="12"/>
  <c r="G22" i="12"/>
  <c r="AW64" i="12"/>
  <c r="AB64" i="12" s="1"/>
  <c r="G180" i="12"/>
  <c r="G71" i="12"/>
  <c r="Z34" i="12"/>
  <c r="AJ184" i="12"/>
  <c r="Z178" i="12"/>
  <c r="Z65" i="12"/>
  <c r="Z72" i="12"/>
  <c r="G177" i="12"/>
  <c r="Z22" i="12"/>
  <c r="AR4" i="12"/>
  <c r="AR5" i="12" s="1"/>
  <c r="Z91" i="12"/>
  <c r="AW182" i="12"/>
  <c r="AB182" i="12" s="1"/>
  <c r="AJ168" i="12"/>
  <c r="Z31" i="12"/>
  <c r="AW69" i="12"/>
  <c r="AB69" i="12" s="1"/>
  <c r="AJ142" i="12"/>
  <c r="Z56" i="12"/>
  <c r="G40" i="12"/>
  <c r="AJ182" i="12"/>
  <c r="AW108" i="12"/>
  <c r="AB108" i="12" s="1"/>
  <c r="Z112" i="12"/>
  <c r="AJ127" i="12"/>
  <c r="BL4" i="12"/>
  <c r="BL5" i="12" s="1"/>
  <c r="Z143" i="12"/>
  <c r="AW144" i="12"/>
  <c r="AB144" i="12" s="1"/>
  <c r="AW194" i="12"/>
  <c r="AB194" i="12" s="1"/>
  <c r="Z63" i="12"/>
  <c r="Z125" i="12"/>
  <c r="AJ159" i="12"/>
  <c r="G181" i="12"/>
  <c r="G65" i="12"/>
  <c r="Z151" i="12"/>
  <c r="Z186" i="12"/>
  <c r="AJ111" i="12"/>
  <c r="G134" i="12"/>
  <c r="Z174" i="12"/>
  <c r="AJ104" i="12"/>
  <c r="G52" i="12"/>
  <c r="AJ161" i="12"/>
  <c r="G178" i="12"/>
  <c r="G21" i="12"/>
  <c r="Z77" i="12"/>
  <c r="AJ41" i="12"/>
  <c r="AJ73" i="12"/>
  <c r="AW191" i="12"/>
  <c r="AB191" i="12" s="1"/>
  <c r="G164" i="12"/>
  <c r="Z154" i="12"/>
  <c r="AJ103" i="12"/>
  <c r="AW44" i="12"/>
  <c r="AB44" i="12" s="1"/>
  <c r="G53" i="12"/>
  <c r="Z155" i="12"/>
  <c r="G111" i="12"/>
  <c r="AJ193" i="12"/>
  <c r="G32" i="12"/>
  <c r="Z145" i="12"/>
  <c r="G106" i="12"/>
  <c r="AJ106" i="12"/>
  <c r="Z100" i="12"/>
  <c r="BO4" i="12"/>
  <c r="AW76" i="12"/>
  <c r="AB76" i="12" s="1"/>
  <c r="G193" i="12"/>
  <c r="AW72" i="12"/>
  <c r="AB72" i="12" s="1"/>
  <c r="AW146" i="12"/>
  <c r="AB146" i="12" s="1"/>
  <c r="AW65" i="12"/>
  <c r="AB65" i="12" s="1"/>
  <c r="AW59" i="12"/>
  <c r="AB59" i="12" s="1"/>
  <c r="Z24" i="12"/>
  <c r="AW111" i="12"/>
  <c r="AB111" i="12" s="1"/>
  <c r="G154" i="12"/>
  <c r="G124" i="12"/>
  <c r="Z44" i="12"/>
  <c r="G84" i="12"/>
  <c r="G81" i="12"/>
  <c r="Z193" i="12"/>
  <c r="AW172" i="12"/>
  <c r="AB172" i="12" s="1"/>
  <c r="Z107" i="12"/>
  <c r="BF4" i="12"/>
  <c r="G56" i="12"/>
  <c r="AJ114" i="12"/>
  <c r="AW33" i="12"/>
  <c r="AB33" i="12" s="1"/>
  <c r="Z138" i="12"/>
  <c r="Z69" i="12"/>
  <c r="AW87" i="12"/>
  <c r="AB87" i="12" s="1"/>
  <c r="Z173" i="12"/>
  <c r="AJ166" i="12"/>
  <c r="Z137" i="12"/>
  <c r="AW122" i="12"/>
  <c r="AB122" i="12" s="1"/>
  <c r="Z158" i="12"/>
  <c r="G31" i="12"/>
  <c r="AJ143" i="12"/>
  <c r="G82" i="12"/>
  <c r="AJ128" i="12"/>
  <c r="G87" i="12"/>
  <c r="AJ55" i="12"/>
  <c r="AJ86" i="12"/>
  <c r="Z116" i="12"/>
  <c r="AJ173" i="12"/>
  <c r="G70" i="12"/>
  <c r="AJ177" i="12"/>
  <c r="Z167" i="12"/>
  <c r="AW174" i="12"/>
  <c r="AB174" i="12" s="1"/>
  <c r="AJ160" i="12"/>
  <c r="G89" i="12"/>
  <c r="AJ48" i="12"/>
  <c r="Z175" i="12"/>
  <c r="AJ131" i="12"/>
  <c r="Z142" i="12"/>
  <c r="Z152" i="12"/>
  <c r="AW62" i="12"/>
  <c r="AB62" i="12" s="1"/>
  <c r="G159" i="12"/>
  <c r="Z76" i="12"/>
  <c r="Z103" i="12"/>
  <c r="AW38" i="12"/>
  <c r="AB38" i="12" s="1"/>
  <c r="Z47" i="12"/>
  <c r="AW26" i="12"/>
  <c r="AB26" i="12" s="1"/>
  <c r="AJ27" i="12"/>
  <c r="AW57" i="12"/>
  <c r="AB57" i="12" s="1"/>
  <c r="AJ34" i="12"/>
  <c r="G103" i="12"/>
  <c r="AJ70" i="12"/>
  <c r="Z55" i="12"/>
  <c r="AW188" i="12"/>
  <c r="AB188" i="12" s="1"/>
  <c r="AW143" i="12"/>
  <c r="AB143" i="12" s="1"/>
  <c r="AW75" i="12"/>
  <c r="AB75" i="12" s="1"/>
  <c r="AJ170" i="12"/>
  <c r="AW74" i="12"/>
  <c r="AB74" i="12" s="1"/>
  <c r="G160" i="12"/>
  <c r="AW149" i="12"/>
  <c r="AB149" i="12" s="1"/>
  <c r="G133" i="12"/>
  <c r="AW175" i="12"/>
  <c r="AB175" i="12" s="1"/>
  <c r="AJ88" i="12"/>
  <c r="G35" i="12"/>
  <c r="AJ22" i="12"/>
  <c r="AW181" i="12"/>
  <c r="AB181" i="12" s="1"/>
  <c r="G120" i="12"/>
  <c r="AQ4" i="12"/>
  <c r="AQ5" i="12" s="1"/>
  <c r="AJ59" i="12"/>
  <c r="G105" i="12"/>
  <c r="G57" i="12"/>
  <c r="AW140" i="12"/>
  <c r="AB140" i="12" s="1"/>
  <c r="Z183" i="12"/>
  <c r="G131" i="12"/>
  <c r="Z50" i="12"/>
  <c r="AJ91" i="12"/>
  <c r="AW85" i="12"/>
  <c r="AB85" i="12" s="1"/>
  <c r="AJ74" i="12"/>
  <c r="G187" i="12"/>
  <c r="AJ185" i="12"/>
  <c r="AJ33" i="12"/>
  <c r="G97" i="12"/>
  <c r="AW52" i="12"/>
  <c r="AB52" i="12" s="1"/>
  <c r="Z99" i="12"/>
  <c r="G173" i="12"/>
  <c r="G43" i="12"/>
  <c r="G92" i="12"/>
  <c r="AZ4" i="12"/>
  <c r="AZ2" i="12" s="1"/>
  <c r="AW127" i="12"/>
  <c r="AB127" i="12" s="1"/>
  <c r="Z130" i="12"/>
  <c r="Z23" i="12"/>
  <c r="AW4" i="12"/>
  <c r="AW2" i="12" s="1"/>
  <c r="AJ80" i="12"/>
  <c r="AJ165" i="12"/>
  <c r="AJ23" i="12"/>
  <c r="Z89" i="12"/>
  <c r="AW31" i="12"/>
  <c r="AB31" i="12" s="1"/>
  <c r="AJ79" i="12"/>
  <c r="AW45" i="12"/>
  <c r="AB45" i="12" s="1"/>
  <c r="G108" i="12"/>
  <c r="Z41" i="12"/>
  <c r="AW77" i="12"/>
  <c r="AB77" i="12" s="1"/>
  <c r="Z128" i="12"/>
  <c r="G27" i="12"/>
  <c r="AJ150" i="12"/>
  <c r="G26" i="12"/>
  <c r="Z161" i="12"/>
  <c r="AW115" i="12"/>
  <c r="AB115" i="12" s="1"/>
  <c r="AW141" i="12"/>
  <c r="AB141" i="12" s="1"/>
  <c r="Z40" i="12"/>
  <c r="G34" i="12"/>
  <c r="G36" i="12"/>
  <c r="G175" i="12"/>
  <c r="AW98" i="12"/>
  <c r="AB98" i="12" s="1"/>
  <c r="G163" i="12"/>
  <c r="G76" i="12"/>
  <c r="AJ167" i="12"/>
  <c r="G64" i="12"/>
  <c r="G42" i="12"/>
  <c r="AW37" i="12"/>
  <c r="AB37" i="12" s="1"/>
  <c r="AW47" i="12"/>
  <c r="AB47" i="12" s="1"/>
  <c r="AW151" i="12"/>
  <c r="AB151" i="12" s="1"/>
  <c r="AW73" i="12"/>
  <c r="AB73" i="12" s="1"/>
  <c r="Z26" i="12"/>
  <c r="AW32" i="12"/>
  <c r="AB32" i="12" s="1"/>
  <c r="G95" i="12"/>
  <c r="AJ149" i="12"/>
  <c r="AW80" i="12"/>
  <c r="AB80" i="12" s="1"/>
  <c r="G94" i="12"/>
  <c r="Z33" i="12"/>
  <c r="G25" i="12"/>
  <c r="AJ190" i="12"/>
  <c r="AW163" i="12"/>
  <c r="AB163" i="12" s="1"/>
  <c r="AJ37" i="12"/>
  <c r="AJ178" i="12"/>
  <c r="AS4" i="12"/>
  <c r="AS5" i="12" s="1"/>
  <c r="AW166" i="12"/>
  <c r="AB166" i="12" s="1"/>
  <c r="AJ81" i="12"/>
  <c r="AV4" i="12"/>
  <c r="AV2" i="12" s="1"/>
  <c r="AJ135" i="12"/>
  <c r="AW112" i="12"/>
  <c r="AB112" i="12" s="1"/>
  <c r="AW89" i="12"/>
  <c r="AB89" i="12" s="1"/>
  <c r="AJ101" i="12"/>
  <c r="Z52" i="12"/>
  <c r="G72" i="12"/>
  <c r="G155" i="12"/>
  <c r="G86" i="12"/>
  <c r="AJ154" i="12"/>
  <c r="G63" i="12"/>
  <c r="AW190" i="12"/>
  <c r="AB190" i="12" s="1"/>
  <c r="AW34" i="12"/>
  <c r="AB34" i="12" s="1"/>
  <c r="Z165" i="12"/>
  <c r="AW192" i="12"/>
  <c r="AB192" i="12" s="1"/>
  <c r="Z20" i="12"/>
  <c r="Z168" i="12"/>
  <c r="Z133" i="12"/>
  <c r="Z182" i="12"/>
  <c r="AW165" i="12"/>
  <c r="AB165" i="12" s="1"/>
  <c r="AW36" i="12"/>
  <c r="AB36" i="12" s="1"/>
  <c r="Z188" i="12"/>
  <c r="G107" i="12"/>
  <c r="AK4" i="12"/>
  <c r="AK2" i="12" s="1"/>
  <c r="G168" i="12"/>
  <c r="BG4" i="12"/>
  <c r="BG2" i="12" s="1"/>
  <c r="G62" i="12"/>
  <c r="Z32" i="12"/>
  <c r="Z150" i="12"/>
  <c r="AJ107" i="12"/>
  <c r="AW187" i="12"/>
  <c r="AB187" i="12" s="1"/>
  <c r="AJ108" i="12"/>
  <c r="Z153" i="12"/>
  <c r="G166" i="12"/>
  <c r="AW154" i="12"/>
  <c r="AB154" i="12" s="1"/>
  <c r="Z96" i="12"/>
  <c r="AW134" i="12"/>
  <c r="AB134" i="12" s="1"/>
  <c r="Z90" i="12"/>
  <c r="AW121" i="12"/>
  <c r="AB121" i="12" s="1"/>
  <c r="G75" i="12"/>
  <c r="Z120" i="12"/>
  <c r="Z30" i="12"/>
  <c r="AJ171" i="12"/>
  <c r="AW113" i="12"/>
  <c r="AB113" i="12" s="1"/>
  <c r="AJ152" i="12"/>
  <c r="AW97" i="12"/>
  <c r="AB97" i="12" s="1"/>
  <c r="AW50" i="12"/>
  <c r="AB50" i="12" s="1"/>
  <c r="G78" i="12"/>
  <c r="AJ155" i="12"/>
  <c r="G156" i="12"/>
  <c r="AJ98" i="12"/>
  <c r="AW157" i="12"/>
  <c r="AB157" i="12" s="1"/>
  <c r="Z134" i="12"/>
  <c r="G24" i="12"/>
  <c r="AW118" i="12"/>
  <c r="AB118" i="12" s="1"/>
  <c r="AJ78" i="12"/>
  <c r="AW41" i="12"/>
  <c r="AB41" i="12" s="1"/>
  <c r="AW46" i="12"/>
  <c r="AB46" i="12" s="1"/>
  <c r="AJ194" i="12"/>
  <c r="AJ133" i="12"/>
  <c r="G169" i="12"/>
  <c r="Z109" i="12"/>
  <c r="G85" i="12"/>
  <c r="AW39" i="12"/>
  <c r="AB39" i="12" s="1"/>
  <c r="G77" i="12"/>
  <c r="Z36" i="12"/>
  <c r="Z185" i="12"/>
  <c r="AG5" i="12"/>
  <c r="AW177" i="12"/>
  <c r="AB177" i="12" s="1"/>
  <c r="G141" i="12"/>
  <c r="AJ42" i="12"/>
  <c r="AW68" i="12"/>
  <c r="AB68" i="12" s="1"/>
  <c r="AJ141" i="12"/>
  <c r="Z191" i="12"/>
  <c r="Z166" i="12"/>
  <c r="BA4" i="12"/>
  <c r="G118" i="12"/>
  <c r="AW178" i="12"/>
  <c r="AB178" i="12" s="1"/>
  <c r="AW131" i="12"/>
  <c r="AB131" i="12" s="1"/>
  <c r="Z27" i="12"/>
  <c r="G29" i="12"/>
  <c r="Z37" i="12"/>
  <c r="AW173" i="12"/>
  <c r="AB173" i="12" s="1"/>
  <c r="BN4" i="12"/>
  <c r="BN2" i="12" s="1"/>
  <c r="Z79" i="12"/>
  <c r="AJ64" i="12"/>
  <c r="AW145" i="12"/>
  <c r="AB145" i="12" s="1"/>
  <c r="G179" i="12"/>
  <c r="AW130" i="12"/>
  <c r="AB130" i="12" s="1"/>
  <c r="AJ181" i="12"/>
  <c r="Z29" i="12"/>
  <c r="AW107" i="12"/>
  <c r="AB107" i="12" s="1"/>
  <c r="AJ176" i="12"/>
  <c r="X111" i="27"/>
  <c r="T111" i="27" s="1"/>
  <c r="X84" i="27"/>
  <c r="T84" i="27" s="1"/>
  <c r="X108" i="27"/>
  <c r="T108" i="27" s="1"/>
  <c r="X156" i="27"/>
  <c r="T156" i="27" s="1"/>
  <c r="X163" i="27"/>
  <c r="T163" i="27" s="1"/>
  <c r="X153" i="27"/>
  <c r="T153" i="27" s="1"/>
  <c r="X44" i="27"/>
  <c r="T44" i="27" s="1"/>
  <c r="X171" i="27"/>
  <c r="T171" i="27" s="1"/>
  <c r="G184" i="12"/>
  <c r="Z123" i="12"/>
  <c r="Z189" i="12"/>
  <c r="AJ28" i="12"/>
  <c r="AJ72" i="12"/>
  <c r="G66" i="12"/>
  <c r="F11" i="36"/>
  <c r="AW71" i="12"/>
  <c r="AB71" i="12" s="1"/>
  <c r="G188" i="12"/>
  <c r="G194" i="12"/>
  <c r="AW58" i="12"/>
  <c r="AB58" i="12" s="1"/>
  <c r="AJ39" i="12"/>
  <c r="AW117" i="12"/>
  <c r="AB117" i="12" s="1"/>
  <c r="G55" i="12"/>
  <c r="AJ43" i="12"/>
  <c r="Z122" i="12"/>
  <c r="Z148" i="12"/>
  <c r="AW102" i="12"/>
  <c r="AB102" i="12" s="1"/>
  <c r="AW42" i="12"/>
  <c r="AB42" i="12" s="1"/>
  <c r="AW159" i="12"/>
  <c r="AB159" i="12" s="1"/>
  <c r="G41" i="12"/>
  <c r="AJ82" i="12"/>
  <c r="AJ51" i="12"/>
  <c r="AW162" i="12"/>
  <c r="AB162" i="12" s="1"/>
  <c r="AJ32" i="12"/>
  <c r="AJ25" i="12"/>
  <c r="G126" i="12"/>
  <c r="AW81" i="12"/>
  <c r="AB81" i="12" s="1"/>
  <c r="AW161" i="12"/>
  <c r="AB161" i="12" s="1"/>
  <c r="BK2" i="12"/>
  <c r="X46" i="27"/>
  <c r="T46" i="27" s="1"/>
  <c r="X193" i="27"/>
  <c r="T193" i="27" s="1"/>
  <c r="X62" i="27"/>
  <c r="T62" i="27" s="1"/>
  <c r="X135" i="27"/>
  <c r="T135" i="27" s="1"/>
  <c r="X87" i="27"/>
  <c r="T87" i="27" s="1"/>
  <c r="X104" i="27"/>
  <c r="T104" i="27" s="1"/>
  <c r="X126" i="27"/>
  <c r="T126" i="27" s="1"/>
  <c r="X184" i="27"/>
  <c r="T184" i="27" s="1"/>
  <c r="X174" i="27"/>
  <c r="T174" i="27" s="1"/>
  <c r="X161" i="27"/>
  <c r="T161" i="27" s="1"/>
  <c r="X69" i="27"/>
  <c r="T69" i="27" s="1"/>
  <c r="X26" i="27"/>
  <c r="T26" i="27" s="1"/>
  <c r="X125" i="27"/>
  <c r="T125" i="27" s="1"/>
  <c r="X93" i="27"/>
  <c r="T93" i="27" s="1"/>
  <c r="X27" i="27"/>
  <c r="T27" i="27" s="1"/>
  <c r="X58" i="27"/>
  <c r="T58" i="27" s="1"/>
  <c r="X85" i="27"/>
  <c r="T85" i="27" s="1"/>
  <c r="X21" i="27"/>
  <c r="T21" i="27" s="1"/>
  <c r="X143" i="27"/>
  <c r="T143" i="27" s="1"/>
  <c r="X22" i="27"/>
  <c r="T22" i="27" s="1"/>
  <c r="X97" i="27"/>
  <c r="T97" i="27" s="1"/>
  <c r="X124" i="27"/>
  <c r="T124" i="27" s="1"/>
  <c r="X70" i="27"/>
  <c r="T70" i="27" s="1"/>
  <c r="U18" i="27"/>
  <c r="U19" i="27" s="1"/>
  <c r="U62" i="27" s="1"/>
  <c r="X186" i="27"/>
  <c r="T186" i="27" s="1"/>
  <c r="X137" i="27"/>
  <c r="T137" i="27" s="1"/>
  <c r="X41" i="27"/>
  <c r="T41" i="27" s="1"/>
  <c r="X91" i="27"/>
  <c r="T91" i="27" s="1"/>
  <c r="X61" i="27"/>
  <c r="T61" i="27" s="1"/>
  <c r="X148" i="27"/>
  <c r="T148" i="27" s="1"/>
  <c r="X38" i="27"/>
  <c r="T38" i="27" s="1"/>
  <c r="X177" i="27"/>
  <c r="T177" i="27" s="1"/>
  <c r="X109" i="27"/>
  <c r="T109" i="27" s="1"/>
  <c r="G149" i="12"/>
  <c r="U4" i="36"/>
  <c r="U8" i="36" s="1"/>
  <c r="U9" i="36"/>
  <c r="U7" i="36"/>
  <c r="U6" i="36"/>
  <c r="V3" i="36"/>
  <c r="X176" i="27"/>
  <c r="T176" i="27" s="1"/>
  <c r="X142" i="27"/>
  <c r="T142" i="27" s="1"/>
  <c r="X65" i="27"/>
  <c r="T65" i="27" s="1"/>
  <c r="X183" i="27"/>
  <c r="T183" i="27" s="1"/>
  <c r="X165" i="27"/>
  <c r="T165" i="27" s="1"/>
  <c r="X45" i="27"/>
  <c r="T45" i="27" s="1"/>
  <c r="X20" i="27"/>
  <c r="T20" i="27" s="1"/>
  <c r="X155" i="27"/>
  <c r="T155" i="27" s="1"/>
  <c r="X162" i="27"/>
  <c r="T162" i="27" s="1"/>
  <c r="X180" i="27"/>
  <c r="T180" i="27" s="1"/>
  <c r="X120" i="27"/>
  <c r="T120" i="27" s="1"/>
  <c r="X86" i="27"/>
  <c r="T86" i="27" s="1"/>
  <c r="X166" i="27"/>
  <c r="T166" i="27" s="1"/>
  <c r="X114" i="27"/>
  <c r="T114" i="27" s="1"/>
  <c r="X182" i="27"/>
  <c r="T182" i="27" s="1"/>
  <c r="X94" i="27"/>
  <c r="T94" i="27" s="1"/>
  <c r="X169" i="27"/>
  <c r="T169" i="27" s="1"/>
  <c r="X32" i="27"/>
  <c r="T32" i="27" s="1"/>
  <c r="X64" i="27"/>
  <c r="T64" i="27" s="1"/>
  <c r="X138" i="27"/>
  <c r="T138" i="27" s="1"/>
  <c r="X28" i="27"/>
  <c r="T28" i="27" s="1"/>
  <c r="X140" i="27"/>
  <c r="T140" i="27" s="1"/>
  <c r="X152" i="27"/>
  <c r="T152" i="27" s="1"/>
  <c r="X88" i="27"/>
  <c r="T88" i="27" s="1"/>
  <c r="X168" i="27"/>
  <c r="T168" i="27" s="1"/>
  <c r="X99" i="27"/>
  <c r="T99" i="27" s="1"/>
  <c r="X92" i="27"/>
  <c r="T92" i="27" s="1"/>
  <c r="X36" i="27"/>
  <c r="T36" i="27" s="1"/>
  <c r="X37" i="27"/>
  <c r="T37" i="27" s="1"/>
  <c r="X158" i="27"/>
  <c r="T158" i="27" s="1"/>
  <c r="X127" i="27"/>
  <c r="T127" i="27" s="1"/>
  <c r="X133" i="27"/>
  <c r="T133" i="27" s="1"/>
  <c r="X33" i="27"/>
  <c r="T33" i="27" s="1"/>
  <c r="X24" i="27"/>
  <c r="T24" i="27" s="1"/>
  <c r="X57" i="27"/>
  <c r="T57" i="27" s="1"/>
  <c r="X83" i="27"/>
  <c r="T83" i="27" s="1"/>
  <c r="X172" i="27"/>
  <c r="T172" i="27" s="1"/>
  <c r="X181" i="27"/>
  <c r="T181" i="27" s="1"/>
  <c r="X131" i="27"/>
  <c r="T131" i="27" s="1"/>
  <c r="X164" i="27"/>
  <c r="T164" i="27" s="1"/>
  <c r="X157" i="27"/>
  <c r="T157" i="27" s="1"/>
  <c r="X189" i="27"/>
  <c r="T189" i="27" s="1"/>
  <c r="X40" i="27"/>
  <c r="T40" i="27" s="1"/>
  <c r="X175" i="27"/>
  <c r="T175" i="27" s="1"/>
  <c r="X144" i="27"/>
  <c r="T144" i="27" s="1"/>
  <c r="X105" i="27"/>
  <c r="T105" i="27" s="1"/>
  <c r="X173" i="27"/>
  <c r="T173" i="27" s="1"/>
  <c r="X49" i="27"/>
  <c r="T49" i="27" s="1"/>
  <c r="X128" i="27"/>
  <c r="T128" i="27" s="1"/>
  <c r="X63" i="27"/>
  <c r="T63" i="27" s="1"/>
  <c r="X179" i="27"/>
  <c r="T179" i="27" s="1"/>
  <c r="X178" i="27"/>
  <c r="T178" i="27" s="1"/>
  <c r="X151" i="27"/>
  <c r="T151" i="27" s="1"/>
  <c r="X103" i="27"/>
  <c r="T103" i="27" s="1"/>
  <c r="X66" i="27"/>
  <c r="T66" i="27" s="1"/>
  <c r="X98" i="27"/>
  <c r="T98" i="27" s="1"/>
  <c r="X52" i="27"/>
  <c r="T52" i="27" s="1"/>
  <c r="X119" i="27"/>
  <c r="T119" i="27" s="1"/>
  <c r="X60" i="27"/>
  <c r="T60" i="27" s="1"/>
  <c r="X72" i="27"/>
  <c r="T72" i="27" s="1"/>
  <c r="X73" i="27"/>
  <c r="T73" i="27" s="1"/>
  <c r="X35" i="27"/>
  <c r="T35" i="27" s="1"/>
  <c r="X75" i="27"/>
  <c r="T75" i="27" s="1"/>
  <c r="X101" i="27"/>
  <c r="T101" i="27" s="1"/>
  <c r="X54" i="27"/>
  <c r="T54" i="27" s="1"/>
  <c r="X160" i="27"/>
  <c r="T160" i="27" s="1"/>
  <c r="X48" i="27"/>
  <c r="T48" i="27" s="1"/>
  <c r="X113" i="27"/>
  <c r="T113" i="27" s="1"/>
  <c r="X129" i="27"/>
  <c r="T129" i="27" s="1"/>
  <c r="X185" i="27"/>
  <c r="T185" i="27" s="1"/>
  <c r="X115" i="27"/>
  <c r="T115" i="27" s="1"/>
  <c r="X154" i="27"/>
  <c r="T154" i="27" s="1"/>
  <c r="X90" i="27"/>
  <c r="T90" i="27" s="1"/>
  <c r="X56" i="27"/>
  <c r="T56" i="27" s="1"/>
  <c r="X39" i="27"/>
  <c r="T39" i="27" s="1"/>
  <c r="X31" i="27"/>
  <c r="T31" i="27" s="1"/>
  <c r="X132" i="27"/>
  <c r="T132" i="27" s="1"/>
  <c r="X150" i="27"/>
  <c r="T150" i="27" s="1"/>
  <c r="X188" i="27"/>
  <c r="T188" i="27" s="1"/>
  <c r="X43" i="27"/>
  <c r="T43" i="27" s="1"/>
  <c r="X147" i="27"/>
  <c r="T147" i="27" s="1"/>
  <c r="X29" i="27"/>
  <c r="T29" i="27" s="1"/>
  <c r="X122" i="27"/>
  <c r="T122" i="27" s="1"/>
  <c r="X68" i="27"/>
  <c r="T68" i="27" s="1"/>
  <c r="X50" i="27"/>
  <c r="T50" i="27" s="1"/>
  <c r="X187" i="27"/>
  <c r="T187" i="27" s="1"/>
  <c r="X116" i="27"/>
  <c r="T116" i="27" s="1"/>
  <c r="X100" i="27"/>
  <c r="T100" i="27" s="1"/>
  <c r="X95" i="27"/>
  <c r="T95" i="27" s="1"/>
  <c r="X149" i="27"/>
  <c r="T149" i="27" s="1"/>
  <c r="X106" i="27"/>
  <c r="T106" i="27" s="1"/>
  <c r="X139" i="27"/>
  <c r="T139" i="27" s="1"/>
  <c r="X134" i="27"/>
  <c r="T134" i="27" s="1"/>
  <c r="X81" i="27"/>
  <c r="T81" i="27" s="1"/>
  <c r="X136" i="27"/>
  <c r="T136" i="27" s="1"/>
  <c r="X23" i="27"/>
  <c r="T23" i="27" s="1"/>
  <c r="X25" i="27"/>
  <c r="T25" i="27" s="1"/>
  <c r="X117" i="27"/>
  <c r="T117" i="27" s="1"/>
  <c r="X130" i="27"/>
  <c r="T130" i="27" s="1"/>
  <c r="X51" i="27"/>
  <c r="T51" i="27" s="1"/>
  <c r="X191" i="27"/>
  <c r="T191" i="27" s="1"/>
  <c r="X53" i="27"/>
  <c r="T53" i="27" s="1"/>
  <c r="X118" i="27"/>
  <c r="T118" i="27" s="1"/>
  <c r="X71" i="27"/>
  <c r="T71" i="27" s="1"/>
  <c r="X123" i="27"/>
  <c r="T123" i="27" s="1"/>
  <c r="X47" i="27"/>
  <c r="T47" i="27" s="1"/>
  <c r="X190" i="27"/>
  <c r="T190" i="27" s="1"/>
  <c r="X96" i="27"/>
  <c r="T96" i="27" s="1"/>
  <c r="X34" i="27"/>
  <c r="T34" i="27" s="1"/>
  <c r="X159" i="27"/>
  <c r="T159" i="27" s="1"/>
  <c r="X67" i="27"/>
  <c r="T67" i="27" s="1"/>
  <c r="X192" i="27"/>
  <c r="T192" i="27" s="1"/>
  <c r="X145" i="27"/>
  <c r="T145" i="27" s="1"/>
  <c r="X74" i="27"/>
  <c r="T74" i="27" s="1"/>
  <c r="X121" i="27"/>
  <c r="T121" i="27" s="1"/>
  <c r="X30" i="27"/>
  <c r="T30" i="27" s="1"/>
  <c r="X102" i="27"/>
  <c r="T102" i="27" s="1"/>
  <c r="X167" i="27"/>
  <c r="T167" i="27" s="1"/>
  <c r="X170" i="27"/>
  <c r="T170" i="27" s="1"/>
  <c r="X55" i="27"/>
  <c r="T55" i="27" s="1"/>
  <c r="X107" i="27"/>
  <c r="T107" i="27" s="1"/>
  <c r="X194" i="27"/>
  <c r="T194" i="27" s="1"/>
  <c r="X141" i="27"/>
  <c r="T141" i="27" s="1"/>
  <c r="X79" i="27"/>
  <c r="T79" i="27" s="1"/>
  <c r="X42" i="27"/>
  <c r="T42" i="27" s="1"/>
  <c r="X146" i="27"/>
  <c r="T146" i="27" s="1"/>
  <c r="X78" i="27"/>
  <c r="T78" i="27" s="1"/>
  <c r="X110" i="27"/>
  <c r="T110" i="27" s="1"/>
  <c r="X112" i="27"/>
  <c r="T112" i="27" s="1"/>
  <c r="X76" i="27"/>
  <c r="T76" i="27" s="1"/>
  <c r="X89" i="27"/>
  <c r="T89" i="27" s="1"/>
  <c r="O27" i="13"/>
  <c r="AL27" i="13" s="1"/>
  <c r="X10" i="33" s="1"/>
  <c r="M31" i="13"/>
  <c r="O30" i="13"/>
  <c r="AL30" i="13" s="1"/>
  <c r="X10" i="30" s="1"/>
  <c r="P35" i="13"/>
  <c r="AJ35" i="13" s="1"/>
  <c r="O31" i="13"/>
  <c r="AL31" i="13" s="1"/>
  <c r="X10" i="29" s="1"/>
  <c r="O34" i="13"/>
  <c r="AL34" i="13" s="1"/>
  <c r="X10" i="26" s="1"/>
  <c r="M27" i="13"/>
  <c r="M35" i="13"/>
  <c r="M26" i="13"/>
  <c r="O26" i="13"/>
  <c r="AL26" i="13" s="1"/>
  <c r="X10" i="34" s="1"/>
  <c r="O35" i="13"/>
  <c r="AL35" i="13" s="1"/>
  <c r="X10" i="14" s="1"/>
  <c r="P31" i="13"/>
  <c r="AJ31" i="13" s="1"/>
  <c r="AD25" i="13"/>
  <c r="P27" i="13"/>
  <c r="AJ27" i="13" s="1"/>
  <c r="AD27" i="13"/>
  <c r="AD31" i="13"/>
  <c r="I25" i="13"/>
  <c r="AX27" i="13"/>
  <c r="BO15" i="34" s="1"/>
  <c r="B6" i="34" s="1"/>
  <c r="AD35" i="13"/>
  <c r="P30" i="13"/>
  <c r="AJ30" i="13" s="1"/>
  <c r="H7" i="14"/>
  <c r="J7" i="14"/>
  <c r="J7" i="31"/>
  <c r="H7" i="31"/>
  <c r="H7" i="32"/>
  <c r="J7" i="32"/>
  <c r="H7" i="27"/>
  <c r="J7" i="27"/>
  <c r="H7" i="35"/>
  <c r="J7" i="35"/>
  <c r="H7" i="34"/>
  <c r="J7" i="34"/>
  <c r="AU9" i="28"/>
  <c r="BE20" i="28" s="1"/>
  <c r="H7" i="12"/>
  <c r="J7" i="12"/>
  <c r="X16" i="33"/>
  <c r="B16" i="33" s="1"/>
  <c r="X16" i="26"/>
  <c r="B16" i="26" s="1"/>
  <c r="AC35" i="13"/>
  <c r="X16" i="12"/>
  <c r="AC31" i="13"/>
  <c r="AC33" i="13"/>
  <c r="AC27" i="13"/>
  <c r="AC29" i="13"/>
  <c r="X16" i="32"/>
  <c r="X16" i="35"/>
  <c r="X16" i="14"/>
  <c r="B16" i="14" s="1"/>
  <c r="X16" i="34"/>
  <c r="B16" i="34" s="1"/>
  <c r="X16" i="31"/>
  <c r="B16" i="31" s="1"/>
  <c r="AC30" i="13"/>
  <c r="X16" i="29"/>
  <c r="B16" i="29" s="1"/>
  <c r="X16" i="27"/>
  <c r="B16" i="27" s="1"/>
  <c r="AC28" i="13"/>
  <c r="X16" i="30"/>
  <c r="B16" i="30" s="1"/>
  <c r="AC32" i="13"/>
  <c r="AC26" i="13"/>
  <c r="AC25" i="13"/>
  <c r="B2" i="13"/>
  <c r="AC34" i="13"/>
  <c r="AC24" i="13"/>
  <c r="X16" i="28"/>
  <c r="B16" i="28" s="1"/>
  <c r="H7" i="33"/>
  <c r="J7" i="33"/>
  <c r="H7" i="29"/>
  <c r="J7" i="29"/>
  <c r="AU10" i="30"/>
  <c r="AU9" i="30"/>
  <c r="BE20" i="30" s="1"/>
  <c r="AU10" i="26"/>
  <c r="AU9" i="33"/>
  <c r="BE20" i="33" s="1"/>
  <c r="Z155" i="27"/>
  <c r="AJ107" i="27"/>
  <c r="AJ181" i="27"/>
  <c r="AF6" i="27"/>
  <c r="AJ150" i="27"/>
  <c r="AJ147" i="27"/>
  <c r="AW75" i="27"/>
  <c r="AB75" i="27" s="1"/>
  <c r="G186" i="27"/>
  <c r="AJ92" i="27"/>
  <c r="G169" i="27"/>
  <c r="G86" i="27"/>
  <c r="Z161" i="27"/>
  <c r="AJ28" i="27"/>
  <c r="AJ127" i="27"/>
  <c r="AJ193" i="27"/>
  <c r="G171" i="27"/>
  <c r="G145" i="27"/>
  <c r="AW70" i="27"/>
  <c r="AB70" i="27" s="1"/>
  <c r="G95" i="27"/>
  <c r="AJ188" i="27"/>
  <c r="AJ88" i="27"/>
  <c r="AW74" i="27"/>
  <c r="AB74" i="27" s="1"/>
  <c r="G167" i="27"/>
  <c r="Z87" i="27"/>
  <c r="AJ72" i="27"/>
  <c r="AW66" i="27"/>
  <c r="AB66" i="27" s="1"/>
  <c r="AJ137" i="27"/>
  <c r="Z143" i="27"/>
  <c r="AW27" i="27"/>
  <c r="AB27" i="27" s="1"/>
  <c r="AW83" i="27"/>
  <c r="AB83" i="27" s="1"/>
  <c r="G70" i="27"/>
  <c r="Z29" i="27"/>
  <c r="AJ134" i="27"/>
  <c r="Z73" i="27"/>
  <c r="G117" i="27"/>
  <c r="AJ115" i="27"/>
  <c r="AM4" i="27"/>
  <c r="G137" i="27"/>
  <c r="Z66" i="27"/>
  <c r="G56" i="27"/>
  <c r="AW139" i="27"/>
  <c r="AB139" i="27" s="1"/>
  <c r="AW191" i="27"/>
  <c r="AB191" i="27" s="1"/>
  <c r="AJ146" i="27"/>
  <c r="Z84" i="27"/>
  <c r="Z117" i="27"/>
  <c r="AW100" i="27"/>
  <c r="AB100" i="27" s="1"/>
  <c r="AW141" i="27"/>
  <c r="AB141" i="27" s="1"/>
  <c r="Z182" i="27"/>
  <c r="AJ23" i="27"/>
  <c r="G44" i="27"/>
  <c r="G142" i="27"/>
  <c r="Z40" i="27"/>
  <c r="AJ71" i="27"/>
  <c r="AW42" i="27"/>
  <c r="AB42" i="27" s="1"/>
  <c r="AW102" i="27"/>
  <c r="AB102" i="27" s="1"/>
  <c r="G139" i="27"/>
  <c r="AJ164" i="27"/>
  <c r="AW55" i="27"/>
  <c r="AB55" i="27" s="1"/>
  <c r="G43" i="27"/>
  <c r="AW50" i="27"/>
  <c r="AB50" i="27" s="1"/>
  <c r="Z120" i="27"/>
  <c r="AW159" i="27"/>
  <c r="AB159" i="27" s="1"/>
  <c r="Z59" i="27"/>
  <c r="G85" i="27"/>
  <c r="Z136" i="27"/>
  <c r="AJ172" i="27"/>
  <c r="AJ136" i="27"/>
  <c r="Z63" i="27"/>
  <c r="AJ158" i="27"/>
  <c r="AT4" i="27"/>
  <c r="AW114" i="27"/>
  <c r="AB114" i="27" s="1"/>
  <c r="AJ194" i="27"/>
  <c r="Z153" i="27"/>
  <c r="AV4" i="27"/>
  <c r="Z100" i="27"/>
  <c r="BO4" i="27"/>
  <c r="AJ83" i="27"/>
  <c r="AJ57" i="27"/>
  <c r="AW181" i="27"/>
  <c r="AB181" i="27" s="1"/>
  <c r="AJ81" i="27"/>
  <c r="AJ103" i="27"/>
  <c r="AW157" i="27"/>
  <c r="AB157" i="27" s="1"/>
  <c r="G77" i="27"/>
  <c r="G147" i="27"/>
  <c r="AJ184" i="27"/>
  <c r="Z39" i="27"/>
  <c r="AW45" i="27"/>
  <c r="AB45" i="27" s="1"/>
  <c r="AW71" i="27"/>
  <c r="AB71" i="27" s="1"/>
  <c r="AW77" i="27"/>
  <c r="AB77" i="27" s="1"/>
  <c r="G188" i="27"/>
  <c r="G150" i="27"/>
  <c r="G122" i="27"/>
  <c r="AW68" i="27"/>
  <c r="AB68" i="27" s="1"/>
  <c r="Z190" i="27"/>
  <c r="G93" i="27"/>
  <c r="G40" i="27"/>
  <c r="G143" i="27"/>
  <c r="AW95" i="27"/>
  <c r="AB95" i="27" s="1"/>
  <c r="G160" i="27"/>
  <c r="AW132" i="27"/>
  <c r="AB132" i="27" s="1"/>
  <c r="G121" i="27"/>
  <c r="AJ120" i="27"/>
  <c r="Z188" i="27"/>
  <c r="G57" i="27"/>
  <c r="G72" i="27"/>
  <c r="G102" i="27"/>
  <c r="Z89" i="27"/>
  <c r="AJ111" i="27"/>
  <c r="AW177" i="27"/>
  <c r="AB177" i="27" s="1"/>
  <c r="AW92" i="27"/>
  <c r="AB92" i="27" s="1"/>
  <c r="Z192" i="27"/>
  <c r="Z165" i="27"/>
  <c r="G153" i="27"/>
  <c r="AW134" i="27"/>
  <c r="AB134" i="27" s="1"/>
  <c r="AJ129" i="27"/>
  <c r="Z164" i="27"/>
  <c r="AW28" i="27"/>
  <c r="AB28" i="27" s="1"/>
  <c r="Z115" i="27"/>
  <c r="Z30" i="27"/>
  <c r="AW164" i="27"/>
  <c r="AB164" i="27" s="1"/>
  <c r="G132" i="27"/>
  <c r="G178" i="27"/>
  <c r="AJ84" i="27"/>
  <c r="BH4" i="27"/>
  <c r="Z138" i="27"/>
  <c r="AJ116" i="27"/>
  <c r="AJ133" i="27"/>
  <c r="AW118" i="27"/>
  <c r="AB118" i="27" s="1"/>
  <c r="G60" i="27"/>
  <c r="AJ22" i="27"/>
  <c r="AJ144" i="27"/>
  <c r="G119" i="27"/>
  <c r="G98" i="27"/>
  <c r="AJ160" i="27"/>
  <c r="AJ118" i="27"/>
  <c r="AW161" i="27"/>
  <c r="AB161" i="27" s="1"/>
  <c r="AW145" i="27"/>
  <c r="AB145" i="27" s="1"/>
  <c r="AY4" i="27"/>
  <c r="G156" i="27"/>
  <c r="AW109" i="27"/>
  <c r="AB109" i="27" s="1"/>
  <c r="Z152" i="27"/>
  <c r="AJ97" i="27"/>
  <c r="AW163" i="27"/>
  <c r="AB163" i="27" s="1"/>
  <c r="Z69" i="27"/>
  <c r="AZ4" i="27"/>
  <c r="Z156" i="27"/>
  <c r="Z88" i="27"/>
  <c r="G113" i="27"/>
  <c r="G61" i="27"/>
  <c r="G59" i="27"/>
  <c r="Z37" i="27"/>
  <c r="AW46" i="27"/>
  <c r="AB46" i="27" s="1"/>
  <c r="G146" i="27"/>
  <c r="AW80" i="27"/>
  <c r="AB80" i="27" s="1"/>
  <c r="AJ162" i="27"/>
  <c r="AJ123" i="27"/>
  <c r="Z34" i="27"/>
  <c r="AJ138" i="27"/>
  <c r="G165" i="27"/>
  <c r="Z172" i="27"/>
  <c r="AW4" i="27"/>
  <c r="AW148" i="27"/>
  <c r="AB148" i="27" s="1"/>
  <c r="AW183" i="27"/>
  <c r="AB183" i="27" s="1"/>
  <c r="AW119" i="27"/>
  <c r="AB119" i="27" s="1"/>
  <c r="AW150" i="27"/>
  <c r="AB150" i="27" s="1"/>
  <c r="AJ148" i="27"/>
  <c r="Z113" i="27"/>
  <c r="AW31" i="27"/>
  <c r="AB31" i="27" s="1"/>
  <c r="AJ165" i="27"/>
  <c r="AJ182" i="27"/>
  <c r="AW175" i="27"/>
  <c r="AB175" i="27" s="1"/>
  <c r="Z54" i="27"/>
  <c r="AJ38" i="27"/>
  <c r="G192" i="27"/>
  <c r="Z45" i="27"/>
  <c r="AW62" i="27"/>
  <c r="AB62" i="27" s="1"/>
  <c r="G151" i="27"/>
  <c r="BI4" i="27"/>
  <c r="AW187" i="27"/>
  <c r="AB187" i="27" s="1"/>
  <c r="AW129" i="27"/>
  <c r="AB129" i="27" s="1"/>
  <c r="G55" i="27"/>
  <c r="AW174" i="27"/>
  <c r="AB174" i="27" s="1"/>
  <c r="Z98" i="27"/>
  <c r="AW138" i="27"/>
  <c r="AB138" i="27" s="1"/>
  <c r="AJ30" i="27"/>
  <c r="Z24" i="27"/>
  <c r="G81" i="27"/>
  <c r="AW116" i="27"/>
  <c r="AB116" i="27" s="1"/>
  <c r="G66" i="27"/>
  <c r="G124" i="27"/>
  <c r="AW25" i="27"/>
  <c r="AB25" i="27" s="1"/>
  <c r="G170" i="27"/>
  <c r="Z110" i="27"/>
  <c r="AJ34" i="27"/>
  <c r="AJ192" i="27"/>
  <c r="Z173" i="27"/>
  <c r="Z99" i="27"/>
  <c r="AJ24" i="27"/>
  <c r="Z132" i="27"/>
  <c r="G107" i="27"/>
  <c r="G80" i="27"/>
  <c r="AJ45" i="27"/>
  <c r="G74" i="27"/>
  <c r="AJ167" i="27"/>
  <c r="AJ187" i="27"/>
  <c r="Z41" i="27"/>
  <c r="AW32" i="27"/>
  <c r="AB32" i="27" s="1"/>
  <c r="G108" i="27"/>
  <c r="AW184" i="27"/>
  <c r="AB184" i="27" s="1"/>
  <c r="Z82" i="27"/>
  <c r="Z80" i="27"/>
  <c r="Z189" i="27"/>
  <c r="Z116" i="27"/>
  <c r="AW40" i="27"/>
  <c r="AB40" i="27" s="1"/>
  <c r="G22" i="27"/>
  <c r="Z93" i="27"/>
  <c r="G158" i="27"/>
  <c r="AW35" i="27"/>
  <c r="AB35" i="27" s="1"/>
  <c r="AW180" i="27"/>
  <c r="AB180" i="27" s="1"/>
  <c r="AJ68" i="27"/>
  <c r="AW37" i="27"/>
  <c r="AB37" i="27" s="1"/>
  <c r="AJ74" i="27"/>
  <c r="AJ169" i="27"/>
  <c r="AJ80" i="27"/>
  <c r="G164" i="27"/>
  <c r="Z141" i="27"/>
  <c r="AJ151" i="27"/>
  <c r="G194" i="27"/>
  <c r="AJ63" i="27"/>
  <c r="Z102" i="27"/>
  <c r="G173" i="27"/>
  <c r="G101" i="27"/>
  <c r="G149" i="27"/>
  <c r="AJ96" i="27"/>
  <c r="Z52" i="27"/>
  <c r="AW154" i="27"/>
  <c r="AB154" i="27" s="1"/>
  <c r="BM4" i="27"/>
  <c r="AJ33" i="27"/>
  <c r="Z193" i="27"/>
  <c r="Z133" i="27"/>
  <c r="G47" i="27"/>
  <c r="AW108" i="27"/>
  <c r="AB108" i="27" s="1"/>
  <c r="AW193" i="27"/>
  <c r="AB193" i="27" s="1"/>
  <c r="Z91" i="27"/>
  <c r="G41" i="27"/>
  <c r="Z179" i="27"/>
  <c r="Z44" i="27"/>
  <c r="AJ102" i="27"/>
  <c r="G96" i="27"/>
  <c r="AJ29" i="27"/>
  <c r="AJ152" i="27"/>
  <c r="Z33" i="27"/>
  <c r="AJ21" i="27"/>
  <c r="Z137" i="27"/>
  <c r="AJ191" i="27"/>
  <c r="AJ61" i="27"/>
  <c r="AJ170" i="27"/>
  <c r="Z127" i="27"/>
  <c r="AW147" i="27"/>
  <c r="AB147" i="27" s="1"/>
  <c r="AJ177" i="27"/>
  <c r="AJ180" i="27"/>
  <c r="AW48" i="27"/>
  <c r="AB48" i="27" s="1"/>
  <c r="AJ44" i="27"/>
  <c r="G180" i="27"/>
  <c r="G78" i="27"/>
  <c r="AJ42" i="27"/>
  <c r="AW54" i="27"/>
  <c r="AB54" i="27" s="1"/>
  <c r="AJ171" i="27"/>
  <c r="AJ110" i="27"/>
  <c r="G163" i="27"/>
  <c r="G73" i="27"/>
  <c r="Z185" i="27"/>
  <c r="AW113" i="27"/>
  <c r="AB113" i="27" s="1"/>
  <c r="AJ89" i="27"/>
  <c r="G127" i="27"/>
  <c r="G50" i="27"/>
  <c r="AJ178" i="27"/>
  <c r="AS4" i="27"/>
  <c r="G191" i="27"/>
  <c r="AJ173" i="27"/>
  <c r="Z92" i="27"/>
  <c r="Z46" i="27"/>
  <c r="AW94" i="27"/>
  <c r="AB94" i="27" s="1"/>
  <c r="Z159" i="27"/>
  <c r="G52" i="27"/>
  <c r="AW126" i="27"/>
  <c r="AB126" i="27" s="1"/>
  <c r="Z60" i="27"/>
  <c r="AJ50" i="27"/>
  <c r="Z105" i="27"/>
  <c r="Z64" i="27"/>
  <c r="G187" i="27"/>
  <c r="G138" i="27"/>
  <c r="AW178" i="27"/>
  <c r="AB178" i="27" s="1"/>
  <c r="AW160" i="27"/>
  <c r="AB160" i="27" s="1"/>
  <c r="G45" i="27"/>
  <c r="AJ124" i="27"/>
  <c r="AW146" i="27"/>
  <c r="AB146" i="27" s="1"/>
  <c r="Z103" i="27"/>
  <c r="AW53" i="27"/>
  <c r="AB53" i="27" s="1"/>
  <c r="AW91" i="27"/>
  <c r="AB91" i="27" s="1"/>
  <c r="G129" i="27"/>
  <c r="Z123" i="27"/>
  <c r="AW186" i="27"/>
  <c r="AB186" i="27" s="1"/>
  <c r="AJ26" i="27"/>
  <c r="Z166" i="27"/>
  <c r="AJ60" i="27"/>
  <c r="Z27" i="27"/>
  <c r="AW39" i="27"/>
  <c r="AB39" i="27" s="1"/>
  <c r="AW125" i="27"/>
  <c r="AB125" i="27" s="1"/>
  <c r="G64" i="27"/>
  <c r="AW190" i="27"/>
  <c r="AB190" i="27" s="1"/>
  <c r="Z50" i="27"/>
  <c r="G21" i="27"/>
  <c r="AW112" i="27"/>
  <c r="AB112" i="27" s="1"/>
  <c r="Z158" i="27"/>
  <c r="G118" i="27"/>
  <c r="AW82" i="27"/>
  <c r="AB82" i="27" s="1"/>
  <c r="G162" i="27"/>
  <c r="AJ99" i="27"/>
  <c r="G172" i="27"/>
  <c r="AJ121" i="27"/>
  <c r="AJ39" i="27"/>
  <c r="AP4" i="27"/>
  <c r="Z135" i="27"/>
  <c r="Z70" i="27"/>
  <c r="G176" i="27"/>
  <c r="Z74" i="27"/>
  <c r="G33" i="27"/>
  <c r="AW85" i="27"/>
  <c r="AB85" i="27" s="1"/>
  <c r="Z56" i="27"/>
  <c r="AJ119" i="27"/>
  <c r="Z122" i="27"/>
  <c r="AJ64" i="27"/>
  <c r="Z114" i="27"/>
  <c r="BN4" i="27"/>
  <c r="AJ20" i="27"/>
  <c r="G100" i="27"/>
  <c r="AJ67" i="27"/>
  <c r="Z107" i="27"/>
  <c r="AW194" i="27"/>
  <c r="AB194" i="27" s="1"/>
  <c r="AJ78" i="27"/>
  <c r="Z76" i="27"/>
  <c r="AJ185" i="27"/>
  <c r="AW96" i="27"/>
  <c r="AB96" i="27" s="1"/>
  <c r="G31" i="27"/>
  <c r="Z75" i="27"/>
  <c r="AJ122" i="27"/>
  <c r="AW60" i="27"/>
  <c r="AB60" i="27" s="1"/>
  <c r="AW76" i="27"/>
  <c r="AB76" i="27" s="1"/>
  <c r="AJ47" i="27"/>
  <c r="AJ161" i="27"/>
  <c r="AW124" i="27"/>
  <c r="AB124" i="27" s="1"/>
  <c r="AJ66" i="27"/>
  <c r="G39" i="27"/>
  <c r="Z62" i="27"/>
  <c r="BF4" i="27"/>
  <c r="AJ155" i="27"/>
  <c r="Z51" i="27"/>
  <c r="AW127" i="27"/>
  <c r="AB127" i="27" s="1"/>
  <c r="G26" i="27"/>
  <c r="AW98" i="27"/>
  <c r="AB98" i="27" s="1"/>
  <c r="Z178" i="27"/>
  <c r="AW166" i="27"/>
  <c r="AB166" i="27" s="1"/>
  <c r="AW44" i="27"/>
  <c r="AB44" i="27" s="1"/>
  <c r="AW41" i="27"/>
  <c r="AB41" i="27" s="1"/>
  <c r="G168" i="27"/>
  <c r="G36" i="27"/>
  <c r="G90" i="27"/>
  <c r="G79" i="27"/>
  <c r="AW169" i="27"/>
  <c r="AB169" i="27" s="1"/>
  <c r="AW61" i="27"/>
  <c r="AB61" i="27" s="1"/>
  <c r="AW38" i="27"/>
  <c r="AB38" i="27" s="1"/>
  <c r="AW87" i="27"/>
  <c r="AB87" i="27" s="1"/>
  <c r="AW182" i="27"/>
  <c r="AB182" i="27" s="1"/>
  <c r="AW67" i="27"/>
  <c r="AB67" i="27" s="1"/>
  <c r="G116" i="27"/>
  <c r="Z130" i="27"/>
  <c r="Z42" i="27"/>
  <c r="G144" i="27"/>
  <c r="AW149" i="27"/>
  <c r="AB149" i="27" s="1"/>
  <c r="Z168" i="27"/>
  <c r="AJ114" i="27"/>
  <c r="Z86" i="27"/>
  <c r="G185" i="27"/>
  <c r="Z83" i="27"/>
  <c r="AJ76" i="27"/>
  <c r="AJ54" i="27"/>
  <c r="G49" i="27"/>
  <c r="AJ25" i="27"/>
  <c r="G154" i="27"/>
  <c r="AW93" i="27"/>
  <c r="AB93" i="27" s="1"/>
  <c r="Z194" i="27"/>
  <c r="G141" i="27"/>
  <c r="Z147" i="27"/>
  <c r="Z187" i="27"/>
  <c r="G84" i="27"/>
  <c r="AW121" i="27"/>
  <c r="AB121" i="27" s="1"/>
  <c r="G67" i="27"/>
  <c r="Z140" i="27"/>
  <c r="AW47" i="27"/>
  <c r="AB47" i="27" s="1"/>
  <c r="Z25" i="27"/>
  <c r="G97" i="27"/>
  <c r="AJ145" i="27"/>
  <c r="Z142" i="27"/>
  <c r="AW120" i="27"/>
  <c r="AB120" i="27" s="1"/>
  <c r="AW162" i="27"/>
  <c r="AB162" i="27" s="1"/>
  <c r="G83" i="27"/>
  <c r="AJ139" i="27"/>
  <c r="Z22" i="27"/>
  <c r="G193" i="27"/>
  <c r="Z118" i="27"/>
  <c r="Z47" i="27"/>
  <c r="AL4" i="27"/>
  <c r="AJ113" i="27"/>
  <c r="AW192" i="27"/>
  <c r="AB192" i="27" s="1"/>
  <c r="AW103" i="27"/>
  <c r="AB103" i="27" s="1"/>
  <c r="Z35" i="27"/>
  <c r="BD4" i="27"/>
  <c r="Z38" i="27"/>
  <c r="Z77" i="27"/>
  <c r="AJ175" i="27"/>
  <c r="AW30" i="27"/>
  <c r="AB30" i="27" s="1"/>
  <c r="AJ27" i="27"/>
  <c r="AW69" i="27"/>
  <c r="AB69" i="27" s="1"/>
  <c r="AW172" i="27"/>
  <c r="AB172" i="27" s="1"/>
  <c r="Z131" i="27"/>
  <c r="G166" i="27"/>
  <c r="Z183" i="27"/>
  <c r="AJ70" i="27"/>
  <c r="G120" i="27"/>
  <c r="AJ132" i="27"/>
  <c r="AJ69" i="27"/>
  <c r="AJ48" i="27"/>
  <c r="AJ112" i="27"/>
  <c r="AW133" i="27"/>
  <c r="AB133" i="27" s="1"/>
  <c r="Z181" i="27"/>
  <c r="AR4" i="27"/>
  <c r="AJ53" i="27"/>
  <c r="G128" i="27"/>
  <c r="AJ100" i="27"/>
  <c r="Z55" i="27"/>
  <c r="AW136" i="27"/>
  <c r="AB136" i="27" s="1"/>
  <c r="G114" i="27"/>
  <c r="AW43" i="27"/>
  <c r="AB43" i="27" s="1"/>
  <c r="G24" i="27"/>
  <c r="G68" i="27"/>
  <c r="AW176" i="27"/>
  <c r="AB176" i="27" s="1"/>
  <c r="G161" i="27"/>
  <c r="G136" i="27"/>
  <c r="AW156" i="27"/>
  <c r="AB156" i="27" s="1"/>
  <c r="G179" i="27"/>
  <c r="AW79" i="27"/>
  <c r="AB79" i="27" s="1"/>
  <c r="G62" i="27"/>
  <c r="BK4" i="27"/>
  <c r="Z148" i="27"/>
  <c r="Z144" i="27"/>
  <c r="AJ176" i="27"/>
  <c r="Z97" i="27"/>
  <c r="Z81" i="27"/>
  <c r="AW34" i="27"/>
  <c r="AB34" i="27" s="1"/>
  <c r="BJ4" i="27"/>
  <c r="AW105" i="27"/>
  <c r="AB105" i="27" s="1"/>
  <c r="Z79" i="27"/>
  <c r="G130" i="27"/>
  <c r="Z176" i="27"/>
  <c r="AJ37" i="27"/>
  <c r="G58" i="27"/>
  <c r="AJ90" i="27"/>
  <c r="AW101" i="27"/>
  <c r="AB101" i="27" s="1"/>
  <c r="G106" i="27"/>
  <c r="Z96" i="27"/>
  <c r="AJ174" i="27"/>
  <c r="G105" i="27"/>
  <c r="AJ79" i="27"/>
  <c r="Z167" i="27"/>
  <c r="AJ46" i="27"/>
  <c r="AJ157" i="27"/>
  <c r="G135" i="27"/>
  <c r="AU4" i="27"/>
  <c r="G54" i="27"/>
  <c r="AJ31" i="27"/>
  <c r="Z171" i="27"/>
  <c r="Z48" i="27"/>
  <c r="AW168" i="27"/>
  <c r="AB168" i="27" s="1"/>
  <c r="AJ153" i="27"/>
  <c r="Z28" i="27"/>
  <c r="AW64" i="27"/>
  <c r="AB64" i="27" s="1"/>
  <c r="AJ142" i="27"/>
  <c r="AJ35" i="27"/>
  <c r="G152" i="27"/>
  <c r="AW78" i="27"/>
  <c r="AB78" i="27" s="1"/>
  <c r="G111" i="27"/>
  <c r="Z169" i="27"/>
  <c r="G25" i="27"/>
  <c r="Z26" i="27"/>
  <c r="G99" i="27"/>
  <c r="AW58" i="27"/>
  <c r="AB58" i="27" s="1"/>
  <c r="AW115" i="27"/>
  <c r="AB115" i="27" s="1"/>
  <c r="Z175" i="27"/>
  <c r="Z112" i="27"/>
  <c r="AW104" i="27"/>
  <c r="AB104" i="27" s="1"/>
  <c r="Z101" i="27"/>
  <c r="G23" i="27"/>
  <c r="G89" i="27"/>
  <c r="Z72" i="27"/>
  <c r="Z95" i="27"/>
  <c r="AW167" i="27"/>
  <c r="AB167" i="27" s="1"/>
  <c r="G103" i="27"/>
  <c r="AW152" i="27"/>
  <c r="AB152" i="27" s="1"/>
  <c r="G29" i="27"/>
  <c r="AJ126" i="27"/>
  <c r="G71" i="27"/>
  <c r="G177" i="27"/>
  <c r="AW110" i="27"/>
  <c r="AB110" i="27" s="1"/>
  <c r="AJ163" i="27"/>
  <c r="Z57" i="27"/>
  <c r="Z32" i="27"/>
  <c r="AW88" i="27"/>
  <c r="AB88" i="27" s="1"/>
  <c r="AJ130" i="27"/>
  <c r="G125" i="27"/>
  <c r="BG4" i="27"/>
  <c r="AW188" i="27"/>
  <c r="AB188" i="27" s="1"/>
  <c r="AW21" i="27"/>
  <c r="AB21" i="27" s="1"/>
  <c r="G91" i="27"/>
  <c r="AW81" i="27"/>
  <c r="AB81" i="27" s="1"/>
  <c r="AJ55" i="27"/>
  <c r="Z94" i="27"/>
  <c r="AW99" i="27"/>
  <c r="AB99" i="27" s="1"/>
  <c r="Z162" i="27"/>
  <c r="Z129" i="27"/>
  <c r="G37" i="27"/>
  <c r="Z49" i="27"/>
  <c r="AJ128" i="27"/>
  <c r="AJ75" i="27"/>
  <c r="Z191" i="27"/>
  <c r="AJ109" i="27"/>
  <c r="AJ106" i="27"/>
  <c r="AJ32" i="27"/>
  <c r="G112" i="27"/>
  <c r="G131" i="27"/>
  <c r="AW107" i="27"/>
  <c r="AB107" i="27" s="1"/>
  <c r="Z53" i="27"/>
  <c r="AJ91" i="27"/>
  <c r="AJ159" i="27"/>
  <c r="AJ143" i="27"/>
  <c r="Z139" i="27"/>
  <c r="BE4" i="27"/>
  <c r="G174" i="27"/>
  <c r="AJ168" i="27"/>
  <c r="AW73" i="27"/>
  <c r="AB73" i="27" s="1"/>
  <c r="AW63" i="27"/>
  <c r="AB63" i="27" s="1"/>
  <c r="Z150" i="27"/>
  <c r="AO4" i="27"/>
  <c r="AX4" i="27"/>
  <c r="Z78" i="27"/>
  <c r="AJ149" i="27"/>
  <c r="BB4" i="27"/>
  <c r="Z160" i="27"/>
  <c r="AJ189" i="27"/>
  <c r="AG5" i="27"/>
  <c r="AW122" i="27"/>
  <c r="AB122" i="27" s="1"/>
  <c r="G181" i="27"/>
  <c r="G182" i="27"/>
  <c r="G175" i="27"/>
  <c r="G69" i="27"/>
  <c r="Z149" i="27"/>
  <c r="AJ140" i="27"/>
  <c r="AJ77" i="27"/>
  <c r="AJ93" i="27"/>
  <c r="BC4" i="27"/>
  <c r="AJ73" i="27"/>
  <c r="G134" i="27"/>
  <c r="Z85" i="27"/>
  <c r="Z157" i="27"/>
  <c r="Z125" i="27"/>
  <c r="AW33" i="27"/>
  <c r="AB33" i="27" s="1"/>
  <c r="AW22" i="27"/>
  <c r="AB22" i="27" s="1"/>
  <c r="AJ117" i="27"/>
  <c r="AJ141" i="27"/>
  <c r="Z163" i="27"/>
  <c r="AW59" i="27"/>
  <c r="AB59" i="27" s="1"/>
  <c r="AW155" i="27"/>
  <c r="AB155" i="27" s="1"/>
  <c r="AW23" i="27"/>
  <c r="AB23" i="27" s="1"/>
  <c r="G87" i="27"/>
  <c r="G32" i="27"/>
  <c r="G35" i="27"/>
  <c r="Z134" i="27"/>
  <c r="AW97" i="27"/>
  <c r="AB97" i="27" s="1"/>
  <c r="AW86" i="27"/>
  <c r="AB86" i="27" s="1"/>
  <c r="G51" i="27"/>
  <c r="AJ190" i="27"/>
  <c r="Z108" i="27"/>
  <c r="AW51" i="27"/>
  <c r="AB51" i="27" s="1"/>
  <c r="Z177" i="27"/>
  <c r="AN4" i="27"/>
  <c r="G155" i="27"/>
  <c r="AJ166" i="27"/>
  <c r="AJ85" i="27"/>
  <c r="Z174" i="27"/>
  <c r="Z184" i="27"/>
  <c r="Z106" i="27"/>
  <c r="AW117" i="27"/>
  <c r="AB117" i="27" s="1"/>
  <c r="G126" i="27"/>
  <c r="Z68" i="27"/>
  <c r="AW179" i="27"/>
  <c r="AB179" i="27" s="1"/>
  <c r="AW90" i="27"/>
  <c r="AB90" i="27" s="1"/>
  <c r="AJ56" i="27"/>
  <c r="AJ41" i="27"/>
  <c r="AW153" i="27"/>
  <c r="AB153" i="27" s="1"/>
  <c r="AW135" i="27"/>
  <c r="AB135" i="27" s="1"/>
  <c r="G148" i="27"/>
  <c r="AW170" i="27"/>
  <c r="AB170" i="27" s="1"/>
  <c r="G157" i="27"/>
  <c r="Z180" i="27"/>
  <c r="G88" i="27"/>
  <c r="AJ87" i="27"/>
  <c r="AJ105" i="27"/>
  <c r="Z43" i="27"/>
  <c r="Z65" i="27"/>
  <c r="AJ40" i="27"/>
  <c r="AJ131" i="27"/>
  <c r="AW36" i="27"/>
  <c r="AB36" i="27" s="1"/>
  <c r="Z146" i="27"/>
  <c r="AW49" i="27"/>
  <c r="AB49" i="27" s="1"/>
  <c r="AW144" i="27"/>
  <c r="AB144" i="27" s="1"/>
  <c r="Z119" i="27"/>
  <c r="G28" i="27"/>
  <c r="AW24" i="27"/>
  <c r="AB24" i="27" s="1"/>
  <c r="AW131" i="27"/>
  <c r="AB131" i="27" s="1"/>
  <c r="AJ86" i="27"/>
  <c r="Z36" i="27"/>
  <c r="Z154" i="27"/>
  <c r="AW185" i="27"/>
  <c r="AB185" i="27" s="1"/>
  <c r="AJ51" i="27"/>
  <c r="AJ125" i="27"/>
  <c r="G82" i="27"/>
  <c r="AW143" i="27"/>
  <c r="AB143" i="27" s="1"/>
  <c r="AJ156" i="27"/>
  <c r="Z71" i="27"/>
  <c r="AW84" i="27"/>
  <c r="AB84" i="27" s="1"/>
  <c r="G133" i="27"/>
  <c r="AJ98" i="27"/>
  <c r="AJ108" i="27"/>
  <c r="AJ183" i="27"/>
  <c r="Z21" i="27"/>
  <c r="AJ154" i="27"/>
  <c r="G75" i="27"/>
  <c r="AJ94" i="27"/>
  <c r="Z111" i="27"/>
  <c r="AW171" i="27"/>
  <c r="AB171" i="27" s="1"/>
  <c r="AW65" i="27"/>
  <c r="AB65" i="27" s="1"/>
  <c r="AW72" i="27"/>
  <c r="AB72" i="27" s="1"/>
  <c r="AW142" i="27"/>
  <c r="AB142" i="27" s="1"/>
  <c r="Z186" i="27"/>
  <c r="AW151" i="27"/>
  <c r="AB151" i="27" s="1"/>
  <c r="G109" i="27"/>
  <c r="AW57" i="27"/>
  <c r="AB57" i="27" s="1"/>
  <c r="G94" i="27"/>
  <c r="AW158" i="27"/>
  <c r="AB158" i="27" s="1"/>
  <c r="G104" i="27"/>
  <c r="AW165" i="27"/>
  <c r="AB165" i="27" s="1"/>
  <c r="Z124" i="27"/>
  <c r="AW29" i="27"/>
  <c r="AB29" i="27" s="1"/>
  <c r="AW123" i="27"/>
  <c r="AB123" i="27" s="1"/>
  <c r="G76" i="27"/>
  <c r="G183" i="27"/>
  <c r="AJ95" i="27"/>
  <c r="AJ43" i="27"/>
  <c r="AW56" i="27"/>
  <c r="AB56" i="27" s="1"/>
  <c r="G34" i="27"/>
  <c r="G27" i="27"/>
  <c r="AJ82" i="27"/>
  <c r="G92" i="27"/>
  <c r="Z23" i="27"/>
  <c r="AJ62" i="27"/>
  <c r="AW128" i="27"/>
  <c r="AB128" i="27" s="1"/>
  <c r="G46" i="27"/>
  <c r="Z90" i="27"/>
  <c r="AJ52" i="27"/>
  <c r="G110" i="27"/>
  <c r="AW173" i="27"/>
  <c r="AB173" i="27" s="1"/>
  <c r="Z58" i="27"/>
  <c r="G140" i="27"/>
  <c r="G63" i="27"/>
  <c r="AJ36" i="27"/>
  <c r="G115" i="27"/>
  <c r="Z128" i="27"/>
  <c r="G48" i="27"/>
  <c r="Z145" i="27"/>
  <c r="U6" i="27"/>
  <c r="G159" i="27"/>
  <c r="AJ58" i="27"/>
  <c r="G189" i="27"/>
  <c r="Z104" i="27"/>
  <c r="AJ65" i="27"/>
  <c r="AJ179" i="27"/>
  <c r="AJ59" i="27"/>
  <c r="G190" i="27"/>
  <c r="AJ104" i="27"/>
  <c r="Z67" i="27"/>
  <c r="Z20" i="27"/>
  <c r="G38" i="27"/>
  <c r="AW189" i="27"/>
  <c r="AB189" i="27" s="1"/>
  <c r="BA4" i="27"/>
  <c r="Z31" i="27"/>
  <c r="Z151" i="27"/>
  <c r="AW89" i="27"/>
  <c r="AB89" i="27" s="1"/>
  <c r="G42" i="27"/>
  <c r="Z109" i="27"/>
  <c r="AK4" i="27"/>
  <c r="G123" i="27"/>
  <c r="AW111" i="27"/>
  <c r="AB111" i="27" s="1"/>
  <c r="G65" i="27"/>
  <c r="AJ186" i="27"/>
  <c r="AW106" i="27"/>
  <c r="AB106" i="27" s="1"/>
  <c r="Z61" i="27"/>
  <c r="AW26" i="27"/>
  <c r="AB26" i="27" s="1"/>
  <c r="AJ101" i="27"/>
  <c r="AQ4" i="27"/>
  <c r="AJ49" i="27"/>
  <c r="AW130" i="27"/>
  <c r="AB130" i="27" s="1"/>
  <c r="AW52" i="27"/>
  <c r="AB52" i="27" s="1"/>
  <c r="AJ135" i="27"/>
  <c r="G53" i="27"/>
  <c r="G184" i="27"/>
  <c r="G30" i="27"/>
  <c r="AW140" i="27"/>
  <c r="AB140" i="27" s="1"/>
  <c r="Z170" i="27"/>
  <c r="Z126" i="27"/>
  <c r="AW137" i="27"/>
  <c r="AB137" i="27" s="1"/>
  <c r="Z121" i="27"/>
  <c r="BL4" i="27"/>
  <c r="AW172" i="35"/>
  <c r="AB172" i="35" s="1"/>
  <c r="Z102" i="35"/>
  <c r="AW115" i="35"/>
  <c r="AB115" i="35" s="1"/>
  <c r="Z107" i="35"/>
  <c r="AW149" i="35"/>
  <c r="AB149" i="35" s="1"/>
  <c r="AJ146" i="35"/>
  <c r="AJ67" i="35"/>
  <c r="AJ118" i="35"/>
  <c r="Z24" i="35"/>
  <c r="AW77" i="35"/>
  <c r="AB77" i="35" s="1"/>
  <c r="AW192" i="35"/>
  <c r="AB192" i="35" s="1"/>
  <c r="Z86" i="35"/>
  <c r="G75" i="35"/>
  <c r="Z161" i="35"/>
  <c r="G60" i="35"/>
  <c r="Z105" i="35"/>
  <c r="AW74" i="35"/>
  <c r="AB74" i="35" s="1"/>
  <c r="AJ37" i="35"/>
  <c r="AW80" i="35"/>
  <c r="AB80" i="35" s="1"/>
  <c r="Z114" i="35"/>
  <c r="Z58" i="35"/>
  <c r="Z108" i="35"/>
  <c r="G69" i="35"/>
  <c r="AJ44" i="35"/>
  <c r="G78" i="35"/>
  <c r="Z112" i="35"/>
  <c r="AW175" i="35"/>
  <c r="AB175" i="35" s="1"/>
  <c r="G144" i="35"/>
  <c r="AW84" i="35"/>
  <c r="AB84" i="35" s="1"/>
  <c r="Z38" i="35"/>
  <c r="G135" i="35"/>
  <c r="AJ173" i="35"/>
  <c r="AJ182" i="35"/>
  <c r="Z29" i="35"/>
  <c r="G194" i="35"/>
  <c r="G76" i="35"/>
  <c r="G50" i="35"/>
  <c r="Z110" i="35"/>
  <c r="G58" i="35"/>
  <c r="AW70" i="35"/>
  <c r="AB70" i="35" s="1"/>
  <c r="AW109" i="35"/>
  <c r="AB109" i="35" s="1"/>
  <c r="AJ97" i="35"/>
  <c r="AN4" i="35"/>
  <c r="G94" i="35"/>
  <c r="Z152" i="35"/>
  <c r="AJ50" i="35"/>
  <c r="AW184" i="35"/>
  <c r="AB184" i="35" s="1"/>
  <c r="G55" i="35"/>
  <c r="Z35" i="35"/>
  <c r="AJ77" i="35"/>
  <c r="Z70" i="35"/>
  <c r="Z67" i="35"/>
  <c r="Z66" i="35"/>
  <c r="G191" i="35"/>
  <c r="G182" i="35"/>
  <c r="G187" i="35"/>
  <c r="AJ171" i="35"/>
  <c r="AW181" i="35"/>
  <c r="AB181" i="35" s="1"/>
  <c r="Z190" i="35"/>
  <c r="G178" i="35"/>
  <c r="G103" i="35"/>
  <c r="G91" i="35"/>
  <c r="AW61" i="35"/>
  <c r="AB61" i="35" s="1"/>
  <c r="AM4" i="35"/>
  <c r="AW163" i="35"/>
  <c r="AB163" i="35" s="1"/>
  <c r="AW187" i="35"/>
  <c r="AB187" i="35" s="1"/>
  <c r="BL4" i="35"/>
  <c r="AW86" i="35"/>
  <c r="AB86" i="35" s="1"/>
  <c r="AJ70" i="35"/>
  <c r="AJ151" i="35"/>
  <c r="AJ80" i="35"/>
  <c r="Z124" i="35"/>
  <c r="AW151" i="35"/>
  <c r="AB151" i="35" s="1"/>
  <c r="Z20" i="35"/>
  <c r="AW150" i="35"/>
  <c r="AB150" i="35" s="1"/>
  <c r="Z189" i="35"/>
  <c r="AW191" i="35"/>
  <c r="AB191" i="35" s="1"/>
  <c r="AJ62" i="35"/>
  <c r="AJ63" i="35"/>
  <c r="G165" i="35"/>
  <c r="Z73" i="35"/>
  <c r="AJ192" i="35"/>
  <c r="Z146" i="35"/>
  <c r="G87" i="35"/>
  <c r="AW131" i="35"/>
  <c r="AB131" i="35" s="1"/>
  <c r="G54" i="35"/>
  <c r="G136" i="35"/>
  <c r="Z30" i="35"/>
  <c r="BB4" i="35"/>
  <c r="G70" i="35"/>
  <c r="AW182" i="35"/>
  <c r="AB182" i="35" s="1"/>
  <c r="AJ181" i="35"/>
  <c r="AW66" i="35"/>
  <c r="AB66" i="35" s="1"/>
  <c r="G52" i="35"/>
  <c r="AW171" i="35"/>
  <c r="AB171" i="35" s="1"/>
  <c r="AJ183" i="35"/>
  <c r="AJ127" i="35"/>
  <c r="G148" i="35"/>
  <c r="AS4" i="35"/>
  <c r="AW170" i="35"/>
  <c r="AB170" i="35" s="1"/>
  <c r="AW93" i="35"/>
  <c r="AB93" i="35" s="1"/>
  <c r="Z97" i="35"/>
  <c r="Z101" i="35"/>
  <c r="AJ184" i="35"/>
  <c r="G72" i="35"/>
  <c r="AW134" i="35"/>
  <c r="AB134" i="35" s="1"/>
  <c r="AW108" i="35"/>
  <c r="AB108" i="35" s="1"/>
  <c r="AW158" i="35"/>
  <c r="AB158" i="35" s="1"/>
  <c r="AJ128" i="35"/>
  <c r="AJ122" i="35"/>
  <c r="G160" i="35"/>
  <c r="G115" i="35"/>
  <c r="AW78" i="35"/>
  <c r="AB78" i="35" s="1"/>
  <c r="Z33" i="35"/>
  <c r="Z118" i="35"/>
  <c r="Z138" i="35"/>
  <c r="AW176" i="35"/>
  <c r="AB176" i="35" s="1"/>
  <c r="G68" i="35"/>
  <c r="Z36" i="35"/>
  <c r="G141" i="35"/>
  <c r="Z47" i="35"/>
  <c r="AW193" i="35"/>
  <c r="AB193" i="35" s="1"/>
  <c r="G155" i="35"/>
  <c r="AW132" i="35"/>
  <c r="AB132" i="35" s="1"/>
  <c r="Z147" i="35"/>
  <c r="AW153" i="35"/>
  <c r="AB153" i="35" s="1"/>
  <c r="AW111" i="35"/>
  <c r="AB111" i="35" s="1"/>
  <c r="AJ105" i="35"/>
  <c r="AJ167" i="35"/>
  <c r="G111" i="35"/>
  <c r="AJ141" i="35"/>
  <c r="AW162" i="35"/>
  <c r="AB162" i="35" s="1"/>
  <c r="AW4" i="35"/>
  <c r="G63" i="35"/>
  <c r="Z182" i="35"/>
  <c r="AW159" i="35"/>
  <c r="AB159" i="35" s="1"/>
  <c r="Z158" i="35"/>
  <c r="AJ131" i="35"/>
  <c r="G130" i="35"/>
  <c r="AJ94" i="35"/>
  <c r="G64" i="35"/>
  <c r="AW55" i="35"/>
  <c r="AB55" i="35" s="1"/>
  <c r="Z171" i="35"/>
  <c r="AJ51" i="35"/>
  <c r="AW164" i="35"/>
  <c r="AB164" i="35" s="1"/>
  <c r="AQ4" i="35"/>
  <c r="G85" i="35"/>
  <c r="Z157" i="35"/>
  <c r="AW83" i="35"/>
  <c r="AB83" i="35" s="1"/>
  <c r="Z59" i="35"/>
  <c r="G107" i="35"/>
  <c r="G65" i="35"/>
  <c r="Z176" i="35"/>
  <c r="Z34" i="35"/>
  <c r="G137" i="35"/>
  <c r="AW186" i="35"/>
  <c r="AB186" i="35" s="1"/>
  <c r="AJ45" i="35"/>
  <c r="BC4" i="35"/>
  <c r="AJ53" i="35"/>
  <c r="AW97" i="35"/>
  <c r="AB97" i="35" s="1"/>
  <c r="AJ180" i="35"/>
  <c r="Z88" i="35"/>
  <c r="G140" i="35"/>
  <c r="AJ110" i="35"/>
  <c r="Z111" i="35"/>
  <c r="G174" i="35"/>
  <c r="AJ193" i="35"/>
  <c r="AW123" i="35"/>
  <c r="AB123" i="35" s="1"/>
  <c r="AW128" i="35"/>
  <c r="AB128" i="35" s="1"/>
  <c r="Z51" i="35"/>
  <c r="G129" i="35"/>
  <c r="G166" i="35"/>
  <c r="AJ96" i="35"/>
  <c r="AW47" i="35"/>
  <c r="AB47" i="35" s="1"/>
  <c r="AW42" i="35"/>
  <c r="AB42" i="35" s="1"/>
  <c r="AW28" i="35"/>
  <c r="AB28" i="35" s="1"/>
  <c r="AW39" i="35"/>
  <c r="AB39" i="35" s="1"/>
  <c r="G21" i="35"/>
  <c r="G32" i="35"/>
  <c r="G31" i="35"/>
  <c r="G42" i="35"/>
  <c r="G28" i="35"/>
  <c r="AW32" i="35"/>
  <c r="AB32" i="35" s="1"/>
  <c r="G48" i="35"/>
  <c r="AJ43" i="35"/>
  <c r="G147" i="35"/>
  <c r="AW82" i="35"/>
  <c r="AB82" i="35" s="1"/>
  <c r="AJ176" i="35"/>
  <c r="AW64" i="35"/>
  <c r="AB64" i="35" s="1"/>
  <c r="AJ123" i="35"/>
  <c r="Z123" i="35"/>
  <c r="Z52" i="35"/>
  <c r="G120" i="35"/>
  <c r="AW180" i="35"/>
  <c r="AB180" i="35" s="1"/>
  <c r="Z53" i="35"/>
  <c r="AW94" i="35"/>
  <c r="AB94" i="35" s="1"/>
  <c r="G157" i="35"/>
  <c r="Z71" i="35"/>
  <c r="Z129" i="35"/>
  <c r="G97" i="35"/>
  <c r="BG4" i="35"/>
  <c r="Z165" i="35"/>
  <c r="Z21" i="35"/>
  <c r="Z191" i="35"/>
  <c r="G92" i="35"/>
  <c r="Z187" i="35"/>
  <c r="Z61" i="35"/>
  <c r="AJ147" i="35"/>
  <c r="AJ72" i="35"/>
  <c r="AJ54" i="35"/>
  <c r="Z170" i="35"/>
  <c r="AJ76" i="35"/>
  <c r="Z119" i="35"/>
  <c r="Z169" i="35"/>
  <c r="AJ30" i="35"/>
  <c r="AJ57" i="35"/>
  <c r="AW190" i="35"/>
  <c r="AB190" i="35" s="1"/>
  <c r="G156" i="35"/>
  <c r="AW136" i="35"/>
  <c r="AB136" i="35" s="1"/>
  <c r="AW60" i="35"/>
  <c r="AB60" i="35" s="1"/>
  <c r="AJ102" i="35"/>
  <c r="AW56" i="35"/>
  <c r="AB56" i="35" s="1"/>
  <c r="AW53" i="35"/>
  <c r="AB53" i="35" s="1"/>
  <c r="G118" i="35"/>
  <c r="BE4" i="35"/>
  <c r="AW92" i="35"/>
  <c r="AB92" i="35" s="1"/>
  <c r="AJ113" i="35"/>
  <c r="Z25" i="35"/>
  <c r="Z145" i="35"/>
  <c r="G184" i="35"/>
  <c r="Z72" i="35"/>
  <c r="AW183" i="35"/>
  <c r="AB183" i="35" s="1"/>
  <c r="Z143" i="35"/>
  <c r="Z28" i="35"/>
  <c r="Z37" i="35"/>
  <c r="AW51" i="35"/>
  <c r="AB51" i="35" s="1"/>
  <c r="G102" i="35"/>
  <c r="Z183" i="35"/>
  <c r="AJ191" i="35"/>
  <c r="AJ162" i="35"/>
  <c r="Z137" i="35"/>
  <c r="G105" i="35"/>
  <c r="AW160" i="35"/>
  <c r="AB160" i="35" s="1"/>
  <c r="Z26" i="35"/>
  <c r="Z113" i="35"/>
  <c r="AT4" i="35"/>
  <c r="AO4" i="35"/>
  <c r="AW63" i="35"/>
  <c r="AB63" i="35" s="1"/>
  <c r="Z167" i="35"/>
  <c r="Z185" i="35"/>
  <c r="AJ138" i="35"/>
  <c r="Z122" i="35"/>
  <c r="AW154" i="35"/>
  <c r="AB154" i="35" s="1"/>
  <c r="AJ125" i="35"/>
  <c r="AJ165" i="35"/>
  <c r="Z99" i="35"/>
  <c r="AW117" i="35"/>
  <c r="AB117" i="35" s="1"/>
  <c r="Z42" i="35"/>
  <c r="AJ75" i="35"/>
  <c r="AW54" i="35"/>
  <c r="AB54" i="35" s="1"/>
  <c r="AW59" i="35"/>
  <c r="AB59" i="35" s="1"/>
  <c r="AW129" i="35"/>
  <c r="AB129" i="35" s="1"/>
  <c r="Z109" i="35"/>
  <c r="G151" i="35"/>
  <c r="G124" i="35"/>
  <c r="AJ91" i="35"/>
  <c r="G149" i="35"/>
  <c r="G117" i="35"/>
  <c r="AJ59" i="35"/>
  <c r="G95" i="35"/>
  <c r="AJ149" i="35"/>
  <c r="AW99" i="35"/>
  <c r="AB99" i="35" s="1"/>
  <c r="AW95" i="35"/>
  <c r="AB95" i="35" s="1"/>
  <c r="AJ66" i="35"/>
  <c r="AW65" i="35"/>
  <c r="AB65" i="35" s="1"/>
  <c r="AJ163" i="35"/>
  <c r="Z117" i="35"/>
  <c r="AW185" i="35"/>
  <c r="AB185" i="35" s="1"/>
  <c r="Z116" i="35"/>
  <c r="G101" i="35"/>
  <c r="AJ71" i="35"/>
  <c r="G62" i="35"/>
  <c r="AW72" i="35"/>
  <c r="AB72" i="35" s="1"/>
  <c r="AJ38" i="35"/>
  <c r="G82" i="35"/>
  <c r="AJ56" i="35"/>
  <c r="Z65" i="35"/>
  <c r="AJ82" i="35"/>
  <c r="G122" i="35"/>
  <c r="G109" i="35"/>
  <c r="G176" i="35"/>
  <c r="AJ154" i="35"/>
  <c r="AW179" i="35"/>
  <c r="AB179" i="35" s="1"/>
  <c r="AW177" i="35"/>
  <c r="AB177" i="35" s="1"/>
  <c r="G164" i="35"/>
  <c r="AJ41" i="35"/>
  <c r="G186" i="35"/>
  <c r="G67" i="35"/>
  <c r="G59" i="35"/>
  <c r="Z149" i="35"/>
  <c r="G114" i="35"/>
  <c r="AW174" i="35"/>
  <c r="AB174" i="35" s="1"/>
  <c r="Z104" i="35"/>
  <c r="Z162" i="35"/>
  <c r="AJ78" i="35"/>
  <c r="AW79" i="35"/>
  <c r="AB79" i="35" s="1"/>
  <c r="AJ114" i="35"/>
  <c r="AJ170" i="35"/>
  <c r="Z150" i="35"/>
  <c r="Z100" i="35"/>
  <c r="Z177" i="35"/>
  <c r="AJ90" i="35"/>
  <c r="Z45" i="35"/>
  <c r="Z188" i="35"/>
  <c r="AJ159" i="35"/>
  <c r="AW73" i="35"/>
  <c r="AB73" i="35" s="1"/>
  <c r="AR4" i="35"/>
  <c r="Z141" i="35"/>
  <c r="Z194" i="35"/>
  <c r="Z195" i="35" s="1"/>
  <c r="AW168" i="35"/>
  <c r="AB168" i="35" s="1"/>
  <c r="AW194" i="35"/>
  <c r="AB194" i="35" s="1"/>
  <c r="G185" i="35"/>
  <c r="Z193" i="35"/>
  <c r="Z178" i="35"/>
  <c r="AJ46" i="35"/>
  <c r="AJ160" i="35"/>
  <c r="G57" i="35"/>
  <c r="Z22" i="35"/>
  <c r="Z44" i="35"/>
  <c r="AJ132" i="35"/>
  <c r="G74" i="35"/>
  <c r="AJ100" i="35"/>
  <c r="AJ117" i="35"/>
  <c r="G66" i="35"/>
  <c r="AJ188" i="35"/>
  <c r="AW120" i="35"/>
  <c r="AB120" i="35" s="1"/>
  <c r="AW127" i="35"/>
  <c r="AB127" i="35" s="1"/>
  <c r="Z46" i="35"/>
  <c r="AW130" i="35"/>
  <c r="AB130" i="35" s="1"/>
  <c r="AJ106" i="35"/>
  <c r="AJ22" i="35"/>
  <c r="Z60" i="35"/>
  <c r="AJ64" i="35"/>
  <c r="G121" i="35"/>
  <c r="G188" i="35"/>
  <c r="G175" i="35"/>
  <c r="AW142" i="35"/>
  <c r="AB142" i="35" s="1"/>
  <c r="AJ98" i="35"/>
  <c r="G83" i="35"/>
  <c r="AJ187" i="35"/>
  <c r="AW161" i="35"/>
  <c r="AB161" i="35" s="1"/>
  <c r="AW57" i="35"/>
  <c r="AB57" i="35" s="1"/>
  <c r="AW165" i="35"/>
  <c r="AB165" i="35" s="1"/>
  <c r="AJ155" i="35"/>
  <c r="AY4" i="35"/>
  <c r="AW38" i="35"/>
  <c r="AB38" i="35" s="1"/>
  <c r="AW29" i="35"/>
  <c r="AB29" i="35" s="1"/>
  <c r="AW36" i="35"/>
  <c r="AB36" i="35" s="1"/>
  <c r="AJ23" i="35"/>
  <c r="AW25" i="35"/>
  <c r="AB25" i="35" s="1"/>
  <c r="AW30" i="35"/>
  <c r="AB30" i="35" s="1"/>
  <c r="AW33" i="35"/>
  <c r="AB33" i="35" s="1"/>
  <c r="AW43" i="35"/>
  <c r="AB43" i="35" s="1"/>
  <c r="AW31" i="35"/>
  <c r="AB31" i="35" s="1"/>
  <c r="G29" i="35"/>
  <c r="AW49" i="35"/>
  <c r="AB49" i="35" s="1"/>
  <c r="G26" i="35"/>
  <c r="G41" i="35"/>
  <c r="G27" i="35"/>
  <c r="G38" i="35"/>
  <c r="G39" i="35"/>
  <c r="Z148" i="35"/>
  <c r="AW113" i="35"/>
  <c r="AB113" i="35" s="1"/>
  <c r="AW101" i="35"/>
  <c r="AB101" i="35" s="1"/>
  <c r="Z106" i="35"/>
  <c r="AJ189" i="35"/>
  <c r="Z139" i="35"/>
  <c r="AW124" i="35"/>
  <c r="AB124" i="35" s="1"/>
  <c r="AJ58" i="35"/>
  <c r="Z39" i="35"/>
  <c r="AJ52" i="35"/>
  <c r="G73" i="35"/>
  <c r="AJ120" i="35"/>
  <c r="AW103" i="35"/>
  <c r="AB103" i="35" s="1"/>
  <c r="AW62" i="35"/>
  <c r="AB62" i="35" s="1"/>
  <c r="Z115" i="35"/>
  <c r="Z132" i="35"/>
  <c r="AJ185" i="35"/>
  <c r="Z166" i="35"/>
  <c r="AW145" i="35"/>
  <c r="AB145" i="35" s="1"/>
  <c r="AJ139" i="35"/>
  <c r="G71" i="35"/>
  <c r="AJ134" i="35"/>
  <c r="Z40" i="35"/>
  <c r="AW75" i="35"/>
  <c r="AB75" i="35" s="1"/>
  <c r="G193" i="35"/>
  <c r="G100" i="35"/>
  <c r="Z163" i="35"/>
  <c r="AW116" i="35"/>
  <c r="AB116" i="35" s="1"/>
  <c r="AU4" i="35"/>
  <c r="Z96" i="35"/>
  <c r="Z63" i="35"/>
  <c r="Z94" i="35"/>
  <c r="Z83" i="35"/>
  <c r="Z85" i="35"/>
  <c r="Z174" i="35"/>
  <c r="AW90" i="35"/>
  <c r="AB90" i="35" s="1"/>
  <c r="AJ40" i="35"/>
  <c r="G79" i="35"/>
  <c r="AW96" i="35"/>
  <c r="AB96" i="35" s="1"/>
  <c r="Z131" i="35"/>
  <c r="AW69" i="35"/>
  <c r="AB69" i="35" s="1"/>
  <c r="G106" i="35"/>
  <c r="Z77" i="35"/>
  <c r="G88" i="35"/>
  <c r="AW107" i="35"/>
  <c r="AB107" i="35" s="1"/>
  <c r="G108" i="35"/>
  <c r="AJ20" i="35"/>
  <c r="AJ39" i="35"/>
  <c r="G150" i="35"/>
  <c r="AJ166" i="35"/>
  <c r="Z76" i="35"/>
  <c r="AW89" i="35"/>
  <c r="AB89" i="35" s="1"/>
  <c r="Z192" i="35"/>
  <c r="AJ86" i="35"/>
  <c r="G98" i="35"/>
  <c r="Z84" i="35"/>
  <c r="AJ164" i="35"/>
  <c r="BO4" i="35"/>
  <c r="Z154" i="35"/>
  <c r="AJ48" i="35"/>
  <c r="G110" i="35"/>
  <c r="AW102" i="35"/>
  <c r="AB102" i="35" s="1"/>
  <c r="Z49" i="35"/>
  <c r="AJ104" i="35"/>
  <c r="AJ85" i="35"/>
  <c r="Z181" i="35"/>
  <c r="G77" i="35"/>
  <c r="G169" i="35"/>
  <c r="AJ47" i="35"/>
  <c r="G168" i="35"/>
  <c r="AJ137" i="35"/>
  <c r="AJ142" i="35"/>
  <c r="Z140" i="35"/>
  <c r="AJ150" i="35"/>
  <c r="G161" i="35"/>
  <c r="G167" i="35"/>
  <c r="AJ21" i="35"/>
  <c r="AW122" i="35"/>
  <c r="AB122" i="35" s="1"/>
  <c r="Z180" i="35"/>
  <c r="G125" i="35"/>
  <c r="G190" i="35"/>
  <c r="AW44" i="35"/>
  <c r="AB44" i="35" s="1"/>
  <c r="G23" i="35"/>
  <c r="AW26" i="35"/>
  <c r="AB26" i="35" s="1"/>
  <c r="G24" i="35"/>
  <c r="G34" i="35"/>
  <c r="G46" i="35"/>
  <c r="G33" i="35"/>
  <c r="G37" i="35"/>
  <c r="G30" i="35"/>
  <c r="Z155" i="35"/>
  <c r="Z151" i="35"/>
  <c r="AJ145" i="35"/>
  <c r="Z90" i="35"/>
  <c r="AJ74" i="35"/>
  <c r="AJ194" i="35"/>
  <c r="G112" i="35"/>
  <c r="AJ175" i="35"/>
  <c r="AP4" i="35"/>
  <c r="AW139" i="35"/>
  <c r="AB139" i="35" s="1"/>
  <c r="G128" i="35"/>
  <c r="AJ112" i="35"/>
  <c r="AJ143" i="35"/>
  <c r="G132" i="35"/>
  <c r="AW141" i="35"/>
  <c r="AB141" i="35" s="1"/>
  <c r="AW178" i="35"/>
  <c r="AB178" i="35" s="1"/>
  <c r="Z54" i="35"/>
  <c r="Z80" i="35"/>
  <c r="AW144" i="35"/>
  <c r="AB144" i="35" s="1"/>
  <c r="G181" i="35"/>
  <c r="Z78" i="35"/>
  <c r="AJ83" i="35"/>
  <c r="G172" i="35"/>
  <c r="AJ36" i="35"/>
  <c r="G131" i="35"/>
  <c r="AJ84" i="35"/>
  <c r="Z92" i="35"/>
  <c r="AW88" i="35"/>
  <c r="AB88" i="35" s="1"/>
  <c r="AJ179" i="35"/>
  <c r="AJ95" i="35"/>
  <c r="AJ33" i="35"/>
  <c r="G123" i="35"/>
  <c r="BK4" i="35"/>
  <c r="AW157" i="35"/>
  <c r="AB157" i="35" s="1"/>
  <c r="AJ121" i="35"/>
  <c r="AJ99" i="35"/>
  <c r="Z23" i="35"/>
  <c r="AJ126" i="35"/>
  <c r="AJ116" i="35"/>
  <c r="Z125" i="35"/>
  <c r="BN4" i="35"/>
  <c r="AJ26" i="35"/>
  <c r="AL4" i="35"/>
  <c r="AJ119" i="35"/>
  <c r="AW76" i="35"/>
  <c r="AB76" i="35" s="1"/>
  <c r="Z91" i="35"/>
  <c r="Z159" i="35"/>
  <c r="AW119" i="35"/>
  <c r="AB119" i="35" s="1"/>
  <c r="G154" i="35"/>
  <c r="AJ69" i="35"/>
  <c r="BJ4" i="35"/>
  <c r="AJ135" i="35"/>
  <c r="G99" i="35"/>
  <c r="AJ55" i="35"/>
  <c r="Z68" i="35"/>
  <c r="Z126" i="35"/>
  <c r="AJ92" i="35"/>
  <c r="AW189" i="35"/>
  <c r="AB189" i="35" s="1"/>
  <c r="G96" i="35"/>
  <c r="AJ186" i="35"/>
  <c r="AJ49" i="35"/>
  <c r="G179" i="35"/>
  <c r="G145" i="35"/>
  <c r="AJ73" i="35"/>
  <c r="Z31" i="35"/>
  <c r="Z50" i="35"/>
  <c r="AW138" i="35"/>
  <c r="AB138" i="35" s="1"/>
  <c r="AJ32" i="35"/>
  <c r="AZ4" i="35"/>
  <c r="AW143" i="35"/>
  <c r="AB143" i="35" s="1"/>
  <c r="AK4" i="35"/>
  <c r="BA4" i="35"/>
  <c r="Z160" i="35"/>
  <c r="G192" i="35"/>
  <c r="Z127" i="35"/>
  <c r="Z74" i="35"/>
  <c r="AJ79" i="35"/>
  <c r="AJ115" i="35"/>
  <c r="AV4" i="35"/>
  <c r="Z179" i="35"/>
  <c r="AF6" i="35"/>
  <c r="G163" i="35"/>
  <c r="AW140" i="35"/>
  <c r="AB140" i="35" s="1"/>
  <c r="G61" i="35"/>
  <c r="AW22" i="35"/>
  <c r="AB22" i="35" s="1"/>
  <c r="AW35" i="35"/>
  <c r="AB35" i="35" s="1"/>
  <c r="G22" i="35"/>
  <c r="AW45" i="35"/>
  <c r="AB45" i="35" s="1"/>
  <c r="G47" i="35"/>
  <c r="G35" i="35"/>
  <c r="AJ153" i="35"/>
  <c r="AJ28" i="35"/>
  <c r="AG5" i="35"/>
  <c r="AW137" i="35"/>
  <c r="AB137" i="35" s="1"/>
  <c r="AJ103" i="35"/>
  <c r="AJ133" i="35"/>
  <c r="G81" i="35"/>
  <c r="Z186" i="35"/>
  <c r="AW91" i="35"/>
  <c r="AB91" i="35" s="1"/>
  <c r="AW98" i="35"/>
  <c r="AB98" i="35" s="1"/>
  <c r="G162" i="35"/>
  <c r="AW173" i="35"/>
  <c r="AB173" i="35" s="1"/>
  <c r="G116" i="35"/>
  <c r="Z121" i="35"/>
  <c r="AJ27" i="35"/>
  <c r="Z82" i="35"/>
  <c r="AW118" i="35"/>
  <c r="AB118" i="35" s="1"/>
  <c r="AJ178" i="35"/>
  <c r="Z130" i="35"/>
  <c r="G93" i="35"/>
  <c r="G158" i="35"/>
  <c r="AJ93" i="35"/>
  <c r="G180" i="35"/>
  <c r="G142" i="35"/>
  <c r="Z136" i="35"/>
  <c r="AW125" i="35"/>
  <c r="AB125" i="35" s="1"/>
  <c r="Z164" i="35"/>
  <c r="G90" i="35"/>
  <c r="AJ24" i="35"/>
  <c r="Z41" i="35"/>
  <c r="G89" i="35"/>
  <c r="AJ109" i="35"/>
  <c r="AJ136" i="35"/>
  <c r="AW121" i="35"/>
  <c r="AB121" i="35" s="1"/>
  <c r="AJ190" i="35"/>
  <c r="AJ35" i="35"/>
  <c r="AW87" i="35"/>
  <c r="AB87" i="35" s="1"/>
  <c r="AJ101" i="35"/>
  <c r="AW37" i="35"/>
  <c r="AB37" i="35" s="1"/>
  <c r="AW21" i="35"/>
  <c r="AB21" i="35" s="1"/>
  <c r="G49" i="35"/>
  <c r="G43" i="35"/>
  <c r="Z134" i="35"/>
  <c r="Z120" i="35"/>
  <c r="Z103" i="35"/>
  <c r="G189" i="35"/>
  <c r="Z32" i="35"/>
  <c r="Z48" i="35"/>
  <c r="AJ89" i="35"/>
  <c r="AJ158" i="35"/>
  <c r="G84" i="35"/>
  <c r="Z43" i="35"/>
  <c r="AJ87" i="35"/>
  <c r="G113" i="35"/>
  <c r="G153" i="35"/>
  <c r="G51" i="35"/>
  <c r="Z27" i="35"/>
  <c r="AJ31" i="35"/>
  <c r="AW166" i="35"/>
  <c r="AB166" i="35" s="1"/>
  <c r="U6" i="35"/>
  <c r="G173" i="35"/>
  <c r="G177" i="35"/>
  <c r="AJ161" i="35"/>
  <c r="AW126" i="35"/>
  <c r="AB126" i="35" s="1"/>
  <c r="AW110" i="35"/>
  <c r="AB110" i="35" s="1"/>
  <c r="Z133" i="35"/>
  <c r="AW52" i="35"/>
  <c r="AB52" i="35" s="1"/>
  <c r="AJ108" i="35"/>
  <c r="Z128" i="35"/>
  <c r="AJ42" i="35"/>
  <c r="AW68" i="35"/>
  <c r="AB68" i="35" s="1"/>
  <c r="Z168" i="35"/>
  <c r="G127" i="35"/>
  <c r="Z89" i="35"/>
  <c r="G139" i="35"/>
  <c r="Z172" i="35"/>
  <c r="AJ144" i="35"/>
  <c r="AW167" i="35"/>
  <c r="AB167" i="35" s="1"/>
  <c r="G126" i="35"/>
  <c r="Z135" i="35"/>
  <c r="Z175" i="35"/>
  <c r="AW169" i="35"/>
  <c r="AB169" i="35" s="1"/>
  <c r="AW106" i="35"/>
  <c r="AB106" i="35" s="1"/>
  <c r="AW48" i="35"/>
  <c r="AB48" i="35" s="1"/>
  <c r="G25" i="35"/>
  <c r="AW24" i="35"/>
  <c r="AB24" i="35" s="1"/>
  <c r="G44" i="35"/>
  <c r="G86" i="35"/>
  <c r="BM4" i="35"/>
  <c r="AW188" i="35"/>
  <c r="AB188" i="35" s="1"/>
  <c r="Z62" i="35"/>
  <c r="AW133" i="35"/>
  <c r="AB133" i="35" s="1"/>
  <c r="AW85" i="35"/>
  <c r="AB85" i="35" s="1"/>
  <c r="G104" i="35"/>
  <c r="AJ124" i="35"/>
  <c r="Z153" i="35"/>
  <c r="G143" i="35"/>
  <c r="AJ61" i="35"/>
  <c r="AW148" i="35"/>
  <c r="AB148" i="35" s="1"/>
  <c r="G133" i="35"/>
  <c r="AW100" i="35"/>
  <c r="AB100" i="35" s="1"/>
  <c r="AW104" i="35"/>
  <c r="AB104" i="35" s="1"/>
  <c r="AW135" i="35"/>
  <c r="AB135" i="35" s="1"/>
  <c r="G171" i="35"/>
  <c r="AJ140" i="35"/>
  <c r="Z98" i="35"/>
  <c r="AW34" i="35"/>
  <c r="AB34" i="35" s="1"/>
  <c r="AW23" i="35"/>
  <c r="AB23" i="35" s="1"/>
  <c r="BF4" i="35"/>
  <c r="G152" i="35"/>
  <c r="AJ177" i="35"/>
  <c r="AW58" i="35"/>
  <c r="AB58" i="35" s="1"/>
  <c r="BH4" i="35"/>
  <c r="G80" i="35"/>
  <c r="Z81" i="35"/>
  <c r="AW112" i="35"/>
  <c r="AB112" i="35" s="1"/>
  <c r="AJ34" i="35"/>
  <c r="Z79" i="35"/>
  <c r="AJ157" i="35"/>
  <c r="Z156" i="35"/>
  <c r="Z56" i="35"/>
  <c r="Z144" i="35"/>
  <c r="Z55" i="35"/>
  <c r="AJ130" i="35"/>
  <c r="AJ88" i="35"/>
  <c r="G134" i="35"/>
  <c r="AW81" i="35"/>
  <c r="AB81" i="35" s="1"/>
  <c r="BI4" i="35"/>
  <c r="AJ60" i="35"/>
  <c r="Z184" i="35"/>
  <c r="AW147" i="35"/>
  <c r="AB147" i="35" s="1"/>
  <c r="AW40" i="35"/>
  <c r="AB40" i="35" s="1"/>
  <c r="G40" i="35"/>
  <c r="G119" i="35"/>
  <c r="AJ172" i="35"/>
  <c r="AW146" i="35"/>
  <c r="AB146" i="35" s="1"/>
  <c r="AJ129" i="35"/>
  <c r="G56" i="35"/>
  <c r="AW71" i="35"/>
  <c r="AB71" i="35" s="1"/>
  <c r="AJ152" i="35"/>
  <c r="AJ65" i="35"/>
  <c r="Z142" i="35"/>
  <c r="Z95" i="35"/>
  <c r="AW156" i="35"/>
  <c r="AB156" i="35" s="1"/>
  <c r="AW46" i="35"/>
  <c r="AB46" i="35" s="1"/>
  <c r="AW114" i="35"/>
  <c r="AB114" i="35" s="1"/>
  <c r="BD4" i="35"/>
  <c r="Z93" i="35"/>
  <c r="AJ148" i="35"/>
  <c r="G183" i="35"/>
  <c r="Z75" i="35"/>
  <c r="Z57" i="35"/>
  <c r="AW152" i="35"/>
  <c r="AB152" i="35" s="1"/>
  <c r="AW27" i="35"/>
  <c r="AB27" i="35" s="1"/>
  <c r="G159" i="35"/>
  <c r="Z64" i="35"/>
  <c r="AJ168" i="35"/>
  <c r="G146" i="35"/>
  <c r="AJ107" i="35"/>
  <c r="AX4" i="35"/>
  <c r="Z87" i="35"/>
  <c r="AJ156" i="35"/>
  <c r="AJ174" i="35"/>
  <c r="AJ25" i="35"/>
  <c r="AW105" i="35"/>
  <c r="AB105" i="35" s="1"/>
  <c r="G138" i="35"/>
  <c r="G45" i="35"/>
  <c r="AJ68" i="35"/>
  <c r="AW67" i="35"/>
  <c r="AB67" i="35" s="1"/>
  <c r="Z69" i="35"/>
  <c r="AW155" i="35"/>
  <c r="AB155" i="35" s="1"/>
  <c r="AW41" i="35"/>
  <c r="AB41" i="35" s="1"/>
  <c r="G170" i="35"/>
  <c r="Z173" i="35"/>
  <c r="AJ29" i="35"/>
  <c r="AJ111" i="35"/>
  <c r="G53" i="35"/>
  <c r="AW50" i="35"/>
  <c r="AB50" i="35" s="1"/>
  <c r="AJ169" i="35"/>
  <c r="AJ81" i="35"/>
  <c r="G36" i="35"/>
  <c r="AW136" i="34"/>
  <c r="AB136" i="34" s="1"/>
  <c r="AW112" i="34"/>
  <c r="AB112" i="34" s="1"/>
  <c r="G180" i="34"/>
  <c r="G172" i="34"/>
  <c r="G68" i="34"/>
  <c r="AJ24" i="34"/>
  <c r="AJ148" i="34"/>
  <c r="Z74" i="34"/>
  <c r="AJ122" i="34"/>
  <c r="G178" i="34"/>
  <c r="AJ155" i="34"/>
  <c r="G166" i="34"/>
  <c r="AW107" i="34"/>
  <c r="AB107" i="34" s="1"/>
  <c r="AW42" i="34"/>
  <c r="AB42" i="34" s="1"/>
  <c r="AW67" i="34"/>
  <c r="AB67" i="34" s="1"/>
  <c r="AJ139" i="34"/>
  <c r="Z73" i="34"/>
  <c r="G125" i="34"/>
  <c r="G34" i="34"/>
  <c r="Z145" i="34"/>
  <c r="AV4" i="34"/>
  <c r="Z166" i="34"/>
  <c r="AJ157" i="34"/>
  <c r="G160" i="34"/>
  <c r="G192" i="34"/>
  <c r="G130" i="34"/>
  <c r="G62" i="34"/>
  <c r="Z42" i="34"/>
  <c r="AJ136" i="34"/>
  <c r="AW34" i="34"/>
  <c r="AB34" i="34" s="1"/>
  <c r="AW32" i="34"/>
  <c r="AB32" i="34" s="1"/>
  <c r="G127" i="34"/>
  <c r="G65" i="34"/>
  <c r="Z127" i="34"/>
  <c r="AJ117" i="34"/>
  <c r="G57" i="34"/>
  <c r="Z126" i="34"/>
  <c r="G61" i="34"/>
  <c r="Z85" i="34"/>
  <c r="Z135" i="34"/>
  <c r="AW115" i="34"/>
  <c r="AB115" i="34" s="1"/>
  <c r="AJ180" i="34"/>
  <c r="AJ187" i="34"/>
  <c r="AJ158" i="34"/>
  <c r="AW192" i="34"/>
  <c r="AB192" i="34" s="1"/>
  <c r="AJ172" i="34"/>
  <c r="G54" i="34"/>
  <c r="AJ166" i="34"/>
  <c r="Z97" i="34"/>
  <c r="AW41" i="34"/>
  <c r="AB41" i="34" s="1"/>
  <c r="Z112" i="34"/>
  <c r="AJ120" i="34"/>
  <c r="AW27" i="34"/>
  <c r="AB27" i="34" s="1"/>
  <c r="AJ79" i="34"/>
  <c r="Z157" i="34"/>
  <c r="AJ73" i="34"/>
  <c r="G45" i="34"/>
  <c r="G60" i="34"/>
  <c r="G38" i="34"/>
  <c r="AW94" i="34"/>
  <c r="AB94" i="34" s="1"/>
  <c r="AW73" i="34"/>
  <c r="AB73" i="34" s="1"/>
  <c r="G69" i="34"/>
  <c r="G77" i="34"/>
  <c r="AW157" i="34"/>
  <c r="AB157" i="34" s="1"/>
  <c r="Z173" i="34"/>
  <c r="Z131" i="34"/>
  <c r="AJ106" i="34"/>
  <c r="AW150" i="34"/>
  <c r="AB150" i="34" s="1"/>
  <c r="G83" i="34"/>
  <c r="Z24" i="34"/>
  <c r="Z90" i="34"/>
  <c r="AW131" i="34"/>
  <c r="AB131" i="34" s="1"/>
  <c r="Z98" i="34"/>
  <c r="G183" i="34"/>
  <c r="Z111" i="34"/>
  <c r="AW109" i="34"/>
  <c r="AB109" i="34" s="1"/>
  <c r="AW162" i="34"/>
  <c r="AB162" i="34" s="1"/>
  <c r="AJ164" i="34"/>
  <c r="AW114" i="34"/>
  <c r="AB114" i="34" s="1"/>
  <c r="AJ193" i="34"/>
  <c r="Z57" i="34"/>
  <c r="G157" i="34"/>
  <c r="G132" i="34"/>
  <c r="AJ135" i="34"/>
  <c r="G27" i="34"/>
  <c r="G152" i="34"/>
  <c r="AW59" i="34"/>
  <c r="AB59" i="34" s="1"/>
  <c r="AJ93" i="34"/>
  <c r="AW140" i="34"/>
  <c r="AB140" i="34" s="1"/>
  <c r="Z151" i="34"/>
  <c r="AW133" i="34"/>
  <c r="AB133" i="34" s="1"/>
  <c r="Z50" i="34"/>
  <c r="AJ89" i="34"/>
  <c r="AW98" i="34"/>
  <c r="AB98" i="34" s="1"/>
  <c r="BG4" i="34"/>
  <c r="AW77" i="34"/>
  <c r="AB77" i="34" s="1"/>
  <c r="G31" i="34"/>
  <c r="Z146" i="34"/>
  <c r="Z92" i="34"/>
  <c r="AJ52" i="34"/>
  <c r="AW81" i="34"/>
  <c r="AB81" i="34" s="1"/>
  <c r="AM4" i="34"/>
  <c r="AW31" i="34"/>
  <c r="AB31" i="34" s="1"/>
  <c r="AW189" i="34"/>
  <c r="AB189" i="34" s="1"/>
  <c r="Z48" i="34"/>
  <c r="AJ178" i="34"/>
  <c r="AW85" i="34"/>
  <c r="AB85" i="34" s="1"/>
  <c r="AJ151" i="34"/>
  <c r="AJ66" i="34"/>
  <c r="G136" i="34"/>
  <c r="G194" i="34"/>
  <c r="Z122" i="34"/>
  <c r="AW178" i="34"/>
  <c r="AB178" i="34" s="1"/>
  <c r="AJ57" i="34"/>
  <c r="AW37" i="34"/>
  <c r="AB37" i="34" s="1"/>
  <c r="AJ108" i="34"/>
  <c r="Z176" i="34"/>
  <c r="AJ26" i="34"/>
  <c r="Z87" i="34"/>
  <c r="Z164" i="34"/>
  <c r="AJ154" i="34"/>
  <c r="AW57" i="34"/>
  <c r="AB57" i="34" s="1"/>
  <c r="AW46" i="34"/>
  <c r="AB46" i="34" s="1"/>
  <c r="AJ27" i="34"/>
  <c r="BF4" i="34"/>
  <c r="Z128" i="34"/>
  <c r="AW143" i="34"/>
  <c r="AB143" i="34" s="1"/>
  <c r="AW177" i="34"/>
  <c r="AB177" i="34" s="1"/>
  <c r="Z72" i="34"/>
  <c r="AJ56" i="34"/>
  <c r="AW105" i="34"/>
  <c r="AB105" i="34" s="1"/>
  <c r="AJ54" i="34"/>
  <c r="AW87" i="34"/>
  <c r="AB87" i="34" s="1"/>
  <c r="AJ62" i="34"/>
  <c r="AJ126" i="34"/>
  <c r="AW165" i="34"/>
  <c r="AB165" i="34" s="1"/>
  <c r="G170" i="34"/>
  <c r="G116" i="34"/>
  <c r="Z102" i="34"/>
  <c r="AW40" i="34"/>
  <c r="AB40" i="34" s="1"/>
  <c r="AW119" i="34"/>
  <c r="AB119" i="34" s="1"/>
  <c r="G113" i="34"/>
  <c r="AW168" i="34"/>
  <c r="AB168" i="34" s="1"/>
  <c r="G134" i="34"/>
  <c r="AW163" i="34"/>
  <c r="AB163" i="34" s="1"/>
  <c r="AU4" i="34"/>
  <c r="G122" i="34"/>
  <c r="AJ134" i="34"/>
  <c r="AJ146" i="34"/>
  <c r="G63" i="34"/>
  <c r="AJ67" i="34"/>
  <c r="AJ153" i="34"/>
  <c r="G87" i="34"/>
  <c r="Z175" i="34"/>
  <c r="AJ74" i="34"/>
  <c r="G74" i="34"/>
  <c r="AW83" i="34"/>
  <c r="AB83" i="34" s="1"/>
  <c r="AW132" i="34"/>
  <c r="AB132" i="34" s="1"/>
  <c r="G109" i="34"/>
  <c r="Z141" i="34"/>
  <c r="Z78" i="34"/>
  <c r="AW174" i="34"/>
  <c r="AB174" i="34" s="1"/>
  <c r="AJ21" i="34"/>
  <c r="Z37" i="34"/>
  <c r="G155" i="34"/>
  <c r="AJ121" i="34"/>
  <c r="AJ107" i="34"/>
  <c r="AJ167" i="34"/>
  <c r="AJ114" i="34"/>
  <c r="AW103" i="34"/>
  <c r="AB103" i="34" s="1"/>
  <c r="Z108" i="34"/>
  <c r="Z158" i="34"/>
  <c r="Z29" i="34"/>
  <c r="AJ177" i="34"/>
  <c r="Z182" i="34"/>
  <c r="AW64" i="34"/>
  <c r="AB64" i="34" s="1"/>
  <c r="AW53" i="34"/>
  <c r="AB53" i="34" s="1"/>
  <c r="Z83" i="34"/>
  <c r="G80" i="34"/>
  <c r="AW169" i="34"/>
  <c r="AB169" i="34" s="1"/>
  <c r="AJ156" i="34"/>
  <c r="AJ132" i="34"/>
  <c r="AW68" i="34"/>
  <c r="AB68" i="34" s="1"/>
  <c r="AJ194" i="34"/>
  <c r="Z93" i="34"/>
  <c r="G43" i="34"/>
  <c r="AJ118" i="34"/>
  <c r="AW108" i="34"/>
  <c r="AB108" i="34" s="1"/>
  <c r="Z177" i="34"/>
  <c r="AJ36" i="34"/>
  <c r="G128" i="34"/>
  <c r="AW102" i="34"/>
  <c r="AB102" i="34" s="1"/>
  <c r="G161" i="34"/>
  <c r="AW120" i="34"/>
  <c r="AB120" i="34" s="1"/>
  <c r="Z133" i="34"/>
  <c r="AW60" i="34"/>
  <c r="AB60" i="34" s="1"/>
  <c r="G146" i="34"/>
  <c r="Z129" i="34"/>
  <c r="AW170" i="34"/>
  <c r="AB170" i="34" s="1"/>
  <c r="Z20" i="34"/>
  <c r="G67" i="34"/>
  <c r="G97" i="34"/>
  <c r="AJ112" i="34"/>
  <c r="G91" i="34"/>
  <c r="AJ30" i="34"/>
  <c r="Z34" i="34"/>
  <c r="AW171" i="34"/>
  <c r="AB171" i="34" s="1"/>
  <c r="Z32" i="34"/>
  <c r="AJ48" i="34"/>
  <c r="Z134" i="34"/>
  <c r="Z77" i="34"/>
  <c r="Z172" i="34"/>
  <c r="Z116" i="34"/>
  <c r="Z75" i="34"/>
  <c r="AW123" i="34"/>
  <c r="AB123" i="34" s="1"/>
  <c r="Z152" i="34"/>
  <c r="Z167" i="34"/>
  <c r="Z140" i="34"/>
  <c r="AJ22" i="34"/>
  <c r="Z155" i="34"/>
  <c r="AW104" i="34"/>
  <c r="AB104" i="34" s="1"/>
  <c r="AJ137" i="34"/>
  <c r="Z138" i="34"/>
  <c r="Z180" i="34"/>
  <c r="Z121" i="34"/>
  <c r="AJ88" i="34"/>
  <c r="Z110" i="34"/>
  <c r="G78" i="34"/>
  <c r="G182" i="34"/>
  <c r="BA4" i="34"/>
  <c r="G84" i="34"/>
  <c r="G111" i="34"/>
  <c r="AW176" i="34"/>
  <c r="AB176" i="34" s="1"/>
  <c r="AW182" i="34"/>
  <c r="AB182" i="34" s="1"/>
  <c r="Z162" i="34"/>
  <c r="G90" i="34"/>
  <c r="G53" i="34"/>
  <c r="Z35" i="34"/>
  <c r="BI4" i="34"/>
  <c r="G154" i="34"/>
  <c r="AJ175" i="34"/>
  <c r="G56" i="34"/>
  <c r="Z51" i="34"/>
  <c r="AW124" i="34"/>
  <c r="AB124" i="34" s="1"/>
  <c r="G71" i="34"/>
  <c r="AJ119" i="34"/>
  <c r="AW149" i="34"/>
  <c r="AB149" i="34" s="1"/>
  <c r="Z63" i="34"/>
  <c r="Z91" i="34"/>
  <c r="G50" i="34"/>
  <c r="AJ71" i="34"/>
  <c r="G33" i="34"/>
  <c r="AJ86" i="34"/>
  <c r="AJ34" i="34"/>
  <c r="Z171" i="34"/>
  <c r="AJ152" i="34"/>
  <c r="AW118" i="34"/>
  <c r="AB118" i="34" s="1"/>
  <c r="AJ61" i="34"/>
  <c r="G112" i="34"/>
  <c r="Z189" i="34"/>
  <c r="AJ192" i="34"/>
  <c r="Z179" i="34"/>
  <c r="G25" i="34"/>
  <c r="Z181" i="34"/>
  <c r="AW129" i="34"/>
  <c r="AB129" i="34" s="1"/>
  <c r="AW23" i="34"/>
  <c r="AB23" i="34" s="1"/>
  <c r="AJ176" i="34"/>
  <c r="Z139" i="34"/>
  <c r="AW183" i="34"/>
  <c r="AB183" i="34" s="1"/>
  <c r="AJ115" i="34"/>
  <c r="Z30" i="34"/>
  <c r="Z148" i="34"/>
  <c r="G105" i="34"/>
  <c r="AJ63" i="34"/>
  <c r="G72" i="34"/>
  <c r="AW44" i="34"/>
  <c r="AB44" i="34" s="1"/>
  <c r="AW130" i="34"/>
  <c r="AB130" i="34" s="1"/>
  <c r="Z188" i="34"/>
  <c r="AW193" i="34"/>
  <c r="AB193" i="34" s="1"/>
  <c r="AJ80" i="34"/>
  <c r="Z47" i="34"/>
  <c r="AW25" i="34"/>
  <c r="AB25" i="34" s="1"/>
  <c r="AG5" i="34"/>
  <c r="AW96" i="34"/>
  <c r="AB96" i="34" s="1"/>
  <c r="G81" i="34"/>
  <c r="Z88" i="34"/>
  <c r="G176" i="34"/>
  <c r="Z39" i="34"/>
  <c r="AJ191" i="34"/>
  <c r="Z86" i="34"/>
  <c r="G47" i="34"/>
  <c r="AW173" i="34"/>
  <c r="AB173" i="34" s="1"/>
  <c r="Z113" i="34"/>
  <c r="AJ31" i="34"/>
  <c r="G181" i="34"/>
  <c r="AJ168" i="34"/>
  <c r="Z143" i="34"/>
  <c r="G42" i="34"/>
  <c r="BN4" i="34"/>
  <c r="G70" i="34"/>
  <c r="AW75" i="34"/>
  <c r="AB75" i="34" s="1"/>
  <c r="Z27" i="34"/>
  <c r="G110" i="34"/>
  <c r="AW110" i="34"/>
  <c r="AB110" i="34" s="1"/>
  <c r="G58" i="34"/>
  <c r="AN4" i="34"/>
  <c r="G151" i="34"/>
  <c r="AJ87" i="34"/>
  <c r="G86" i="34"/>
  <c r="AJ174" i="34"/>
  <c r="G188" i="34"/>
  <c r="AJ68" i="34"/>
  <c r="Z142" i="34"/>
  <c r="Z187" i="34"/>
  <c r="AJ91" i="34"/>
  <c r="Z125" i="34"/>
  <c r="AJ116" i="34"/>
  <c r="AW194" i="34"/>
  <c r="AB194" i="34" s="1"/>
  <c r="AW51" i="34"/>
  <c r="AB51" i="34" s="1"/>
  <c r="Z31" i="34"/>
  <c r="Z136" i="34"/>
  <c r="AW152" i="34"/>
  <c r="AB152" i="34" s="1"/>
  <c r="G169" i="34"/>
  <c r="AJ45" i="34"/>
  <c r="AW172" i="34"/>
  <c r="AB172" i="34" s="1"/>
  <c r="AJ103" i="34"/>
  <c r="G142" i="34"/>
  <c r="AJ147" i="34"/>
  <c r="G39" i="34"/>
  <c r="AJ32" i="34"/>
  <c r="AW22" i="34"/>
  <c r="AB22" i="34" s="1"/>
  <c r="Z94" i="34"/>
  <c r="AJ123" i="34"/>
  <c r="Z49" i="34"/>
  <c r="G37" i="34"/>
  <c r="Z150" i="34"/>
  <c r="G191" i="34"/>
  <c r="Z109" i="34"/>
  <c r="AW55" i="34"/>
  <c r="AB55" i="34" s="1"/>
  <c r="AW151" i="34"/>
  <c r="AB151" i="34" s="1"/>
  <c r="AJ59" i="34"/>
  <c r="G23" i="34"/>
  <c r="Z66" i="34"/>
  <c r="BH4" i="34"/>
  <c r="AW190" i="34"/>
  <c r="AB190" i="34" s="1"/>
  <c r="G150" i="34"/>
  <c r="AW33" i="34"/>
  <c r="AB33" i="34" s="1"/>
  <c r="AJ161" i="34"/>
  <c r="AJ159" i="34"/>
  <c r="Z193" i="34"/>
  <c r="AW113" i="34"/>
  <c r="AB113" i="34" s="1"/>
  <c r="U6" i="34"/>
  <c r="Z100" i="34"/>
  <c r="AJ171" i="34"/>
  <c r="Z65" i="34"/>
  <c r="AW61" i="34"/>
  <c r="AB61" i="34" s="1"/>
  <c r="AJ42" i="34"/>
  <c r="AW139" i="34"/>
  <c r="AB139" i="34" s="1"/>
  <c r="AJ92" i="34"/>
  <c r="G95" i="34"/>
  <c r="AJ33" i="34"/>
  <c r="G171" i="34"/>
  <c r="AW49" i="34"/>
  <c r="AB49" i="34" s="1"/>
  <c r="AW191" i="34"/>
  <c r="AB191" i="34" s="1"/>
  <c r="AJ38" i="34"/>
  <c r="Z165" i="34"/>
  <c r="AW116" i="34"/>
  <c r="AB116" i="34" s="1"/>
  <c r="Z169" i="34"/>
  <c r="G167" i="34"/>
  <c r="AW63" i="34"/>
  <c r="AB63" i="34" s="1"/>
  <c r="AJ141" i="34"/>
  <c r="AJ163" i="34"/>
  <c r="AW79" i="34"/>
  <c r="AB79" i="34" s="1"/>
  <c r="AW138" i="34"/>
  <c r="AB138" i="34" s="1"/>
  <c r="Z120" i="34"/>
  <c r="Z53" i="34"/>
  <c r="AW111" i="34"/>
  <c r="AB111" i="34" s="1"/>
  <c r="G24" i="34"/>
  <c r="G129" i="34"/>
  <c r="G114" i="34"/>
  <c r="AW127" i="34"/>
  <c r="AB127" i="34" s="1"/>
  <c r="G29" i="34"/>
  <c r="AJ125" i="34"/>
  <c r="Z159" i="34"/>
  <c r="G46" i="34"/>
  <c r="AJ111" i="34"/>
  <c r="Z101" i="34"/>
  <c r="AW65" i="34"/>
  <c r="AB65" i="34" s="1"/>
  <c r="AW74" i="34"/>
  <c r="AB74" i="34" s="1"/>
  <c r="AW99" i="34"/>
  <c r="AB99" i="34" s="1"/>
  <c r="AJ35" i="34"/>
  <c r="G148" i="34"/>
  <c r="AQ4" i="34"/>
  <c r="BE4" i="34"/>
  <c r="AJ182" i="34"/>
  <c r="G121" i="34"/>
  <c r="Z124" i="34"/>
  <c r="AJ94" i="34"/>
  <c r="Z163" i="34"/>
  <c r="G165" i="34"/>
  <c r="G153" i="34"/>
  <c r="AW95" i="34"/>
  <c r="AB95" i="34" s="1"/>
  <c r="Z95" i="34"/>
  <c r="Z96" i="34"/>
  <c r="G184" i="34"/>
  <c r="AW70" i="34"/>
  <c r="AB70" i="34" s="1"/>
  <c r="AW50" i="34"/>
  <c r="AB50" i="34" s="1"/>
  <c r="AJ138" i="34"/>
  <c r="Z147" i="34"/>
  <c r="Z33" i="34"/>
  <c r="Z99" i="34"/>
  <c r="Z130" i="34"/>
  <c r="AJ20" i="34"/>
  <c r="Z184" i="34"/>
  <c r="G173" i="34"/>
  <c r="Z161" i="34"/>
  <c r="G158" i="34"/>
  <c r="AW90" i="34"/>
  <c r="AB90" i="34" s="1"/>
  <c r="AW48" i="34"/>
  <c r="AB48" i="34" s="1"/>
  <c r="AW92" i="34"/>
  <c r="AB92" i="34" s="1"/>
  <c r="Z115" i="34"/>
  <c r="AT4" i="34"/>
  <c r="G64" i="34"/>
  <c r="Z45" i="34"/>
  <c r="AJ44" i="34"/>
  <c r="AW180" i="34"/>
  <c r="AB180" i="34" s="1"/>
  <c r="G174" i="34"/>
  <c r="G21" i="34"/>
  <c r="G163" i="34"/>
  <c r="AW121" i="34"/>
  <c r="AB121" i="34" s="1"/>
  <c r="G185" i="34"/>
  <c r="AW28" i="34"/>
  <c r="AB28" i="34" s="1"/>
  <c r="AW26" i="34"/>
  <c r="AB26" i="34" s="1"/>
  <c r="Z55" i="34"/>
  <c r="AW89" i="34"/>
  <c r="AB89" i="34" s="1"/>
  <c r="AJ144" i="34"/>
  <c r="AW137" i="34"/>
  <c r="AB137" i="34" s="1"/>
  <c r="G137" i="34"/>
  <c r="AW62" i="34"/>
  <c r="AB62" i="34" s="1"/>
  <c r="Z144" i="34"/>
  <c r="AW30" i="34"/>
  <c r="AB30" i="34" s="1"/>
  <c r="AW164" i="34"/>
  <c r="AB164" i="34" s="1"/>
  <c r="AJ82" i="34"/>
  <c r="BM4" i="34"/>
  <c r="G106" i="34"/>
  <c r="G52" i="34"/>
  <c r="AW122" i="34"/>
  <c r="AB122" i="34" s="1"/>
  <c r="G140" i="34"/>
  <c r="Z76" i="34"/>
  <c r="AW155" i="34"/>
  <c r="AB155" i="34" s="1"/>
  <c r="AW146" i="34"/>
  <c r="AB146" i="34" s="1"/>
  <c r="AJ184" i="34"/>
  <c r="AJ99" i="34"/>
  <c r="AJ105" i="34"/>
  <c r="Z23" i="34"/>
  <c r="G124" i="34"/>
  <c r="G135" i="34"/>
  <c r="G75" i="34"/>
  <c r="AW128" i="34"/>
  <c r="AB128" i="34" s="1"/>
  <c r="G162" i="34"/>
  <c r="Z59" i="34"/>
  <c r="AW47" i="34"/>
  <c r="AB47" i="34" s="1"/>
  <c r="G186" i="34"/>
  <c r="AW78" i="34"/>
  <c r="AB78" i="34" s="1"/>
  <c r="G168" i="34"/>
  <c r="G108" i="34"/>
  <c r="G187" i="34"/>
  <c r="AJ85" i="34"/>
  <c r="AW159" i="34"/>
  <c r="AB159" i="34" s="1"/>
  <c r="G139" i="34"/>
  <c r="G59" i="34"/>
  <c r="G123" i="34"/>
  <c r="AJ49" i="34"/>
  <c r="G82" i="34"/>
  <c r="G103" i="34"/>
  <c r="G51" i="34"/>
  <c r="AJ189" i="34"/>
  <c r="Z36" i="34"/>
  <c r="G117" i="34"/>
  <c r="Z56" i="34"/>
  <c r="G41" i="34"/>
  <c r="Z80" i="34"/>
  <c r="Z67" i="34"/>
  <c r="AW126" i="34"/>
  <c r="AB126" i="34" s="1"/>
  <c r="AK4" i="34"/>
  <c r="AJ96" i="34"/>
  <c r="AW36" i="34"/>
  <c r="AB36" i="34" s="1"/>
  <c r="AW97" i="34"/>
  <c r="AB97" i="34" s="1"/>
  <c r="Z89" i="34"/>
  <c r="G99" i="34"/>
  <c r="Z107" i="34"/>
  <c r="AJ149" i="34"/>
  <c r="Z153" i="34"/>
  <c r="Z44" i="34"/>
  <c r="AW154" i="34"/>
  <c r="AB154" i="34" s="1"/>
  <c r="Z40" i="34"/>
  <c r="AW185" i="34"/>
  <c r="AB185" i="34" s="1"/>
  <c r="AW91" i="34"/>
  <c r="AB91" i="34" s="1"/>
  <c r="Z118" i="34"/>
  <c r="AW167" i="34"/>
  <c r="AB167" i="34" s="1"/>
  <c r="Z61" i="34"/>
  <c r="BC4" i="34"/>
  <c r="Z191" i="34"/>
  <c r="AW117" i="34"/>
  <c r="AB117" i="34" s="1"/>
  <c r="AJ102" i="34"/>
  <c r="Z132" i="34"/>
  <c r="G22" i="34"/>
  <c r="AF6" i="34"/>
  <c r="AW144" i="34"/>
  <c r="AB144" i="34" s="1"/>
  <c r="AW93" i="34"/>
  <c r="AB93" i="34" s="1"/>
  <c r="AJ51" i="34"/>
  <c r="AJ173" i="34"/>
  <c r="Z178" i="34"/>
  <c r="G36" i="34"/>
  <c r="BL4" i="34"/>
  <c r="Z81" i="34"/>
  <c r="G120" i="34"/>
  <c r="AJ39" i="34"/>
  <c r="AW100" i="34"/>
  <c r="AB100" i="34" s="1"/>
  <c r="AW181" i="34"/>
  <c r="AB181" i="34" s="1"/>
  <c r="AW54" i="34"/>
  <c r="AB54" i="34" s="1"/>
  <c r="AJ50" i="34"/>
  <c r="AJ69" i="34"/>
  <c r="BB4" i="34"/>
  <c r="Z82" i="34"/>
  <c r="AJ150" i="34"/>
  <c r="Z186" i="34"/>
  <c r="AJ185" i="34"/>
  <c r="Z105" i="34"/>
  <c r="Z41" i="34"/>
  <c r="Z183" i="34"/>
  <c r="AJ127" i="34"/>
  <c r="Z70" i="34"/>
  <c r="G66" i="34"/>
  <c r="AW175" i="34"/>
  <c r="AB175" i="34" s="1"/>
  <c r="G156" i="34"/>
  <c r="AJ23" i="34"/>
  <c r="AJ165" i="34"/>
  <c r="AW148" i="34"/>
  <c r="AB148" i="34" s="1"/>
  <c r="Z154" i="34"/>
  <c r="AJ75" i="34"/>
  <c r="AW39" i="34"/>
  <c r="AB39" i="34" s="1"/>
  <c r="AY4" i="34"/>
  <c r="Z194" i="34"/>
  <c r="Z195" i="34" s="1"/>
  <c r="G48" i="34"/>
  <c r="G73" i="34"/>
  <c r="G88" i="34"/>
  <c r="G189" i="34"/>
  <c r="Z137" i="34"/>
  <c r="G190" i="34"/>
  <c r="AJ130" i="34"/>
  <c r="BK4" i="34"/>
  <c r="AW88" i="34"/>
  <c r="AB88" i="34" s="1"/>
  <c r="AW86" i="34"/>
  <c r="AB86" i="34" s="1"/>
  <c r="AW43" i="34"/>
  <c r="AB43" i="34" s="1"/>
  <c r="AX4" i="34"/>
  <c r="G79" i="34"/>
  <c r="Z25" i="34"/>
  <c r="AS4" i="34"/>
  <c r="AW45" i="34"/>
  <c r="AB45" i="34" s="1"/>
  <c r="AR4" i="34"/>
  <c r="Z46" i="34"/>
  <c r="AJ58" i="34"/>
  <c r="AJ84" i="34"/>
  <c r="G144" i="34"/>
  <c r="AJ190" i="34"/>
  <c r="Z123" i="34"/>
  <c r="AJ70" i="34"/>
  <c r="G101" i="34"/>
  <c r="Z69" i="34"/>
  <c r="AJ100" i="34"/>
  <c r="AW158" i="34"/>
  <c r="AB158" i="34" s="1"/>
  <c r="G131" i="34"/>
  <c r="G145" i="34"/>
  <c r="AW4" i="34"/>
  <c r="BD4" i="34"/>
  <c r="Z79" i="34"/>
  <c r="AJ113" i="34"/>
  <c r="AP4" i="34"/>
  <c r="AW80" i="34"/>
  <c r="AB80" i="34" s="1"/>
  <c r="Z43" i="34"/>
  <c r="G143" i="34"/>
  <c r="AW101" i="34"/>
  <c r="AB101" i="34" s="1"/>
  <c r="AJ129" i="34"/>
  <c r="AJ143" i="34"/>
  <c r="Z60" i="34"/>
  <c r="AJ25" i="34"/>
  <c r="AJ128" i="34"/>
  <c r="AJ40" i="34"/>
  <c r="AW66" i="34"/>
  <c r="AB66" i="34" s="1"/>
  <c r="AW58" i="34"/>
  <c r="AB58" i="34" s="1"/>
  <c r="AJ95" i="34"/>
  <c r="AJ183" i="34"/>
  <c r="Z149" i="34"/>
  <c r="Z160" i="34"/>
  <c r="BO4" i="34"/>
  <c r="Z71" i="34"/>
  <c r="Z192" i="34"/>
  <c r="Z119" i="34"/>
  <c r="AJ160" i="34"/>
  <c r="Z104" i="34"/>
  <c r="G32" i="34"/>
  <c r="Z21" i="34"/>
  <c r="AJ97" i="34"/>
  <c r="AW141" i="34"/>
  <c r="AB141" i="34" s="1"/>
  <c r="AJ77" i="34"/>
  <c r="AW184" i="34"/>
  <c r="AB184" i="34" s="1"/>
  <c r="AW156" i="34"/>
  <c r="AB156" i="34" s="1"/>
  <c r="AJ90" i="34"/>
  <c r="AJ43" i="34"/>
  <c r="G100" i="34"/>
  <c r="Z38" i="34"/>
  <c r="AJ101" i="34"/>
  <c r="AJ78" i="34"/>
  <c r="Z114" i="34"/>
  <c r="Z174" i="34"/>
  <c r="AW84" i="34"/>
  <c r="AB84" i="34" s="1"/>
  <c r="AW38" i="34"/>
  <c r="AB38" i="34" s="1"/>
  <c r="G76" i="34"/>
  <c r="AJ169" i="34"/>
  <c r="AW52" i="34"/>
  <c r="AB52" i="34" s="1"/>
  <c r="G179" i="34"/>
  <c r="AW147" i="34"/>
  <c r="AB147" i="34" s="1"/>
  <c r="AZ4" i="34"/>
  <c r="Z185" i="34"/>
  <c r="AW166" i="34"/>
  <c r="AB166" i="34" s="1"/>
  <c r="AJ162" i="34"/>
  <c r="AJ140" i="34"/>
  <c r="G175" i="34"/>
  <c r="Z84" i="34"/>
  <c r="G49" i="34"/>
  <c r="AJ64" i="34"/>
  <c r="Z28" i="34"/>
  <c r="AJ28" i="34"/>
  <c r="AW76" i="34"/>
  <c r="AB76" i="34" s="1"/>
  <c r="Z62" i="34"/>
  <c r="G85" i="34"/>
  <c r="AJ186" i="34"/>
  <c r="AW160" i="34"/>
  <c r="AB160" i="34" s="1"/>
  <c r="Z52" i="34"/>
  <c r="AJ124" i="34"/>
  <c r="AJ53" i="34"/>
  <c r="G177" i="34"/>
  <c r="AJ170" i="34"/>
  <c r="G107" i="34"/>
  <c r="AJ179" i="34"/>
  <c r="Z106" i="34"/>
  <c r="BJ4" i="34"/>
  <c r="Z26" i="34"/>
  <c r="AW82" i="34"/>
  <c r="AB82" i="34" s="1"/>
  <c r="G159" i="34"/>
  <c r="AW35" i="34"/>
  <c r="AB35" i="34" s="1"/>
  <c r="Z58" i="34"/>
  <c r="AW134" i="34"/>
  <c r="AB134" i="34" s="1"/>
  <c r="AJ81" i="34"/>
  <c r="G40" i="34"/>
  <c r="Z168" i="34"/>
  <c r="AJ110" i="34"/>
  <c r="G93" i="34"/>
  <c r="AJ47" i="34"/>
  <c r="G141" i="34"/>
  <c r="G92" i="34"/>
  <c r="AJ55" i="34"/>
  <c r="AW135" i="34"/>
  <c r="AB135" i="34" s="1"/>
  <c r="AJ76" i="34"/>
  <c r="AL4" i="34"/>
  <c r="AJ131" i="34"/>
  <c r="G164" i="34"/>
  <c r="AJ72" i="34"/>
  <c r="AJ65" i="34"/>
  <c r="AW21" i="34"/>
  <c r="AB21" i="34" s="1"/>
  <c r="AW72" i="34"/>
  <c r="AB72" i="34" s="1"/>
  <c r="AJ181" i="34"/>
  <c r="G30" i="34"/>
  <c r="Z156" i="34"/>
  <c r="Z54" i="34"/>
  <c r="AW142" i="34"/>
  <c r="AB142" i="34" s="1"/>
  <c r="G94" i="34"/>
  <c r="G147" i="34"/>
  <c r="G26" i="34"/>
  <c r="AW145" i="34"/>
  <c r="AB145" i="34" s="1"/>
  <c r="AW186" i="34"/>
  <c r="AB186" i="34" s="1"/>
  <c r="AJ29" i="34"/>
  <c r="G149" i="34"/>
  <c r="AJ133" i="34"/>
  <c r="G133" i="34"/>
  <c r="AJ60" i="34"/>
  <c r="G44" i="34"/>
  <c r="G104" i="34"/>
  <c r="AW56" i="34"/>
  <c r="AB56" i="34" s="1"/>
  <c r="G193" i="34"/>
  <c r="AW161" i="34"/>
  <c r="AB161" i="34" s="1"/>
  <c r="AJ109" i="34"/>
  <c r="AJ37" i="34"/>
  <c r="AJ98" i="34"/>
  <c r="AW188" i="34"/>
  <c r="AB188" i="34" s="1"/>
  <c r="AJ145" i="34"/>
  <c r="AW153" i="34"/>
  <c r="AB153" i="34" s="1"/>
  <c r="AJ104" i="34"/>
  <c r="G126" i="34"/>
  <c r="AW106" i="34"/>
  <c r="AB106" i="34" s="1"/>
  <c r="AJ83" i="34"/>
  <c r="G35" i="34"/>
  <c r="AJ46" i="34"/>
  <c r="AW71" i="34"/>
  <c r="AB71" i="34" s="1"/>
  <c r="AW187" i="34"/>
  <c r="AB187" i="34" s="1"/>
  <c r="AW29" i="34"/>
  <c r="AB29" i="34" s="1"/>
  <c r="Z117" i="34"/>
  <c r="AO4" i="34"/>
  <c r="G96" i="34"/>
  <c r="Z64" i="34"/>
  <c r="AW125" i="34"/>
  <c r="AB125" i="34" s="1"/>
  <c r="G55" i="34"/>
  <c r="G89" i="34"/>
  <c r="Z103" i="34"/>
  <c r="G102" i="34"/>
  <c r="Z68" i="34"/>
  <c r="G138" i="34"/>
  <c r="AJ188" i="34"/>
  <c r="Z170" i="34"/>
  <c r="AJ142" i="34"/>
  <c r="AW24" i="34"/>
  <c r="AB24" i="34" s="1"/>
  <c r="G119" i="34"/>
  <c r="AJ41" i="34"/>
  <c r="G115" i="34"/>
  <c r="AW69" i="34"/>
  <c r="AB69" i="34" s="1"/>
  <c r="Z22" i="34"/>
  <c r="G118" i="34"/>
  <c r="G98" i="34"/>
  <c r="AW179" i="34"/>
  <c r="AB179" i="34" s="1"/>
  <c r="Z190" i="34"/>
  <c r="G28" i="34"/>
  <c r="X170" i="34"/>
  <c r="T170" i="34" s="1"/>
  <c r="X155" i="34"/>
  <c r="T155" i="34" s="1"/>
  <c r="X55" i="34"/>
  <c r="T55" i="34" s="1"/>
  <c r="X130" i="34"/>
  <c r="T130" i="34" s="1"/>
  <c r="X124" i="34"/>
  <c r="T124" i="34" s="1"/>
  <c r="X172" i="34"/>
  <c r="T172" i="34" s="1"/>
  <c r="X100" i="34"/>
  <c r="T100" i="34" s="1"/>
  <c r="X141" i="34"/>
  <c r="T141" i="34" s="1"/>
  <c r="X94" i="34"/>
  <c r="T94" i="34" s="1"/>
  <c r="X146" i="34"/>
  <c r="T146" i="34" s="1"/>
  <c r="X81" i="34"/>
  <c r="T81" i="34" s="1"/>
  <c r="X120" i="34"/>
  <c r="T120" i="34" s="1"/>
  <c r="X92" i="34"/>
  <c r="T92" i="34" s="1"/>
  <c r="X157" i="34"/>
  <c r="T157" i="34" s="1"/>
  <c r="X137" i="34"/>
  <c r="T137" i="34" s="1"/>
  <c r="X116" i="34"/>
  <c r="T116" i="34" s="1"/>
  <c r="X138" i="34"/>
  <c r="T138" i="34" s="1"/>
  <c r="X30" i="34"/>
  <c r="T30" i="34" s="1"/>
  <c r="X98" i="34"/>
  <c r="T98" i="34" s="1"/>
  <c r="X114" i="34"/>
  <c r="T114" i="34" s="1"/>
  <c r="X28" i="34"/>
  <c r="T28" i="34" s="1"/>
  <c r="X147" i="34"/>
  <c r="T147" i="34" s="1"/>
  <c r="X162" i="34"/>
  <c r="T162" i="34" s="1"/>
  <c r="X43" i="34"/>
  <c r="T43" i="34" s="1"/>
  <c r="X69" i="34"/>
  <c r="T69" i="34" s="1"/>
  <c r="X44" i="34"/>
  <c r="T44" i="34" s="1"/>
  <c r="X40" i="34"/>
  <c r="T40" i="34" s="1"/>
  <c r="X131" i="34"/>
  <c r="T131" i="34" s="1"/>
  <c r="X163" i="34"/>
  <c r="T163" i="34" s="1"/>
  <c r="X113" i="34"/>
  <c r="T113" i="34" s="1"/>
  <c r="X126" i="34"/>
  <c r="T126" i="34" s="1"/>
  <c r="X129" i="34"/>
  <c r="T129" i="34" s="1"/>
  <c r="X77" i="34"/>
  <c r="T77" i="34" s="1"/>
  <c r="X29" i="34"/>
  <c r="T29" i="34" s="1"/>
  <c r="X111" i="34"/>
  <c r="T111" i="34" s="1"/>
  <c r="X134" i="34"/>
  <c r="T134" i="34" s="1"/>
  <c r="X151" i="34"/>
  <c r="T151" i="34" s="1"/>
  <c r="X97" i="34"/>
  <c r="T97" i="34" s="1"/>
  <c r="X24" i="34"/>
  <c r="T24" i="34" s="1"/>
  <c r="X80" i="34"/>
  <c r="T80" i="34" s="1"/>
  <c r="X168" i="34"/>
  <c r="T168" i="34" s="1"/>
  <c r="X181" i="34"/>
  <c r="T181" i="34" s="1"/>
  <c r="X23" i="34"/>
  <c r="T23" i="34" s="1"/>
  <c r="X122" i="34"/>
  <c r="T122" i="34" s="1"/>
  <c r="X56" i="34"/>
  <c r="T56" i="34" s="1"/>
  <c r="X173" i="34"/>
  <c r="T173" i="34" s="1"/>
  <c r="X65" i="34"/>
  <c r="T65" i="34" s="1"/>
  <c r="X54" i="34"/>
  <c r="T54" i="34" s="1"/>
  <c r="X35" i="34"/>
  <c r="T35" i="34" s="1"/>
  <c r="X76" i="34"/>
  <c r="T76" i="34" s="1"/>
  <c r="X107" i="34"/>
  <c r="T107" i="34" s="1"/>
  <c r="X178" i="34"/>
  <c r="T178" i="34" s="1"/>
  <c r="X20" i="34"/>
  <c r="T20" i="34" s="1"/>
  <c r="X160" i="34"/>
  <c r="T160" i="34" s="1"/>
  <c r="X64" i="34"/>
  <c r="T64" i="34" s="1"/>
  <c r="X174" i="34"/>
  <c r="T174" i="34" s="1"/>
  <c r="X42" i="34"/>
  <c r="T42" i="34" s="1"/>
  <c r="X167" i="34"/>
  <c r="T167" i="34" s="1"/>
  <c r="X21" i="34"/>
  <c r="T21" i="34" s="1"/>
  <c r="X135" i="34"/>
  <c r="T135" i="34" s="1"/>
  <c r="X45" i="34"/>
  <c r="T45" i="34" s="1"/>
  <c r="X105" i="34"/>
  <c r="T105" i="34" s="1"/>
  <c r="U18" i="34"/>
  <c r="U19" i="34" s="1"/>
  <c r="X150" i="34"/>
  <c r="T150" i="34" s="1"/>
  <c r="X140" i="34"/>
  <c r="T140" i="34" s="1"/>
  <c r="X136" i="34"/>
  <c r="T136" i="34" s="1"/>
  <c r="X184" i="34"/>
  <c r="T184" i="34" s="1"/>
  <c r="X125" i="34"/>
  <c r="T125" i="34" s="1"/>
  <c r="X48" i="34"/>
  <c r="T48" i="34" s="1"/>
  <c r="X53" i="34"/>
  <c r="T53" i="34" s="1"/>
  <c r="X26" i="34"/>
  <c r="T26" i="34" s="1"/>
  <c r="X73" i="34"/>
  <c r="T73" i="34" s="1"/>
  <c r="X96" i="34"/>
  <c r="T96" i="34" s="1"/>
  <c r="X183" i="34"/>
  <c r="T183" i="34" s="1"/>
  <c r="X72" i="34"/>
  <c r="T72" i="34" s="1"/>
  <c r="X108" i="34"/>
  <c r="T108" i="34" s="1"/>
  <c r="X74" i="34"/>
  <c r="T74" i="34" s="1"/>
  <c r="X88" i="34"/>
  <c r="T88" i="34" s="1"/>
  <c r="X95" i="34"/>
  <c r="T95" i="34" s="1"/>
  <c r="X169" i="34"/>
  <c r="T169" i="34" s="1"/>
  <c r="X47" i="34"/>
  <c r="T47" i="34" s="1"/>
  <c r="X84" i="34"/>
  <c r="T84" i="34" s="1"/>
  <c r="X119" i="34"/>
  <c r="T119" i="34" s="1"/>
  <c r="X193" i="34"/>
  <c r="T193" i="34" s="1"/>
  <c r="X180" i="34"/>
  <c r="T180" i="34" s="1"/>
  <c r="X46" i="34"/>
  <c r="T46" i="34" s="1"/>
  <c r="X50" i="34"/>
  <c r="T50" i="34" s="1"/>
  <c r="X58" i="34"/>
  <c r="T58" i="34" s="1"/>
  <c r="X27" i="34"/>
  <c r="T27" i="34" s="1"/>
  <c r="X194" i="34"/>
  <c r="T194" i="34" s="1"/>
  <c r="X145" i="34"/>
  <c r="T145" i="34" s="1"/>
  <c r="X102" i="34"/>
  <c r="T102" i="34" s="1"/>
  <c r="X79" i="34"/>
  <c r="T79" i="34" s="1"/>
  <c r="X83" i="34"/>
  <c r="T83" i="34" s="1"/>
  <c r="X149" i="34"/>
  <c r="T149" i="34" s="1"/>
  <c r="X133" i="34"/>
  <c r="T133" i="34" s="1"/>
  <c r="X39" i="34"/>
  <c r="T39" i="34" s="1"/>
  <c r="X68" i="34"/>
  <c r="T68" i="34" s="1"/>
  <c r="X121" i="34"/>
  <c r="T121" i="34" s="1"/>
  <c r="X185" i="34"/>
  <c r="T185" i="34" s="1"/>
  <c r="X52" i="34"/>
  <c r="T52" i="34" s="1"/>
  <c r="X51" i="34"/>
  <c r="T51" i="34" s="1"/>
  <c r="X132" i="34"/>
  <c r="T132" i="34" s="1"/>
  <c r="X70" i="34"/>
  <c r="T70" i="34" s="1"/>
  <c r="X85" i="34"/>
  <c r="T85" i="34" s="1"/>
  <c r="X49" i="34"/>
  <c r="T49" i="34" s="1"/>
  <c r="X104" i="34"/>
  <c r="T104" i="34" s="1"/>
  <c r="X60" i="34"/>
  <c r="T60" i="34" s="1"/>
  <c r="X153" i="34"/>
  <c r="T153" i="34" s="1"/>
  <c r="X78" i="34"/>
  <c r="T78" i="34" s="1"/>
  <c r="X177" i="34"/>
  <c r="T177" i="34" s="1"/>
  <c r="X41" i="34"/>
  <c r="T41" i="34" s="1"/>
  <c r="X118" i="34"/>
  <c r="T118" i="34" s="1"/>
  <c r="X165" i="34"/>
  <c r="T165" i="34" s="1"/>
  <c r="X159" i="34"/>
  <c r="T159" i="34" s="1"/>
  <c r="X127" i="34"/>
  <c r="T127" i="34" s="1"/>
  <c r="X59" i="34"/>
  <c r="T59" i="34" s="1"/>
  <c r="X161" i="34"/>
  <c r="T161" i="34" s="1"/>
  <c r="X32" i="34"/>
  <c r="T32" i="34" s="1"/>
  <c r="X66" i="34"/>
  <c r="T66" i="34" s="1"/>
  <c r="X34" i="34"/>
  <c r="T34" i="34" s="1"/>
  <c r="X190" i="34"/>
  <c r="T190" i="34" s="1"/>
  <c r="X154" i="34"/>
  <c r="T154" i="34" s="1"/>
  <c r="X156" i="34"/>
  <c r="T156" i="34" s="1"/>
  <c r="X158" i="34"/>
  <c r="T158" i="34" s="1"/>
  <c r="X99" i="34"/>
  <c r="T99" i="34" s="1"/>
  <c r="X189" i="34"/>
  <c r="T189" i="34" s="1"/>
  <c r="X91" i="34"/>
  <c r="T91" i="34" s="1"/>
  <c r="X187" i="34"/>
  <c r="T187" i="34" s="1"/>
  <c r="X191" i="34"/>
  <c r="T191" i="34" s="1"/>
  <c r="X175" i="34"/>
  <c r="T175" i="34" s="1"/>
  <c r="X123" i="34"/>
  <c r="T123" i="34" s="1"/>
  <c r="X75" i="34"/>
  <c r="T75" i="34" s="1"/>
  <c r="X101" i="34"/>
  <c r="T101" i="34" s="1"/>
  <c r="X67" i="34"/>
  <c r="T67" i="34" s="1"/>
  <c r="X117" i="34"/>
  <c r="T117" i="34" s="1"/>
  <c r="X37" i="34"/>
  <c r="T37" i="34" s="1"/>
  <c r="X115" i="34"/>
  <c r="T115" i="34" s="1"/>
  <c r="X179" i="34"/>
  <c r="T179" i="34" s="1"/>
  <c r="X38" i="34"/>
  <c r="T38" i="34" s="1"/>
  <c r="X142" i="34"/>
  <c r="T142" i="34" s="1"/>
  <c r="X144" i="34"/>
  <c r="T144" i="34" s="1"/>
  <c r="X31" i="34"/>
  <c r="T31" i="34" s="1"/>
  <c r="X166" i="34"/>
  <c r="T166" i="34" s="1"/>
  <c r="X143" i="34"/>
  <c r="T143" i="34" s="1"/>
  <c r="X57" i="34"/>
  <c r="T57" i="34" s="1"/>
  <c r="X89" i="34"/>
  <c r="T89" i="34" s="1"/>
  <c r="X103" i="34"/>
  <c r="T103" i="34" s="1"/>
  <c r="X33" i="34"/>
  <c r="T33" i="34" s="1"/>
  <c r="X90" i="34"/>
  <c r="T90" i="34" s="1"/>
  <c r="X106" i="34"/>
  <c r="T106" i="34" s="1"/>
  <c r="X110" i="34"/>
  <c r="T110" i="34" s="1"/>
  <c r="X112" i="34"/>
  <c r="T112" i="34" s="1"/>
  <c r="X63" i="34"/>
  <c r="T63" i="34" s="1"/>
  <c r="X82" i="34"/>
  <c r="T82" i="34" s="1"/>
  <c r="X164" i="34"/>
  <c r="T164" i="34" s="1"/>
  <c r="X22" i="34"/>
  <c r="T22" i="34" s="1"/>
  <c r="X71" i="34"/>
  <c r="T71" i="34" s="1"/>
  <c r="X148" i="34"/>
  <c r="T148" i="34" s="1"/>
  <c r="X86" i="34"/>
  <c r="T86" i="34" s="1"/>
  <c r="X109" i="34"/>
  <c r="T109" i="34" s="1"/>
  <c r="X36" i="34"/>
  <c r="T36" i="34" s="1"/>
  <c r="X128" i="34"/>
  <c r="T128" i="34" s="1"/>
  <c r="X192" i="34"/>
  <c r="T192" i="34" s="1"/>
  <c r="X61" i="34"/>
  <c r="T61" i="34" s="1"/>
  <c r="X186" i="34"/>
  <c r="T186" i="34" s="1"/>
  <c r="X25" i="34"/>
  <c r="T25" i="34" s="1"/>
  <c r="X176" i="34"/>
  <c r="T176" i="34" s="1"/>
  <c r="X62" i="34"/>
  <c r="T62" i="34" s="1"/>
  <c r="X152" i="34"/>
  <c r="T152" i="34" s="1"/>
  <c r="X171" i="34"/>
  <c r="T171" i="34" s="1"/>
  <c r="X188" i="34"/>
  <c r="T188" i="34" s="1"/>
  <c r="X139" i="34"/>
  <c r="T139" i="34" s="1"/>
  <c r="X93" i="34"/>
  <c r="T93" i="34" s="1"/>
  <c r="X182" i="34"/>
  <c r="T182" i="34" s="1"/>
  <c r="X87" i="34"/>
  <c r="T87" i="34" s="1"/>
  <c r="AP19" i="27"/>
  <c r="AU10" i="27" s="1"/>
  <c r="X69" i="32"/>
  <c r="T69" i="32" s="1"/>
  <c r="X128" i="32"/>
  <c r="T128" i="32" s="1"/>
  <c r="X176" i="32"/>
  <c r="T176" i="32" s="1"/>
  <c r="X190" i="32"/>
  <c r="T190" i="32" s="1"/>
  <c r="X133" i="32"/>
  <c r="T133" i="32" s="1"/>
  <c r="X194" i="32"/>
  <c r="T194" i="32" s="1"/>
  <c r="X143" i="32"/>
  <c r="T143" i="32" s="1"/>
  <c r="X177" i="32"/>
  <c r="T177" i="32" s="1"/>
  <c r="X106" i="32"/>
  <c r="T106" i="32" s="1"/>
  <c r="X173" i="32"/>
  <c r="T173" i="32" s="1"/>
  <c r="X119" i="32"/>
  <c r="T119" i="32" s="1"/>
  <c r="X40" i="32"/>
  <c r="T40" i="32" s="1"/>
  <c r="X85" i="32"/>
  <c r="T85" i="32" s="1"/>
  <c r="X87" i="32"/>
  <c r="T87" i="32" s="1"/>
  <c r="X99" i="32"/>
  <c r="T99" i="32" s="1"/>
  <c r="X89" i="32"/>
  <c r="T89" i="32" s="1"/>
  <c r="X105" i="32"/>
  <c r="T105" i="32" s="1"/>
  <c r="X35" i="32"/>
  <c r="T35" i="32" s="1"/>
  <c r="X116" i="32"/>
  <c r="T116" i="32" s="1"/>
  <c r="X76" i="32"/>
  <c r="T76" i="32" s="1"/>
  <c r="X41" i="32"/>
  <c r="T41" i="32" s="1"/>
  <c r="X21" i="32"/>
  <c r="T21" i="32" s="1"/>
  <c r="X49" i="32"/>
  <c r="T49" i="32" s="1"/>
  <c r="X192" i="32"/>
  <c r="T192" i="32" s="1"/>
  <c r="X175" i="32"/>
  <c r="T175" i="32" s="1"/>
  <c r="X28" i="32"/>
  <c r="T28" i="32" s="1"/>
  <c r="X135" i="32"/>
  <c r="T135" i="32" s="1"/>
  <c r="X131" i="32"/>
  <c r="T131" i="32" s="1"/>
  <c r="X46" i="32"/>
  <c r="T46" i="32" s="1"/>
  <c r="X53" i="32"/>
  <c r="T53" i="32" s="1"/>
  <c r="X55" i="32"/>
  <c r="T55" i="32" s="1"/>
  <c r="X93" i="32"/>
  <c r="T93" i="32" s="1"/>
  <c r="X32" i="32"/>
  <c r="T32" i="32" s="1"/>
  <c r="X42" i="32"/>
  <c r="T42" i="32" s="1"/>
  <c r="X78" i="32"/>
  <c r="T78" i="32" s="1"/>
  <c r="X20" i="32"/>
  <c r="T20" i="32" s="1"/>
  <c r="X101" i="32"/>
  <c r="T101" i="32" s="1"/>
  <c r="X114" i="32"/>
  <c r="T114" i="32" s="1"/>
  <c r="X34" i="32"/>
  <c r="T34" i="32" s="1"/>
  <c r="X155" i="32"/>
  <c r="T155" i="32" s="1"/>
  <c r="X171" i="32"/>
  <c r="T171" i="32" s="1"/>
  <c r="X72" i="32"/>
  <c r="T72" i="32" s="1"/>
  <c r="X107" i="32"/>
  <c r="T107" i="32" s="1"/>
  <c r="X172" i="32"/>
  <c r="T172" i="32" s="1"/>
  <c r="X178" i="32"/>
  <c r="T178" i="32" s="1"/>
  <c r="X166" i="32"/>
  <c r="T166" i="32" s="1"/>
  <c r="X153" i="32"/>
  <c r="T153" i="32" s="1"/>
  <c r="X36" i="32"/>
  <c r="T36" i="32" s="1"/>
  <c r="X102" i="32"/>
  <c r="T102" i="32" s="1"/>
  <c r="X51" i="32"/>
  <c r="T51" i="32" s="1"/>
  <c r="X70" i="32"/>
  <c r="T70" i="32" s="1"/>
  <c r="X149" i="32"/>
  <c r="T149" i="32" s="1"/>
  <c r="X90" i="32"/>
  <c r="T90" i="32" s="1"/>
  <c r="X168" i="32"/>
  <c r="T168" i="32" s="1"/>
  <c r="X84" i="32"/>
  <c r="T84" i="32" s="1"/>
  <c r="X26" i="32"/>
  <c r="T26" i="32" s="1"/>
  <c r="X170" i="32"/>
  <c r="T170" i="32" s="1"/>
  <c r="X97" i="32"/>
  <c r="T97" i="32" s="1"/>
  <c r="X64" i="32"/>
  <c r="T64" i="32" s="1"/>
  <c r="X159" i="32"/>
  <c r="T159" i="32" s="1"/>
  <c r="X162" i="32"/>
  <c r="T162" i="32" s="1"/>
  <c r="X23" i="32"/>
  <c r="T23" i="32" s="1"/>
  <c r="X79" i="32"/>
  <c r="T79" i="32" s="1"/>
  <c r="X164" i="32"/>
  <c r="T164" i="32" s="1"/>
  <c r="X137" i="32"/>
  <c r="T137" i="32" s="1"/>
  <c r="X91" i="32"/>
  <c r="T91" i="32" s="1"/>
  <c r="X50" i="32"/>
  <c r="T50" i="32" s="1"/>
  <c r="X129" i="32"/>
  <c r="T129" i="32" s="1"/>
  <c r="X179" i="32"/>
  <c r="T179" i="32" s="1"/>
  <c r="X108" i="32"/>
  <c r="T108" i="32" s="1"/>
  <c r="X66" i="32"/>
  <c r="T66" i="32" s="1"/>
  <c r="X104" i="32"/>
  <c r="T104" i="32" s="1"/>
  <c r="X161" i="32"/>
  <c r="T161" i="32" s="1"/>
  <c r="X77" i="32"/>
  <c r="T77" i="32" s="1"/>
  <c r="X156" i="32"/>
  <c r="T156" i="32" s="1"/>
  <c r="X146" i="32"/>
  <c r="T146" i="32" s="1"/>
  <c r="X182" i="32"/>
  <c r="T182" i="32" s="1"/>
  <c r="X193" i="32"/>
  <c r="T193" i="32" s="1"/>
  <c r="X52" i="32"/>
  <c r="T52" i="32" s="1"/>
  <c r="X152" i="32"/>
  <c r="T152" i="32" s="1"/>
  <c r="X132" i="32"/>
  <c r="T132" i="32" s="1"/>
  <c r="X83" i="32"/>
  <c r="T83" i="32" s="1"/>
  <c r="X38" i="32"/>
  <c r="T38" i="32" s="1"/>
  <c r="X67" i="32"/>
  <c r="T67" i="32" s="1"/>
  <c r="X74" i="32"/>
  <c r="T74" i="32" s="1"/>
  <c r="X111" i="32"/>
  <c r="T111" i="32" s="1"/>
  <c r="X126" i="32"/>
  <c r="T126" i="32" s="1"/>
  <c r="U18" i="32"/>
  <c r="U19" i="32" s="1"/>
  <c r="X96" i="32"/>
  <c r="T96" i="32" s="1"/>
  <c r="X140" i="32"/>
  <c r="T140" i="32" s="1"/>
  <c r="X94" i="32"/>
  <c r="T94" i="32" s="1"/>
  <c r="X174" i="32"/>
  <c r="T174" i="32" s="1"/>
  <c r="X136" i="32"/>
  <c r="T136" i="32" s="1"/>
  <c r="X187" i="32"/>
  <c r="T187" i="32" s="1"/>
  <c r="X98" i="32"/>
  <c r="T98" i="32" s="1"/>
  <c r="X189" i="32"/>
  <c r="T189" i="32" s="1"/>
  <c r="X183" i="32"/>
  <c r="T183" i="32" s="1"/>
  <c r="X56" i="32"/>
  <c r="T56" i="32" s="1"/>
  <c r="X169" i="32"/>
  <c r="T169" i="32" s="1"/>
  <c r="X154" i="32"/>
  <c r="T154" i="32" s="1"/>
  <c r="X118" i="32"/>
  <c r="T118" i="32" s="1"/>
  <c r="X138" i="32"/>
  <c r="T138" i="32" s="1"/>
  <c r="X188" i="32"/>
  <c r="T188" i="32" s="1"/>
  <c r="X39" i="32"/>
  <c r="T39" i="32" s="1"/>
  <c r="X27" i="32"/>
  <c r="T27" i="32" s="1"/>
  <c r="X86" i="32"/>
  <c r="T86" i="32" s="1"/>
  <c r="X157" i="32"/>
  <c r="T157" i="32" s="1"/>
  <c r="X37" i="32"/>
  <c r="T37" i="32" s="1"/>
  <c r="X109" i="32"/>
  <c r="T109" i="32" s="1"/>
  <c r="X125" i="32"/>
  <c r="T125" i="32" s="1"/>
  <c r="X142" i="32"/>
  <c r="T142" i="32" s="1"/>
  <c r="X60" i="32"/>
  <c r="T60" i="32" s="1"/>
  <c r="X191" i="32"/>
  <c r="T191" i="32" s="1"/>
  <c r="X117" i="32"/>
  <c r="T117" i="32" s="1"/>
  <c r="X127" i="32"/>
  <c r="T127" i="32" s="1"/>
  <c r="X148" i="32"/>
  <c r="T148" i="32" s="1"/>
  <c r="X30" i="32"/>
  <c r="T30" i="32" s="1"/>
  <c r="X145" i="32"/>
  <c r="T145" i="32" s="1"/>
  <c r="X62" i="32"/>
  <c r="T62" i="32" s="1"/>
  <c r="X123" i="32"/>
  <c r="T123" i="32" s="1"/>
  <c r="X22" i="32"/>
  <c r="T22" i="32" s="1"/>
  <c r="X122" i="32"/>
  <c r="T122" i="32" s="1"/>
  <c r="X71" i="32"/>
  <c r="T71" i="32" s="1"/>
  <c r="X165" i="32"/>
  <c r="T165" i="32" s="1"/>
  <c r="X100" i="32"/>
  <c r="T100" i="32" s="1"/>
  <c r="X134" i="32"/>
  <c r="T134" i="32" s="1"/>
  <c r="X163" i="32"/>
  <c r="T163" i="32" s="1"/>
  <c r="X80" i="32"/>
  <c r="T80" i="32" s="1"/>
  <c r="X47" i="32"/>
  <c r="T47" i="32" s="1"/>
  <c r="X110" i="32"/>
  <c r="T110" i="32" s="1"/>
  <c r="X130" i="32"/>
  <c r="T130" i="32" s="1"/>
  <c r="X151" i="32"/>
  <c r="T151" i="32" s="1"/>
  <c r="X57" i="32"/>
  <c r="T57" i="32" s="1"/>
  <c r="X43" i="32"/>
  <c r="T43" i="32" s="1"/>
  <c r="X31" i="32"/>
  <c r="T31" i="32" s="1"/>
  <c r="X115" i="32"/>
  <c r="T115" i="32" s="1"/>
  <c r="X141" i="32"/>
  <c r="T141" i="32" s="1"/>
  <c r="X167" i="32"/>
  <c r="T167" i="32" s="1"/>
  <c r="X184" i="32"/>
  <c r="T184" i="32" s="1"/>
  <c r="X95" i="32"/>
  <c r="T95" i="32" s="1"/>
  <c r="X33" i="32"/>
  <c r="T33" i="32" s="1"/>
  <c r="X88" i="32"/>
  <c r="T88" i="32" s="1"/>
  <c r="X73" i="32"/>
  <c r="T73" i="32" s="1"/>
  <c r="X92" i="32"/>
  <c r="T92" i="32" s="1"/>
  <c r="X180" i="32"/>
  <c r="T180" i="32" s="1"/>
  <c r="X59" i="32"/>
  <c r="T59" i="32" s="1"/>
  <c r="X121" i="32"/>
  <c r="T121" i="32" s="1"/>
  <c r="X150" i="32"/>
  <c r="T150" i="32" s="1"/>
  <c r="X120" i="32"/>
  <c r="T120" i="32" s="1"/>
  <c r="X112" i="32"/>
  <c r="T112" i="32" s="1"/>
  <c r="X68" i="32"/>
  <c r="T68" i="32" s="1"/>
  <c r="X48" i="32"/>
  <c r="T48" i="32" s="1"/>
  <c r="X44" i="32"/>
  <c r="T44" i="32" s="1"/>
  <c r="X24" i="32"/>
  <c r="T24" i="32" s="1"/>
  <c r="X160" i="32"/>
  <c r="T160" i="32" s="1"/>
  <c r="X65" i="32"/>
  <c r="T65" i="32" s="1"/>
  <c r="X181" i="32"/>
  <c r="T181" i="32" s="1"/>
  <c r="X186" i="32"/>
  <c r="T186" i="32" s="1"/>
  <c r="X45" i="32"/>
  <c r="T45" i="32" s="1"/>
  <c r="X144" i="32"/>
  <c r="T144" i="32" s="1"/>
  <c r="X58" i="32"/>
  <c r="T58" i="32" s="1"/>
  <c r="X29" i="32"/>
  <c r="T29" i="32" s="1"/>
  <c r="X139" i="32"/>
  <c r="T139" i="32" s="1"/>
  <c r="X82" i="32"/>
  <c r="T82" i="32" s="1"/>
  <c r="X75" i="32"/>
  <c r="T75" i="32" s="1"/>
  <c r="X158" i="32"/>
  <c r="T158" i="32" s="1"/>
  <c r="X124" i="32"/>
  <c r="T124" i="32" s="1"/>
  <c r="X61" i="32"/>
  <c r="T61" i="32" s="1"/>
  <c r="X113" i="32"/>
  <c r="T113" i="32" s="1"/>
  <c r="X147" i="32"/>
  <c r="T147" i="32" s="1"/>
  <c r="X54" i="32"/>
  <c r="T54" i="32" s="1"/>
  <c r="X63" i="32"/>
  <c r="T63" i="32" s="1"/>
  <c r="X81" i="32"/>
  <c r="T81" i="32" s="1"/>
  <c r="X25" i="32"/>
  <c r="T25" i="32" s="1"/>
  <c r="X103" i="32"/>
  <c r="T103" i="32" s="1"/>
  <c r="X185" i="32"/>
  <c r="T185" i="32" s="1"/>
  <c r="G46" i="30"/>
  <c r="AJ128" i="30"/>
  <c r="AJ136" i="30"/>
  <c r="BB4" i="30"/>
  <c r="AJ148" i="30"/>
  <c r="AJ57" i="30"/>
  <c r="AJ177" i="30"/>
  <c r="G151" i="30"/>
  <c r="AJ184" i="30"/>
  <c r="G57" i="30"/>
  <c r="AJ60" i="30"/>
  <c r="G110" i="30"/>
  <c r="AJ112" i="30"/>
  <c r="AJ100" i="30"/>
  <c r="AO4" i="30"/>
  <c r="AW110" i="30"/>
  <c r="AB110" i="30" s="1"/>
  <c r="AJ42" i="30"/>
  <c r="AJ157" i="30"/>
  <c r="AW44" i="30"/>
  <c r="AB44" i="30" s="1"/>
  <c r="AW95" i="30"/>
  <c r="AB95" i="30" s="1"/>
  <c r="Z101" i="30"/>
  <c r="G51" i="30"/>
  <c r="AW175" i="30"/>
  <c r="AB175" i="30" s="1"/>
  <c r="Z71" i="30"/>
  <c r="G64" i="30"/>
  <c r="AW90" i="30"/>
  <c r="AB90" i="30" s="1"/>
  <c r="G41" i="30"/>
  <c r="Z49" i="30"/>
  <c r="AJ153" i="30"/>
  <c r="Z53" i="30"/>
  <c r="G48" i="30"/>
  <c r="Z148" i="30"/>
  <c r="AW47" i="30"/>
  <c r="AB47" i="30" s="1"/>
  <c r="AW111" i="30"/>
  <c r="AB111" i="30" s="1"/>
  <c r="Z168" i="30"/>
  <c r="Z20" i="30"/>
  <c r="AF6" i="30"/>
  <c r="AJ28" i="30"/>
  <c r="G159" i="30"/>
  <c r="AJ63" i="30"/>
  <c r="Z94" i="30"/>
  <c r="Z24" i="30"/>
  <c r="AW139" i="30"/>
  <c r="AB139" i="30" s="1"/>
  <c r="Z83" i="30"/>
  <c r="Z79" i="30"/>
  <c r="AJ36" i="30"/>
  <c r="G81" i="30"/>
  <c r="G141" i="30"/>
  <c r="AW136" i="30"/>
  <c r="AB136" i="30" s="1"/>
  <c r="BL4" i="30"/>
  <c r="AW159" i="30"/>
  <c r="AB159" i="30" s="1"/>
  <c r="AJ171" i="30"/>
  <c r="Z193" i="30"/>
  <c r="Z62" i="30"/>
  <c r="Z66" i="30"/>
  <c r="Z121" i="30"/>
  <c r="G182" i="30"/>
  <c r="AW46" i="30"/>
  <c r="AB46" i="30" s="1"/>
  <c r="Z146" i="30"/>
  <c r="AJ166" i="30"/>
  <c r="AW155" i="30"/>
  <c r="AB155" i="30" s="1"/>
  <c r="Z187" i="30"/>
  <c r="AJ87" i="30"/>
  <c r="AW35" i="30"/>
  <c r="AB35" i="30" s="1"/>
  <c r="AJ95" i="30"/>
  <c r="AW114" i="30"/>
  <c r="AB114" i="30" s="1"/>
  <c r="AW146" i="30"/>
  <c r="AB146" i="30" s="1"/>
  <c r="AW163" i="30"/>
  <c r="AB163" i="30" s="1"/>
  <c r="AJ152" i="30"/>
  <c r="U6" i="30"/>
  <c r="G30" i="30"/>
  <c r="G121" i="30"/>
  <c r="AJ189" i="30"/>
  <c r="AW58" i="30"/>
  <c r="AB58" i="30" s="1"/>
  <c r="Z130" i="30"/>
  <c r="AJ135" i="30"/>
  <c r="G191" i="30"/>
  <c r="AJ34" i="30"/>
  <c r="AJ156" i="30"/>
  <c r="AZ4" i="30"/>
  <c r="G118" i="30"/>
  <c r="AW153" i="30"/>
  <c r="AB153" i="30" s="1"/>
  <c r="AW54" i="30"/>
  <c r="AB54" i="30" s="1"/>
  <c r="Z54" i="30"/>
  <c r="AJ138" i="30"/>
  <c r="G138" i="30"/>
  <c r="Z154" i="30"/>
  <c r="AJ117" i="30"/>
  <c r="Z44" i="30"/>
  <c r="AJ27" i="30"/>
  <c r="AW45" i="30"/>
  <c r="AB45" i="30" s="1"/>
  <c r="AJ107" i="30"/>
  <c r="G167" i="30"/>
  <c r="AJ131" i="30"/>
  <c r="G78" i="30"/>
  <c r="G157" i="30"/>
  <c r="Z84" i="30"/>
  <c r="Z171" i="30"/>
  <c r="AW167" i="30"/>
  <c r="AB167" i="30" s="1"/>
  <c r="AW128" i="30"/>
  <c r="AB128" i="30" s="1"/>
  <c r="G82" i="30"/>
  <c r="AJ161" i="30"/>
  <c r="G44" i="30"/>
  <c r="G88" i="30"/>
  <c r="AJ125" i="30"/>
  <c r="Z159" i="30"/>
  <c r="G32" i="30"/>
  <c r="Z34" i="30"/>
  <c r="AJ35" i="30"/>
  <c r="AJ160" i="30"/>
  <c r="AJ172" i="30"/>
  <c r="AW112" i="30"/>
  <c r="AB112" i="30" s="1"/>
  <c r="G52" i="30"/>
  <c r="Z180" i="30"/>
  <c r="Z118" i="30"/>
  <c r="G125" i="30"/>
  <c r="AW107" i="30"/>
  <c r="AB107" i="30" s="1"/>
  <c r="Z137" i="30"/>
  <c r="Z96" i="30"/>
  <c r="AJ41" i="30"/>
  <c r="G33" i="30"/>
  <c r="Z60" i="30"/>
  <c r="G174" i="30"/>
  <c r="G105" i="30"/>
  <c r="G108" i="30"/>
  <c r="AJ98" i="30"/>
  <c r="Z177" i="30"/>
  <c r="AW56" i="30"/>
  <c r="AB56" i="30" s="1"/>
  <c r="G142" i="30"/>
  <c r="AW73" i="30"/>
  <c r="AB73" i="30" s="1"/>
  <c r="AJ116" i="30"/>
  <c r="Z164" i="30"/>
  <c r="AJ193" i="30"/>
  <c r="G148" i="30"/>
  <c r="G123" i="30"/>
  <c r="G127" i="30"/>
  <c r="AW85" i="30"/>
  <c r="AB85" i="30" s="1"/>
  <c r="G158" i="30"/>
  <c r="AW49" i="30"/>
  <c r="AB49" i="30" s="1"/>
  <c r="G96" i="30"/>
  <c r="G169" i="30"/>
  <c r="Z126" i="30"/>
  <c r="G133" i="30"/>
  <c r="AT4" i="30"/>
  <c r="G114" i="30"/>
  <c r="AJ82" i="30"/>
  <c r="AW60" i="30"/>
  <c r="AB60" i="30" s="1"/>
  <c r="Z92" i="30"/>
  <c r="AW168" i="30"/>
  <c r="AB168" i="30" s="1"/>
  <c r="AW68" i="30"/>
  <c r="AB68" i="30" s="1"/>
  <c r="Z114" i="30"/>
  <c r="AJ145" i="30"/>
  <c r="G80" i="30"/>
  <c r="AW177" i="30"/>
  <c r="AB177" i="30" s="1"/>
  <c r="G86" i="30"/>
  <c r="AJ85" i="30"/>
  <c r="AJ127" i="30"/>
  <c r="AJ114" i="30"/>
  <c r="Z68" i="30"/>
  <c r="AJ74" i="30"/>
  <c r="AW149" i="30"/>
  <c r="AB149" i="30" s="1"/>
  <c r="G106" i="30"/>
  <c r="G89" i="30"/>
  <c r="AW106" i="30"/>
  <c r="AB106" i="30" s="1"/>
  <c r="Z27" i="30"/>
  <c r="AW23" i="30"/>
  <c r="AB23" i="30" s="1"/>
  <c r="G131" i="30"/>
  <c r="G150" i="30"/>
  <c r="G107" i="30"/>
  <c r="Z86" i="30"/>
  <c r="AJ123" i="30"/>
  <c r="G116" i="30"/>
  <c r="AJ139" i="30"/>
  <c r="G24" i="30"/>
  <c r="AJ90" i="30"/>
  <c r="AJ62" i="30"/>
  <c r="G27" i="30"/>
  <c r="AW103" i="30"/>
  <c r="AB103" i="30" s="1"/>
  <c r="Z129" i="30"/>
  <c r="AJ178" i="30"/>
  <c r="AJ83" i="30"/>
  <c r="AJ159" i="30"/>
  <c r="G144" i="30"/>
  <c r="AJ70" i="30"/>
  <c r="AJ51" i="30"/>
  <c r="AJ91" i="30"/>
  <c r="Z169" i="30"/>
  <c r="Z72" i="30"/>
  <c r="AW67" i="30"/>
  <c r="AB67" i="30" s="1"/>
  <c r="G177" i="30"/>
  <c r="AW150" i="30"/>
  <c r="AB150" i="30" s="1"/>
  <c r="G181" i="30"/>
  <c r="AJ109" i="30"/>
  <c r="AW43" i="30"/>
  <c r="AB43" i="30" s="1"/>
  <c r="G60" i="30"/>
  <c r="AW24" i="30"/>
  <c r="AB24" i="30" s="1"/>
  <c r="G28" i="30"/>
  <c r="AW69" i="30"/>
  <c r="AB69" i="30" s="1"/>
  <c r="AW77" i="30"/>
  <c r="AB77" i="30" s="1"/>
  <c r="AJ80" i="30"/>
  <c r="BO4" i="30"/>
  <c r="BF4" i="30"/>
  <c r="AJ183" i="30"/>
  <c r="AW31" i="30"/>
  <c r="AB31" i="30" s="1"/>
  <c r="AW72" i="30"/>
  <c r="AB72" i="30" s="1"/>
  <c r="AJ121" i="30"/>
  <c r="G176" i="30"/>
  <c r="AJ99" i="30"/>
  <c r="G67" i="30"/>
  <c r="AJ175" i="30"/>
  <c r="Z167" i="30"/>
  <c r="AW133" i="30"/>
  <c r="AB133" i="30" s="1"/>
  <c r="AJ81" i="30"/>
  <c r="AJ48" i="30"/>
  <c r="Z58" i="30"/>
  <c r="AW81" i="30"/>
  <c r="AB81" i="30" s="1"/>
  <c r="AW145" i="30"/>
  <c r="AB145" i="30" s="1"/>
  <c r="AW191" i="30"/>
  <c r="AB191" i="30" s="1"/>
  <c r="G172" i="30"/>
  <c r="Z135" i="30"/>
  <c r="G77" i="30"/>
  <c r="Z59" i="30"/>
  <c r="AJ64" i="30"/>
  <c r="AJ105" i="30"/>
  <c r="AW28" i="30"/>
  <c r="AB28" i="30" s="1"/>
  <c r="Z132" i="30"/>
  <c r="Z145" i="30"/>
  <c r="G188" i="30"/>
  <c r="AJ170" i="30"/>
  <c r="AJ190" i="30"/>
  <c r="Z43" i="30"/>
  <c r="Z69" i="30"/>
  <c r="AW76" i="30"/>
  <c r="AB76" i="30" s="1"/>
  <c r="AW57" i="30"/>
  <c r="AB57" i="30" s="1"/>
  <c r="Z97" i="30"/>
  <c r="AJ93" i="30"/>
  <c r="AW38" i="30"/>
  <c r="AB38" i="30" s="1"/>
  <c r="AW119" i="30"/>
  <c r="AB119" i="30" s="1"/>
  <c r="Z45" i="30"/>
  <c r="AW176" i="30"/>
  <c r="AB176" i="30" s="1"/>
  <c r="AW26" i="30"/>
  <c r="AB26" i="30" s="1"/>
  <c r="G101" i="30"/>
  <c r="AW87" i="30"/>
  <c r="AB87" i="30" s="1"/>
  <c r="G175" i="30"/>
  <c r="AJ163" i="30"/>
  <c r="AW141" i="30"/>
  <c r="AB141" i="30" s="1"/>
  <c r="G170" i="30"/>
  <c r="G66" i="30"/>
  <c r="Z142" i="30"/>
  <c r="AJ75" i="30"/>
  <c r="Z77" i="30"/>
  <c r="AJ124" i="30"/>
  <c r="Z28" i="30"/>
  <c r="AW165" i="30"/>
  <c r="AB165" i="30" s="1"/>
  <c r="G69" i="30"/>
  <c r="G166" i="30"/>
  <c r="AJ40" i="30"/>
  <c r="AJ58" i="30"/>
  <c r="G42" i="30"/>
  <c r="G91" i="30"/>
  <c r="G23" i="30"/>
  <c r="G47" i="30"/>
  <c r="Z125" i="30"/>
  <c r="Z55" i="30"/>
  <c r="Z131" i="30"/>
  <c r="G173" i="30"/>
  <c r="AW59" i="30"/>
  <c r="AB59" i="30" s="1"/>
  <c r="G163" i="30"/>
  <c r="Z90" i="30"/>
  <c r="G136" i="30"/>
  <c r="AU4" i="30"/>
  <c r="BM4" i="30"/>
  <c r="AJ169" i="30"/>
  <c r="G90" i="30"/>
  <c r="G117" i="30"/>
  <c r="AJ84" i="30"/>
  <c r="AJ186" i="30"/>
  <c r="G93" i="30"/>
  <c r="G68" i="30"/>
  <c r="G128" i="30"/>
  <c r="AJ164" i="30"/>
  <c r="Z108" i="30"/>
  <c r="G72" i="30"/>
  <c r="AJ187" i="30"/>
  <c r="AJ154" i="30"/>
  <c r="BN4" i="30"/>
  <c r="G160" i="30"/>
  <c r="Z48" i="30"/>
  <c r="AW82" i="30"/>
  <c r="AB82" i="30" s="1"/>
  <c r="Z185" i="30"/>
  <c r="AJ188" i="30"/>
  <c r="Z26" i="30"/>
  <c r="AW105" i="30"/>
  <c r="AB105" i="30" s="1"/>
  <c r="G99" i="30"/>
  <c r="Z63" i="30"/>
  <c r="G83" i="30"/>
  <c r="AJ149" i="30"/>
  <c r="AJ33" i="30"/>
  <c r="AJ59" i="30"/>
  <c r="AW135" i="30"/>
  <c r="AB135" i="30" s="1"/>
  <c r="AJ134" i="30"/>
  <c r="AJ130" i="30"/>
  <c r="AW84" i="30"/>
  <c r="AB84" i="30" s="1"/>
  <c r="AW29" i="30"/>
  <c r="AB29" i="30" s="1"/>
  <c r="G124" i="30"/>
  <c r="Z50" i="30"/>
  <c r="Z111" i="30"/>
  <c r="G137" i="30"/>
  <c r="Z91" i="30"/>
  <c r="AJ129" i="30"/>
  <c r="AW161" i="30"/>
  <c r="AB161" i="30" s="1"/>
  <c r="BD4" i="30"/>
  <c r="Z37" i="30"/>
  <c r="G58" i="30"/>
  <c r="AJ76" i="30"/>
  <c r="Z158" i="30"/>
  <c r="Z102" i="30"/>
  <c r="AW131" i="30"/>
  <c r="AB131" i="30" s="1"/>
  <c r="AW36" i="30"/>
  <c r="AB36" i="30" s="1"/>
  <c r="AW148" i="30"/>
  <c r="AB148" i="30" s="1"/>
  <c r="Z190" i="30"/>
  <c r="Z176" i="30"/>
  <c r="AW144" i="30"/>
  <c r="AB144" i="30" s="1"/>
  <c r="AJ22" i="30"/>
  <c r="G179" i="30"/>
  <c r="G95" i="30"/>
  <c r="AW143" i="30"/>
  <c r="AB143" i="30" s="1"/>
  <c r="G143" i="30"/>
  <c r="AJ137" i="30"/>
  <c r="G43" i="30"/>
  <c r="AJ61" i="30"/>
  <c r="AW39" i="30"/>
  <c r="AB39" i="30" s="1"/>
  <c r="AJ78" i="30"/>
  <c r="Z23" i="30"/>
  <c r="Z98" i="30"/>
  <c r="AW83" i="30"/>
  <c r="AB83" i="30" s="1"/>
  <c r="G103" i="30"/>
  <c r="AJ180" i="30"/>
  <c r="AW174" i="30"/>
  <c r="AB174" i="30" s="1"/>
  <c r="AW186" i="30"/>
  <c r="AB186" i="30" s="1"/>
  <c r="AJ65" i="30"/>
  <c r="AW41" i="30"/>
  <c r="AB41" i="30" s="1"/>
  <c r="AJ120" i="30"/>
  <c r="AW79" i="30"/>
  <c r="AB79" i="30" s="1"/>
  <c r="AW104" i="30"/>
  <c r="AB104" i="30" s="1"/>
  <c r="AJ31" i="30"/>
  <c r="G112" i="30"/>
  <c r="Z29" i="30"/>
  <c r="BA4" i="30"/>
  <c r="G161" i="30"/>
  <c r="Z119" i="30"/>
  <c r="AJ144" i="30"/>
  <c r="AJ45" i="30"/>
  <c r="Z78" i="30"/>
  <c r="AW94" i="30"/>
  <c r="AB94" i="30" s="1"/>
  <c r="AW55" i="30"/>
  <c r="AB55" i="30" s="1"/>
  <c r="AW25" i="30"/>
  <c r="AB25" i="30" s="1"/>
  <c r="G147" i="30"/>
  <c r="Z47" i="30"/>
  <c r="AJ72" i="30"/>
  <c r="AW42" i="30"/>
  <c r="AB42" i="30" s="1"/>
  <c r="G119" i="30"/>
  <c r="AR4" i="30"/>
  <c r="Z136" i="30"/>
  <c r="AJ79" i="30"/>
  <c r="AJ54" i="30"/>
  <c r="AW65" i="30"/>
  <c r="AB65" i="30" s="1"/>
  <c r="AW162" i="30"/>
  <c r="AB162" i="30" s="1"/>
  <c r="G186" i="30"/>
  <c r="AJ49" i="30"/>
  <c r="G122" i="30"/>
  <c r="G115" i="30"/>
  <c r="AW4" i="30"/>
  <c r="AW193" i="30"/>
  <c r="AB193" i="30" s="1"/>
  <c r="AW183" i="30"/>
  <c r="AB183" i="30" s="1"/>
  <c r="G178" i="30"/>
  <c r="Z61" i="30"/>
  <c r="Z140" i="30"/>
  <c r="G146" i="30"/>
  <c r="Z134" i="30"/>
  <c r="G40" i="30"/>
  <c r="AJ44" i="30"/>
  <c r="AW172" i="30"/>
  <c r="AB172" i="30" s="1"/>
  <c r="AW142" i="30"/>
  <c r="AB142" i="30" s="1"/>
  <c r="AJ26" i="30"/>
  <c r="G156" i="30"/>
  <c r="AJ113" i="30"/>
  <c r="AW62" i="30"/>
  <c r="AB62" i="30" s="1"/>
  <c r="Z153" i="30"/>
  <c r="AJ71" i="30"/>
  <c r="Z22" i="30"/>
  <c r="BE4" i="30"/>
  <c r="AW156" i="30"/>
  <c r="AB156" i="30" s="1"/>
  <c r="AJ151" i="30"/>
  <c r="AG5" i="30"/>
  <c r="Z143" i="30"/>
  <c r="AW157" i="30"/>
  <c r="AB157" i="30" s="1"/>
  <c r="BI4" i="30"/>
  <c r="AJ174" i="30"/>
  <c r="G192" i="30"/>
  <c r="AY4" i="30"/>
  <c r="Z172" i="30"/>
  <c r="BJ4" i="30"/>
  <c r="AW138" i="30"/>
  <c r="AB138" i="30" s="1"/>
  <c r="AW100" i="30"/>
  <c r="AB100" i="30" s="1"/>
  <c r="AW70" i="30"/>
  <c r="AB70" i="30" s="1"/>
  <c r="AJ88" i="30"/>
  <c r="G168" i="30"/>
  <c r="G134" i="30"/>
  <c r="AS4" i="30"/>
  <c r="AJ103" i="30"/>
  <c r="Z128" i="30"/>
  <c r="AW169" i="30"/>
  <c r="AB169" i="30" s="1"/>
  <c r="G71" i="30"/>
  <c r="G76" i="30"/>
  <c r="Z64" i="30"/>
  <c r="AJ52" i="30"/>
  <c r="G53" i="30"/>
  <c r="AW124" i="30"/>
  <c r="AB124" i="30" s="1"/>
  <c r="AJ89" i="30"/>
  <c r="Z52" i="30"/>
  <c r="AW190" i="30"/>
  <c r="AB190" i="30" s="1"/>
  <c r="Z160" i="30"/>
  <c r="G55" i="30"/>
  <c r="Z141" i="30"/>
  <c r="Z30" i="30"/>
  <c r="Z74" i="30"/>
  <c r="Z35" i="30"/>
  <c r="AW80" i="30"/>
  <c r="AB80" i="30" s="1"/>
  <c r="AJ173" i="30"/>
  <c r="AW108" i="30"/>
  <c r="AB108" i="30" s="1"/>
  <c r="AN4" i="30"/>
  <c r="G37" i="30"/>
  <c r="G190" i="30"/>
  <c r="Z40" i="30"/>
  <c r="Z174" i="30"/>
  <c r="AW184" i="30"/>
  <c r="AB184" i="30" s="1"/>
  <c r="AJ155" i="30"/>
  <c r="G39" i="30"/>
  <c r="Z42" i="30"/>
  <c r="AJ179" i="30"/>
  <c r="G75" i="30"/>
  <c r="Z33" i="30"/>
  <c r="G102" i="30"/>
  <c r="G111" i="30"/>
  <c r="AW125" i="30"/>
  <c r="AB125" i="30" s="1"/>
  <c r="Z166" i="30"/>
  <c r="Z41" i="30"/>
  <c r="AJ111" i="30"/>
  <c r="Z75" i="30"/>
  <c r="G21" i="30"/>
  <c r="AW88" i="30"/>
  <c r="AB88" i="30" s="1"/>
  <c r="AW181" i="30"/>
  <c r="AB181" i="30" s="1"/>
  <c r="AJ106" i="30"/>
  <c r="AW178" i="30"/>
  <c r="AB178" i="30" s="1"/>
  <c r="Z191" i="30"/>
  <c r="AW113" i="30"/>
  <c r="AB113" i="30" s="1"/>
  <c r="Z124" i="30"/>
  <c r="AJ126" i="30"/>
  <c r="AJ140" i="30"/>
  <c r="AW116" i="30"/>
  <c r="AB116" i="30" s="1"/>
  <c r="AJ32" i="30"/>
  <c r="AJ29" i="30"/>
  <c r="AW27" i="30"/>
  <c r="AB27" i="30" s="1"/>
  <c r="AJ97" i="30"/>
  <c r="AW158" i="30"/>
  <c r="AB158" i="30" s="1"/>
  <c r="G65" i="30"/>
  <c r="AW50" i="30"/>
  <c r="AB50" i="30" s="1"/>
  <c r="Z175" i="30"/>
  <c r="AW66" i="30"/>
  <c r="AB66" i="30" s="1"/>
  <c r="G184" i="30"/>
  <c r="G104" i="30"/>
  <c r="AJ133" i="30"/>
  <c r="BC4" i="30"/>
  <c r="AW89" i="30"/>
  <c r="AB89" i="30" s="1"/>
  <c r="AJ56" i="30"/>
  <c r="AW132" i="30"/>
  <c r="AB132" i="30" s="1"/>
  <c r="AJ167" i="30"/>
  <c r="Z80" i="30"/>
  <c r="AW171" i="30"/>
  <c r="AB171" i="30" s="1"/>
  <c r="G25" i="30"/>
  <c r="Z192" i="30"/>
  <c r="Z106" i="30"/>
  <c r="AJ67" i="30"/>
  <c r="AJ146" i="30"/>
  <c r="AW147" i="30"/>
  <c r="AB147" i="30" s="1"/>
  <c r="G154" i="30"/>
  <c r="AW137" i="30"/>
  <c r="AB137" i="30" s="1"/>
  <c r="AW189" i="30"/>
  <c r="AB189" i="30" s="1"/>
  <c r="Z120" i="30"/>
  <c r="AW182" i="30"/>
  <c r="AB182" i="30" s="1"/>
  <c r="AW151" i="30"/>
  <c r="AB151" i="30" s="1"/>
  <c r="G31" i="30"/>
  <c r="AW152" i="30"/>
  <c r="AB152" i="30" s="1"/>
  <c r="AM4" i="30"/>
  <c r="AX4" i="30"/>
  <c r="Z56" i="30"/>
  <c r="Z70" i="30"/>
  <c r="G185" i="30"/>
  <c r="Z188" i="30"/>
  <c r="Z31" i="30"/>
  <c r="Z67" i="30"/>
  <c r="G187" i="30"/>
  <c r="AJ66" i="30"/>
  <c r="G129" i="30"/>
  <c r="G98" i="30"/>
  <c r="G132" i="30"/>
  <c r="AP4" i="30"/>
  <c r="Z170" i="30"/>
  <c r="Z156" i="30"/>
  <c r="AJ39" i="30"/>
  <c r="AW164" i="30"/>
  <c r="AB164" i="30" s="1"/>
  <c r="G183" i="30"/>
  <c r="AW180" i="30"/>
  <c r="AB180" i="30" s="1"/>
  <c r="Z36" i="30"/>
  <c r="Z109" i="30"/>
  <c r="Z162" i="30"/>
  <c r="Z161" i="30"/>
  <c r="G194" i="30"/>
  <c r="AW134" i="30"/>
  <c r="AB134" i="30" s="1"/>
  <c r="Z81" i="30"/>
  <c r="AJ191" i="30"/>
  <c r="G193" i="30"/>
  <c r="AW78" i="30"/>
  <c r="AB78" i="30" s="1"/>
  <c r="AW99" i="30"/>
  <c r="AB99" i="30" s="1"/>
  <c r="AJ108" i="30"/>
  <c r="G145" i="30"/>
  <c r="Z186" i="30"/>
  <c r="AW97" i="30"/>
  <c r="AB97" i="30" s="1"/>
  <c r="AW123" i="30"/>
  <c r="AB123" i="30" s="1"/>
  <c r="Z51" i="30"/>
  <c r="AJ30" i="30"/>
  <c r="G35" i="30"/>
  <c r="G22" i="30"/>
  <c r="AW187" i="30"/>
  <c r="AB187" i="30" s="1"/>
  <c r="G36" i="30"/>
  <c r="AJ122" i="30"/>
  <c r="AW179" i="30"/>
  <c r="AB179" i="30" s="1"/>
  <c r="G164" i="30"/>
  <c r="AW129" i="30"/>
  <c r="AB129" i="30" s="1"/>
  <c r="Z182" i="30"/>
  <c r="AJ101" i="30"/>
  <c r="G120" i="30"/>
  <c r="G165" i="30"/>
  <c r="AJ20" i="30"/>
  <c r="AJ102" i="30"/>
  <c r="BH4" i="30"/>
  <c r="G50" i="30"/>
  <c r="Z87" i="30"/>
  <c r="AW48" i="30"/>
  <c r="AB48" i="30" s="1"/>
  <c r="G109" i="30"/>
  <c r="Z123" i="30"/>
  <c r="Z155" i="30"/>
  <c r="AJ25" i="30"/>
  <c r="AJ50" i="30"/>
  <c r="G189" i="30"/>
  <c r="Z184" i="30"/>
  <c r="G29" i="30"/>
  <c r="AW130" i="30"/>
  <c r="AB130" i="30" s="1"/>
  <c r="AJ118" i="30"/>
  <c r="Z85" i="30"/>
  <c r="Z32" i="30"/>
  <c r="G85" i="30"/>
  <c r="G135" i="30"/>
  <c r="AW32" i="30"/>
  <c r="AB32" i="30" s="1"/>
  <c r="Z110" i="30"/>
  <c r="AW173" i="30"/>
  <c r="AB173" i="30" s="1"/>
  <c r="AW86" i="30"/>
  <c r="AB86" i="30" s="1"/>
  <c r="AW75" i="30"/>
  <c r="AB75" i="30" s="1"/>
  <c r="AW192" i="30"/>
  <c r="AB192" i="30" s="1"/>
  <c r="G59" i="30"/>
  <c r="G49" i="30"/>
  <c r="Z144" i="30"/>
  <c r="G180" i="30"/>
  <c r="Z104" i="30"/>
  <c r="Z151" i="30"/>
  <c r="AJ104" i="30"/>
  <c r="G126" i="30"/>
  <c r="G73" i="30"/>
  <c r="AW93" i="30"/>
  <c r="AB93" i="30" s="1"/>
  <c r="G38" i="30"/>
  <c r="AW101" i="30"/>
  <c r="AB101" i="30" s="1"/>
  <c r="Z82" i="30"/>
  <c r="AV4" i="30"/>
  <c r="AW126" i="30"/>
  <c r="AB126" i="30" s="1"/>
  <c r="AJ92" i="30"/>
  <c r="Z112" i="30"/>
  <c r="Z25" i="30"/>
  <c r="AW127" i="30"/>
  <c r="AB127" i="30" s="1"/>
  <c r="G63" i="30"/>
  <c r="AJ150" i="30"/>
  <c r="AJ68" i="30"/>
  <c r="G97" i="30"/>
  <c r="AJ55" i="30"/>
  <c r="Z183" i="30"/>
  <c r="AW120" i="30"/>
  <c r="AB120" i="30" s="1"/>
  <c r="Z113" i="30"/>
  <c r="AW71" i="30"/>
  <c r="AB71" i="30" s="1"/>
  <c r="AJ110" i="30"/>
  <c r="AJ115" i="30"/>
  <c r="Z46" i="30"/>
  <c r="AJ192" i="30"/>
  <c r="G171" i="30"/>
  <c r="AJ176" i="30"/>
  <c r="AW160" i="30"/>
  <c r="AB160" i="30" s="1"/>
  <c r="AW140" i="30"/>
  <c r="AB140" i="30" s="1"/>
  <c r="G113" i="30"/>
  <c r="Z38" i="30"/>
  <c r="Z100" i="30"/>
  <c r="AJ77" i="30"/>
  <c r="G62" i="30"/>
  <c r="Z95" i="30"/>
  <c r="Z189" i="30"/>
  <c r="AW102" i="30"/>
  <c r="AB102" i="30" s="1"/>
  <c r="Z21" i="30"/>
  <c r="AW118" i="30"/>
  <c r="AB118" i="30" s="1"/>
  <c r="AW22" i="30"/>
  <c r="AB22" i="30" s="1"/>
  <c r="AJ37" i="30"/>
  <c r="Z149" i="30"/>
  <c r="G100" i="30"/>
  <c r="Z76" i="30"/>
  <c r="AJ182" i="30"/>
  <c r="AJ53" i="30"/>
  <c r="AJ194" i="30"/>
  <c r="AW188" i="30"/>
  <c r="AB188" i="30" s="1"/>
  <c r="G162" i="30"/>
  <c r="Z165" i="30"/>
  <c r="Z99" i="30"/>
  <c r="Z103" i="30"/>
  <c r="G45" i="30"/>
  <c r="Z163" i="30"/>
  <c r="G152" i="30"/>
  <c r="BK4" i="30"/>
  <c r="AW194" i="30"/>
  <c r="AB194" i="30" s="1"/>
  <c r="AJ43" i="30"/>
  <c r="Z194" i="30"/>
  <c r="AJ46" i="30"/>
  <c r="G153" i="30"/>
  <c r="Z105" i="30"/>
  <c r="G79" i="30"/>
  <c r="Z89" i="30"/>
  <c r="AW37" i="30"/>
  <c r="AB37" i="30" s="1"/>
  <c r="AW117" i="30"/>
  <c r="AB117" i="30" s="1"/>
  <c r="Z147" i="30"/>
  <c r="AJ94" i="30"/>
  <c r="G140" i="30"/>
  <c r="Z181" i="30"/>
  <c r="AW61" i="30"/>
  <c r="AB61" i="30" s="1"/>
  <c r="AJ142" i="30"/>
  <c r="AJ23" i="30"/>
  <c r="AQ4" i="30"/>
  <c r="AW64" i="30"/>
  <c r="AB64" i="30" s="1"/>
  <c r="Z116" i="30"/>
  <c r="AJ147" i="30"/>
  <c r="AJ143" i="30"/>
  <c r="AW91" i="30"/>
  <c r="AB91" i="30" s="1"/>
  <c r="AW109" i="30"/>
  <c r="AB109" i="30" s="1"/>
  <c r="AW63" i="30"/>
  <c r="AB63" i="30" s="1"/>
  <c r="AW122" i="30"/>
  <c r="AB122" i="30" s="1"/>
  <c r="Z115" i="30"/>
  <c r="AJ73" i="30"/>
  <c r="Z178" i="30"/>
  <c r="Z157" i="30"/>
  <c r="Z57" i="30"/>
  <c r="Z107" i="30"/>
  <c r="AJ24" i="30"/>
  <c r="AW33" i="30"/>
  <c r="AB33" i="30" s="1"/>
  <c r="AJ181" i="30"/>
  <c r="AJ96" i="30"/>
  <c r="Z93" i="30"/>
  <c r="Z65" i="30"/>
  <c r="Z150" i="30"/>
  <c r="AJ86" i="30"/>
  <c r="AW34" i="30"/>
  <c r="AB34" i="30" s="1"/>
  <c r="AJ168" i="30"/>
  <c r="G130" i="30"/>
  <c r="Z39" i="30"/>
  <c r="Z152" i="30"/>
  <c r="AW40" i="30"/>
  <c r="AB40" i="30" s="1"/>
  <c r="G155" i="30"/>
  <c r="Z133" i="30"/>
  <c r="AW185" i="30"/>
  <c r="AB185" i="30" s="1"/>
  <c r="AW96" i="30"/>
  <c r="AB96" i="30" s="1"/>
  <c r="Z88" i="30"/>
  <c r="G54" i="30"/>
  <c r="AW92" i="30"/>
  <c r="AB92" i="30" s="1"/>
  <c r="AJ47" i="30"/>
  <c r="Z139" i="30"/>
  <c r="AK4" i="30"/>
  <c r="AJ119" i="30"/>
  <c r="AW166" i="30"/>
  <c r="AB166" i="30" s="1"/>
  <c r="AJ165" i="30"/>
  <c r="AJ21" i="30"/>
  <c r="G149" i="30"/>
  <c r="Z173" i="30"/>
  <c r="AW121" i="30"/>
  <c r="AB121" i="30" s="1"/>
  <c r="Z179" i="30"/>
  <c r="Z138" i="30"/>
  <c r="G61" i="30"/>
  <c r="G26" i="30"/>
  <c r="AJ132" i="30"/>
  <c r="AW52" i="30"/>
  <c r="AB52" i="30" s="1"/>
  <c r="AW98" i="30"/>
  <c r="AB98" i="30" s="1"/>
  <c r="AJ141" i="30"/>
  <c r="AW21" i="30"/>
  <c r="AB21" i="30" s="1"/>
  <c r="AW154" i="30"/>
  <c r="AB154" i="30" s="1"/>
  <c r="G92" i="30"/>
  <c r="AW30" i="30"/>
  <c r="AB30" i="30" s="1"/>
  <c r="AJ69" i="30"/>
  <c r="Z122" i="30"/>
  <c r="AJ162" i="30"/>
  <c r="AW53" i="30"/>
  <c r="AB53" i="30" s="1"/>
  <c r="AW74" i="30"/>
  <c r="AB74" i="30" s="1"/>
  <c r="G84" i="30"/>
  <c r="G56" i="30"/>
  <c r="Z73" i="30"/>
  <c r="G34" i="30"/>
  <c r="G74" i="30"/>
  <c r="G70" i="30"/>
  <c r="Z127" i="30"/>
  <c r="AL4" i="30"/>
  <c r="G94" i="30"/>
  <c r="AW170" i="30"/>
  <c r="AB170" i="30" s="1"/>
  <c r="Z117" i="30"/>
  <c r="AJ158" i="30"/>
  <c r="AJ38" i="30"/>
  <c r="AJ185" i="30"/>
  <c r="AW51" i="30"/>
  <c r="AB51" i="30" s="1"/>
  <c r="G139" i="30"/>
  <c r="G87" i="30"/>
  <c r="BG4" i="30"/>
  <c r="AW115" i="30"/>
  <c r="AB115" i="30" s="1"/>
  <c r="X77" i="30"/>
  <c r="T77" i="30" s="1"/>
  <c r="X27" i="30"/>
  <c r="T27" i="30" s="1"/>
  <c r="X166" i="30"/>
  <c r="T166" i="30" s="1"/>
  <c r="X179" i="30"/>
  <c r="T179" i="30" s="1"/>
  <c r="X155" i="30"/>
  <c r="T155" i="30" s="1"/>
  <c r="X102" i="30"/>
  <c r="T102" i="30" s="1"/>
  <c r="X26" i="30"/>
  <c r="T26" i="30" s="1"/>
  <c r="X55" i="30"/>
  <c r="T55" i="30" s="1"/>
  <c r="X193" i="30"/>
  <c r="T193" i="30" s="1"/>
  <c r="X61" i="30"/>
  <c r="T61" i="30" s="1"/>
  <c r="X30" i="30"/>
  <c r="T30" i="30" s="1"/>
  <c r="X172" i="30"/>
  <c r="T172" i="30" s="1"/>
  <c r="X67" i="30"/>
  <c r="T67" i="30" s="1"/>
  <c r="X85" i="30"/>
  <c r="T85" i="30" s="1"/>
  <c r="X71" i="30"/>
  <c r="T71" i="30" s="1"/>
  <c r="X94" i="30"/>
  <c r="T94" i="30" s="1"/>
  <c r="X158" i="30"/>
  <c r="T158" i="30" s="1"/>
  <c r="X160" i="30"/>
  <c r="T160" i="30" s="1"/>
  <c r="X57" i="30"/>
  <c r="T57" i="30" s="1"/>
  <c r="X151" i="30"/>
  <c r="T151" i="30" s="1"/>
  <c r="X171" i="30"/>
  <c r="T171" i="30" s="1"/>
  <c r="X79" i="30"/>
  <c r="T79" i="30" s="1"/>
  <c r="X131" i="30"/>
  <c r="T131" i="30" s="1"/>
  <c r="X101" i="30"/>
  <c r="T101" i="30" s="1"/>
  <c r="X159" i="30"/>
  <c r="T159" i="30" s="1"/>
  <c r="X126" i="30"/>
  <c r="T126" i="30" s="1"/>
  <c r="X190" i="30"/>
  <c r="T190" i="30" s="1"/>
  <c r="X83" i="30"/>
  <c r="T83" i="30" s="1"/>
  <c r="X97" i="30"/>
  <c r="T97" i="30" s="1"/>
  <c r="X187" i="30"/>
  <c r="T187" i="30" s="1"/>
  <c r="X70" i="30"/>
  <c r="T70" i="30" s="1"/>
  <c r="X80" i="30"/>
  <c r="T80" i="30" s="1"/>
  <c r="X119" i="30"/>
  <c r="T119" i="30" s="1"/>
  <c r="X181" i="30"/>
  <c r="T181" i="30" s="1"/>
  <c r="X21" i="30"/>
  <c r="T21" i="30" s="1"/>
  <c r="X113" i="30"/>
  <c r="T113" i="30" s="1"/>
  <c r="X76" i="30"/>
  <c r="T76" i="30" s="1"/>
  <c r="X110" i="30"/>
  <c r="T110" i="30" s="1"/>
  <c r="X169" i="30"/>
  <c r="T169" i="30" s="1"/>
  <c r="X35" i="30"/>
  <c r="T35" i="30" s="1"/>
  <c r="X107" i="30"/>
  <c r="T107" i="30" s="1"/>
  <c r="X185" i="30"/>
  <c r="T185" i="30" s="1"/>
  <c r="X87" i="30"/>
  <c r="T87" i="30" s="1"/>
  <c r="X84" i="30"/>
  <c r="T84" i="30" s="1"/>
  <c r="X32" i="30"/>
  <c r="T32" i="30" s="1"/>
  <c r="X45" i="30"/>
  <c r="T45" i="30" s="1"/>
  <c r="X162" i="30"/>
  <c r="T162" i="30" s="1"/>
  <c r="X127" i="30"/>
  <c r="T127" i="30" s="1"/>
  <c r="X180" i="30"/>
  <c r="T180" i="30" s="1"/>
  <c r="X194" i="30"/>
  <c r="T194" i="30" s="1"/>
  <c r="X183" i="30"/>
  <c r="T183" i="30" s="1"/>
  <c r="X147" i="30"/>
  <c r="T147" i="30" s="1"/>
  <c r="X123" i="30"/>
  <c r="T123" i="30" s="1"/>
  <c r="X99" i="30"/>
  <c r="T99" i="30" s="1"/>
  <c r="U18" i="30"/>
  <c r="U19" i="30" s="1"/>
  <c r="X156" i="30"/>
  <c r="T156" i="30" s="1"/>
  <c r="X22" i="30"/>
  <c r="T22" i="30" s="1"/>
  <c r="X36" i="30"/>
  <c r="T36" i="30" s="1"/>
  <c r="X124" i="30"/>
  <c r="T124" i="30" s="1"/>
  <c r="X117" i="30"/>
  <c r="T117" i="30" s="1"/>
  <c r="X25" i="30"/>
  <c r="T25" i="30" s="1"/>
  <c r="X175" i="30"/>
  <c r="T175" i="30" s="1"/>
  <c r="X163" i="30"/>
  <c r="T163" i="30" s="1"/>
  <c r="X54" i="30"/>
  <c r="T54" i="30" s="1"/>
  <c r="X60" i="30"/>
  <c r="T60" i="30" s="1"/>
  <c r="X142" i="30"/>
  <c r="T142" i="30" s="1"/>
  <c r="X144" i="30"/>
  <c r="T144" i="30" s="1"/>
  <c r="X33" i="30"/>
  <c r="T33" i="30" s="1"/>
  <c r="X161" i="30"/>
  <c r="T161" i="30" s="1"/>
  <c r="X168" i="30"/>
  <c r="T168" i="30" s="1"/>
  <c r="X176" i="30"/>
  <c r="T176" i="30" s="1"/>
  <c r="X20" i="30"/>
  <c r="T20" i="30" s="1"/>
  <c r="X91" i="30"/>
  <c r="T91" i="30" s="1"/>
  <c r="X39" i="30"/>
  <c r="T39" i="30" s="1"/>
  <c r="X88" i="30"/>
  <c r="T88" i="30" s="1"/>
  <c r="X34" i="30"/>
  <c r="T34" i="30" s="1"/>
  <c r="X145" i="30"/>
  <c r="T145" i="30" s="1"/>
  <c r="X128" i="30"/>
  <c r="T128" i="30" s="1"/>
  <c r="X46" i="30"/>
  <c r="T46" i="30" s="1"/>
  <c r="X93" i="30"/>
  <c r="T93" i="30" s="1"/>
  <c r="X78" i="30"/>
  <c r="T78" i="30" s="1"/>
  <c r="X116" i="30"/>
  <c r="T116" i="30" s="1"/>
  <c r="X153" i="30"/>
  <c r="T153" i="30" s="1"/>
  <c r="X138" i="30"/>
  <c r="T138" i="30" s="1"/>
  <c r="X47" i="30"/>
  <c r="T47" i="30" s="1"/>
  <c r="X170" i="30"/>
  <c r="T170" i="30" s="1"/>
  <c r="X89" i="30"/>
  <c r="T89" i="30" s="1"/>
  <c r="X188" i="30"/>
  <c r="T188" i="30" s="1"/>
  <c r="X48" i="30"/>
  <c r="T48" i="30" s="1"/>
  <c r="X134" i="30"/>
  <c r="T134" i="30" s="1"/>
  <c r="X74" i="30"/>
  <c r="T74" i="30" s="1"/>
  <c r="X95" i="30"/>
  <c r="T95" i="30" s="1"/>
  <c r="X135" i="30"/>
  <c r="T135" i="30" s="1"/>
  <c r="X114" i="30"/>
  <c r="T114" i="30" s="1"/>
  <c r="X103" i="30"/>
  <c r="T103" i="30" s="1"/>
  <c r="X191" i="30"/>
  <c r="T191" i="30" s="1"/>
  <c r="X44" i="30"/>
  <c r="T44" i="30" s="1"/>
  <c r="X104" i="30"/>
  <c r="T104" i="30" s="1"/>
  <c r="X150" i="30"/>
  <c r="T150" i="30" s="1"/>
  <c r="X111" i="30"/>
  <c r="T111" i="30" s="1"/>
  <c r="X139" i="30"/>
  <c r="T139" i="30" s="1"/>
  <c r="X122" i="30"/>
  <c r="T122" i="30" s="1"/>
  <c r="X73" i="30"/>
  <c r="T73" i="30" s="1"/>
  <c r="X186" i="30"/>
  <c r="T186" i="30" s="1"/>
  <c r="X106" i="30"/>
  <c r="T106" i="30" s="1"/>
  <c r="X154" i="30"/>
  <c r="T154" i="30" s="1"/>
  <c r="X69" i="30"/>
  <c r="T69" i="30" s="1"/>
  <c r="X38" i="30"/>
  <c r="T38" i="30" s="1"/>
  <c r="X189" i="30"/>
  <c r="T189" i="30" s="1"/>
  <c r="X81" i="30"/>
  <c r="T81" i="30" s="1"/>
  <c r="X174" i="30"/>
  <c r="T174" i="30" s="1"/>
  <c r="X24" i="30"/>
  <c r="T24" i="30" s="1"/>
  <c r="X41" i="30"/>
  <c r="T41" i="30" s="1"/>
  <c r="X112" i="30"/>
  <c r="T112" i="30" s="1"/>
  <c r="X100" i="30"/>
  <c r="T100" i="30" s="1"/>
  <c r="X165" i="30"/>
  <c r="T165" i="30" s="1"/>
  <c r="X132" i="30"/>
  <c r="T132" i="30" s="1"/>
  <c r="X177" i="30"/>
  <c r="T177" i="30" s="1"/>
  <c r="X146" i="30"/>
  <c r="T146" i="30" s="1"/>
  <c r="X173" i="30"/>
  <c r="T173" i="30" s="1"/>
  <c r="X182" i="30"/>
  <c r="T182" i="30" s="1"/>
  <c r="X109" i="30"/>
  <c r="T109" i="30" s="1"/>
  <c r="X121" i="30"/>
  <c r="T121" i="30" s="1"/>
  <c r="X137" i="30"/>
  <c r="T137" i="30" s="1"/>
  <c r="X56" i="30"/>
  <c r="T56" i="30" s="1"/>
  <c r="X152" i="30"/>
  <c r="T152" i="30" s="1"/>
  <c r="X86" i="30"/>
  <c r="T86" i="30" s="1"/>
  <c r="X192" i="30"/>
  <c r="T192" i="30" s="1"/>
  <c r="X42" i="30"/>
  <c r="T42" i="30" s="1"/>
  <c r="X64" i="30"/>
  <c r="T64" i="30" s="1"/>
  <c r="X184" i="30"/>
  <c r="T184" i="30" s="1"/>
  <c r="X129" i="30"/>
  <c r="T129" i="30" s="1"/>
  <c r="X58" i="30"/>
  <c r="T58" i="30" s="1"/>
  <c r="X92" i="30"/>
  <c r="T92" i="30" s="1"/>
  <c r="X23" i="30"/>
  <c r="T23" i="30" s="1"/>
  <c r="X141" i="30"/>
  <c r="T141" i="30" s="1"/>
  <c r="X167" i="30"/>
  <c r="T167" i="30" s="1"/>
  <c r="X40" i="30"/>
  <c r="T40" i="30" s="1"/>
  <c r="X49" i="30"/>
  <c r="T49" i="30" s="1"/>
  <c r="X63" i="30"/>
  <c r="T63" i="30" s="1"/>
  <c r="X52" i="30"/>
  <c r="T52" i="30" s="1"/>
  <c r="X65" i="30"/>
  <c r="T65" i="30" s="1"/>
  <c r="X82" i="30"/>
  <c r="T82" i="30" s="1"/>
  <c r="X90" i="30"/>
  <c r="T90" i="30" s="1"/>
  <c r="X53" i="30"/>
  <c r="T53" i="30" s="1"/>
  <c r="X75" i="30"/>
  <c r="T75" i="30" s="1"/>
  <c r="X96" i="30"/>
  <c r="T96" i="30" s="1"/>
  <c r="X43" i="30"/>
  <c r="T43" i="30" s="1"/>
  <c r="X62" i="30"/>
  <c r="T62" i="30" s="1"/>
  <c r="X140" i="30"/>
  <c r="T140" i="30" s="1"/>
  <c r="X37" i="30"/>
  <c r="T37" i="30" s="1"/>
  <c r="X68" i="30"/>
  <c r="T68" i="30" s="1"/>
  <c r="X50" i="30"/>
  <c r="T50" i="30" s="1"/>
  <c r="X125" i="30"/>
  <c r="T125" i="30" s="1"/>
  <c r="X157" i="30"/>
  <c r="T157" i="30" s="1"/>
  <c r="X143" i="30"/>
  <c r="T143" i="30" s="1"/>
  <c r="X51" i="30"/>
  <c r="T51" i="30" s="1"/>
  <c r="X148" i="30"/>
  <c r="T148" i="30" s="1"/>
  <c r="X120" i="30"/>
  <c r="T120" i="30" s="1"/>
  <c r="X59" i="30"/>
  <c r="T59" i="30" s="1"/>
  <c r="X149" i="30"/>
  <c r="T149" i="30" s="1"/>
  <c r="X105" i="30"/>
  <c r="T105" i="30" s="1"/>
  <c r="X98" i="30"/>
  <c r="T98" i="30" s="1"/>
  <c r="X108" i="30"/>
  <c r="T108" i="30" s="1"/>
  <c r="X178" i="30"/>
  <c r="T178" i="30" s="1"/>
  <c r="X115" i="30"/>
  <c r="T115" i="30" s="1"/>
  <c r="X133" i="30"/>
  <c r="T133" i="30" s="1"/>
  <c r="X118" i="30"/>
  <c r="T118" i="30" s="1"/>
  <c r="X72" i="30"/>
  <c r="T72" i="30" s="1"/>
  <c r="X28" i="30"/>
  <c r="T28" i="30" s="1"/>
  <c r="X31" i="30"/>
  <c r="T31" i="30" s="1"/>
  <c r="X164" i="30"/>
  <c r="T164" i="30" s="1"/>
  <c r="X29" i="30"/>
  <c r="T29" i="30" s="1"/>
  <c r="X66" i="30"/>
  <c r="T66" i="30" s="1"/>
  <c r="X130" i="30"/>
  <c r="T130" i="30" s="1"/>
  <c r="X136" i="30"/>
  <c r="T136" i="30" s="1"/>
  <c r="AU9" i="14"/>
  <c r="BE20" i="14" s="1"/>
  <c r="AU9" i="29"/>
  <c r="BE20" i="29" s="1"/>
  <c r="X188" i="35"/>
  <c r="T188" i="35" s="1"/>
  <c r="X38" i="35"/>
  <c r="T38" i="35" s="1"/>
  <c r="X161" i="35"/>
  <c r="T161" i="35" s="1"/>
  <c r="X93" i="35"/>
  <c r="T93" i="35" s="1"/>
  <c r="X155" i="35"/>
  <c r="T155" i="35" s="1"/>
  <c r="X89" i="35"/>
  <c r="T89" i="35" s="1"/>
  <c r="X98" i="35"/>
  <c r="T98" i="35" s="1"/>
  <c r="X58" i="35"/>
  <c r="T58" i="35" s="1"/>
  <c r="X44" i="35"/>
  <c r="T44" i="35" s="1"/>
  <c r="X116" i="35"/>
  <c r="T116" i="35" s="1"/>
  <c r="X99" i="35"/>
  <c r="T99" i="35" s="1"/>
  <c r="X118" i="35"/>
  <c r="T118" i="35" s="1"/>
  <c r="X47" i="35"/>
  <c r="T47" i="35" s="1"/>
  <c r="U18" i="35"/>
  <c r="U19" i="35" s="1"/>
  <c r="X61" i="35"/>
  <c r="T61" i="35" s="1"/>
  <c r="X77" i="35"/>
  <c r="T77" i="35" s="1"/>
  <c r="X56" i="35"/>
  <c r="T56" i="35" s="1"/>
  <c r="X88" i="35"/>
  <c r="T88" i="35" s="1"/>
  <c r="X63" i="35"/>
  <c r="T63" i="35" s="1"/>
  <c r="X69" i="35"/>
  <c r="T69" i="35" s="1"/>
  <c r="X179" i="35"/>
  <c r="T179" i="35" s="1"/>
  <c r="X142" i="35"/>
  <c r="T142" i="35" s="1"/>
  <c r="X95" i="35"/>
  <c r="T95" i="35" s="1"/>
  <c r="X97" i="35"/>
  <c r="T97" i="35" s="1"/>
  <c r="X187" i="35"/>
  <c r="T187" i="35" s="1"/>
  <c r="X175" i="35"/>
  <c r="T175" i="35" s="1"/>
  <c r="X194" i="35"/>
  <c r="T194" i="35" s="1"/>
  <c r="X141" i="35"/>
  <c r="T141" i="35" s="1"/>
  <c r="X82" i="35"/>
  <c r="T82" i="35" s="1"/>
  <c r="X79" i="35"/>
  <c r="T79" i="35" s="1"/>
  <c r="X27" i="35"/>
  <c r="T27" i="35" s="1"/>
  <c r="X160" i="35"/>
  <c r="T160" i="35" s="1"/>
  <c r="X25" i="35"/>
  <c r="T25" i="35" s="1"/>
  <c r="X83" i="35"/>
  <c r="T83" i="35" s="1"/>
  <c r="X156" i="35"/>
  <c r="T156" i="35" s="1"/>
  <c r="X114" i="35"/>
  <c r="T114" i="35" s="1"/>
  <c r="X190" i="35"/>
  <c r="T190" i="35" s="1"/>
  <c r="X86" i="35"/>
  <c r="T86" i="35" s="1"/>
  <c r="X139" i="35"/>
  <c r="T139" i="35" s="1"/>
  <c r="X149" i="35"/>
  <c r="T149" i="35" s="1"/>
  <c r="X146" i="35"/>
  <c r="T146" i="35" s="1"/>
  <c r="X171" i="35"/>
  <c r="T171" i="35" s="1"/>
  <c r="X54" i="35"/>
  <c r="T54" i="35" s="1"/>
  <c r="X96" i="35"/>
  <c r="T96" i="35" s="1"/>
  <c r="X177" i="35"/>
  <c r="T177" i="35" s="1"/>
  <c r="X81" i="35"/>
  <c r="T81" i="35" s="1"/>
  <c r="X43" i="35"/>
  <c r="T43" i="35" s="1"/>
  <c r="X21" i="35"/>
  <c r="T21" i="35" s="1"/>
  <c r="X105" i="35"/>
  <c r="T105" i="35" s="1"/>
  <c r="X159" i="35"/>
  <c r="T159" i="35" s="1"/>
  <c r="X62" i="35"/>
  <c r="T62" i="35" s="1"/>
  <c r="X115" i="35"/>
  <c r="T115" i="35" s="1"/>
  <c r="X117" i="35"/>
  <c r="T117" i="35" s="1"/>
  <c r="X57" i="35"/>
  <c r="T57" i="35" s="1"/>
  <c r="X147" i="35"/>
  <c r="T147" i="35" s="1"/>
  <c r="X126" i="35"/>
  <c r="T126" i="35" s="1"/>
  <c r="X140" i="35"/>
  <c r="T140" i="35" s="1"/>
  <c r="X132" i="35"/>
  <c r="T132" i="35" s="1"/>
  <c r="X53" i="35"/>
  <c r="T53" i="35" s="1"/>
  <c r="X178" i="35"/>
  <c r="T178" i="35" s="1"/>
  <c r="X104" i="35"/>
  <c r="T104" i="35" s="1"/>
  <c r="X40" i="35"/>
  <c r="T40" i="35" s="1"/>
  <c r="X23" i="35"/>
  <c r="T23" i="35" s="1"/>
  <c r="X35" i="35"/>
  <c r="T35" i="35" s="1"/>
  <c r="X78" i="35"/>
  <c r="T78" i="35" s="1"/>
  <c r="X91" i="35"/>
  <c r="T91" i="35" s="1"/>
  <c r="X124" i="35"/>
  <c r="T124" i="35" s="1"/>
  <c r="X80" i="35"/>
  <c r="T80" i="35" s="1"/>
  <c r="X55" i="35"/>
  <c r="T55" i="35" s="1"/>
  <c r="X22" i="35"/>
  <c r="T22" i="35" s="1"/>
  <c r="X74" i="35"/>
  <c r="T74" i="35" s="1"/>
  <c r="X191" i="35"/>
  <c r="T191" i="35" s="1"/>
  <c r="X76" i="35"/>
  <c r="T76" i="35" s="1"/>
  <c r="X130" i="35"/>
  <c r="T130" i="35" s="1"/>
  <c r="X66" i="35"/>
  <c r="T66" i="35" s="1"/>
  <c r="X41" i="35"/>
  <c r="T41" i="35" s="1"/>
  <c r="X184" i="35"/>
  <c r="T184" i="35" s="1"/>
  <c r="X154" i="35"/>
  <c r="T154" i="35" s="1"/>
  <c r="X181" i="35"/>
  <c r="T181" i="35" s="1"/>
  <c r="X120" i="35"/>
  <c r="T120" i="35" s="1"/>
  <c r="X125" i="35"/>
  <c r="T125" i="35" s="1"/>
  <c r="X144" i="35"/>
  <c r="T144" i="35" s="1"/>
  <c r="X170" i="35"/>
  <c r="T170" i="35" s="1"/>
  <c r="X75" i="35"/>
  <c r="T75" i="35" s="1"/>
  <c r="X186" i="35"/>
  <c r="T186" i="35" s="1"/>
  <c r="X72" i="35"/>
  <c r="T72" i="35" s="1"/>
  <c r="X45" i="35"/>
  <c r="T45" i="35" s="1"/>
  <c r="X107" i="35"/>
  <c r="T107" i="35" s="1"/>
  <c r="X84" i="35"/>
  <c r="T84" i="35" s="1"/>
  <c r="X134" i="35"/>
  <c r="T134" i="35" s="1"/>
  <c r="X166" i="35"/>
  <c r="T166" i="35" s="1"/>
  <c r="X112" i="35"/>
  <c r="T112" i="35" s="1"/>
  <c r="X36" i="35"/>
  <c r="T36" i="35" s="1"/>
  <c r="X92" i="35"/>
  <c r="T92" i="35" s="1"/>
  <c r="X100" i="35"/>
  <c r="T100" i="35" s="1"/>
  <c r="X173" i="35"/>
  <c r="T173" i="35" s="1"/>
  <c r="X189" i="35"/>
  <c r="T189" i="35" s="1"/>
  <c r="X193" i="35"/>
  <c r="T193" i="35" s="1"/>
  <c r="X102" i="35"/>
  <c r="T102" i="35" s="1"/>
  <c r="X34" i="35"/>
  <c r="T34" i="35" s="1"/>
  <c r="X158" i="35"/>
  <c r="T158" i="35" s="1"/>
  <c r="X128" i="35"/>
  <c r="T128" i="35" s="1"/>
  <c r="X59" i="35"/>
  <c r="T59" i="35" s="1"/>
  <c r="X138" i="35"/>
  <c r="T138" i="35" s="1"/>
  <c r="X49" i="35"/>
  <c r="T49" i="35" s="1"/>
  <c r="X101" i="35"/>
  <c r="T101" i="35" s="1"/>
  <c r="X122" i="35"/>
  <c r="T122" i="35" s="1"/>
  <c r="X135" i="35"/>
  <c r="T135" i="35" s="1"/>
  <c r="X65" i="35"/>
  <c r="T65" i="35" s="1"/>
  <c r="X90" i="35"/>
  <c r="T90" i="35" s="1"/>
  <c r="X111" i="35"/>
  <c r="T111" i="35" s="1"/>
  <c r="X106" i="35"/>
  <c r="T106" i="35" s="1"/>
  <c r="X24" i="35"/>
  <c r="T24" i="35" s="1"/>
  <c r="X182" i="35"/>
  <c r="T182" i="35" s="1"/>
  <c r="X151" i="35"/>
  <c r="T151" i="35" s="1"/>
  <c r="X30" i="35"/>
  <c r="T30" i="35" s="1"/>
  <c r="X60" i="35"/>
  <c r="T60" i="35" s="1"/>
  <c r="X192" i="35"/>
  <c r="T192" i="35" s="1"/>
  <c r="X133" i="35"/>
  <c r="T133" i="35" s="1"/>
  <c r="X32" i="35"/>
  <c r="T32" i="35" s="1"/>
  <c r="X185" i="35"/>
  <c r="T185" i="35" s="1"/>
  <c r="X157" i="35"/>
  <c r="T157" i="35" s="1"/>
  <c r="X85" i="35"/>
  <c r="T85" i="35" s="1"/>
  <c r="X121" i="35"/>
  <c r="T121" i="35" s="1"/>
  <c r="X64" i="35"/>
  <c r="T64" i="35" s="1"/>
  <c r="X172" i="35"/>
  <c r="T172" i="35" s="1"/>
  <c r="X119" i="35"/>
  <c r="T119" i="35" s="1"/>
  <c r="X168" i="35"/>
  <c r="T168" i="35" s="1"/>
  <c r="X169" i="35"/>
  <c r="T169" i="35" s="1"/>
  <c r="X48" i="35"/>
  <c r="T48" i="35" s="1"/>
  <c r="X67" i="35"/>
  <c r="T67" i="35" s="1"/>
  <c r="X123" i="35"/>
  <c r="T123" i="35" s="1"/>
  <c r="X108" i="35"/>
  <c r="T108" i="35" s="1"/>
  <c r="X29" i="35"/>
  <c r="T29" i="35" s="1"/>
  <c r="X87" i="35"/>
  <c r="T87" i="35" s="1"/>
  <c r="X150" i="35"/>
  <c r="T150" i="35" s="1"/>
  <c r="X51" i="35"/>
  <c r="T51" i="35" s="1"/>
  <c r="X148" i="35"/>
  <c r="T148" i="35" s="1"/>
  <c r="X39" i="35"/>
  <c r="T39" i="35" s="1"/>
  <c r="X110" i="35"/>
  <c r="T110" i="35" s="1"/>
  <c r="X162" i="35"/>
  <c r="T162" i="35" s="1"/>
  <c r="X145" i="35"/>
  <c r="T145" i="35" s="1"/>
  <c r="X127" i="35"/>
  <c r="T127" i="35" s="1"/>
  <c r="X31" i="35"/>
  <c r="T31" i="35" s="1"/>
  <c r="X70" i="35"/>
  <c r="T70" i="35" s="1"/>
  <c r="X163" i="35"/>
  <c r="T163" i="35" s="1"/>
  <c r="X113" i="35"/>
  <c r="T113" i="35" s="1"/>
  <c r="X73" i="35"/>
  <c r="T73" i="35" s="1"/>
  <c r="X167" i="35"/>
  <c r="T167" i="35" s="1"/>
  <c r="X103" i="35"/>
  <c r="T103" i="35" s="1"/>
  <c r="X26" i="35"/>
  <c r="T26" i="35" s="1"/>
  <c r="X52" i="35"/>
  <c r="T52" i="35" s="1"/>
  <c r="X42" i="35"/>
  <c r="T42" i="35" s="1"/>
  <c r="X137" i="35"/>
  <c r="T137" i="35" s="1"/>
  <c r="X164" i="35"/>
  <c r="T164" i="35" s="1"/>
  <c r="X68" i="35"/>
  <c r="T68" i="35" s="1"/>
  <c r="X174" i="35"/>
  <c r="T174" i="35" s="1"/>
  <c r="X131" i="35"/>
  <c r="T131" i="35" s="1"/>
  <c r="X180" i="35"/>
  <c r="T180" i="35" s="1"/>
  <c r="X143" i="35"/>
  <c r="T143" i="35" s="1"/>
  <c r="X176" i="35"/>
  <c r="T176" i="35" s="1"/>
  <c r="X129" i="35"/>
  <c r="T129" i="35" s="1"/>
  <c r="X37" i="35"/>
  <c r="T37" i="35" s="1"/>
  <c r="X153" i="35"/>
  <c r="T153" i="35" s="1"/>
  <c r="X183" i="35"/>
  <c r="T183" i="35" s="1"/>
  <c r="X71" i="35"/>
  <c r="T71" i="35" s="1"/>
  <c r="X28" i="35"/>
  <c r="T28" i="35" s="1"/>
  <c r="X33" i="35"/>
  <c r="T33" i="35" s="1"/>
  <c r="X152" i="35"/>
  <c r="T152" i="35" s="1"/>
  <c r="X165" i="35"/>
  <c r="T165" i="35" s="1"/>
  <c r="X46" i="35"/>
  <c r="T46" i="35" s="1"/>
  <c r="X136" i="35"/>
  <c r="T136" i="35" s="1"/>
  <c r="X50" i="35"/>
  <c r="T50" i="35" s="1"/>
  <c r="X94" i="35"/>
  <c r="T94" i="35" s="1"/>
  <c r="X20" i="35"/>
  <c r="T20" i="35" s="1"/>
  <c r="X109" i="35"/>
  <c r="T109" i="35" s="1"/>
  <c r="AU10" i="31"/>
  <c r="AU9" i="35"/>
  <c r="BE20" i="35" s="1"/>
  <c r="AP19" i="34"/>
  <c r="AU9" i="34" s="1"/>
  <c r="BE20" i="34" s="1"/>
  <c r="AJ34" i="32"/>
  <c r="AJ50" i="32"/>
  <c r="Z85" i="32"/>
  <c r="AJ155" i="32"/>
  <c r="G167" i="32"/>
  <c r="AJ98" i="32"/>
  <c r="AW81" i="32"/>
  <c r="AB81" i="32" s="1"/>
  <c r="G171" i="32"/>
  <c r="AW120" i="32"/>
  <c r="AB120" i="32" s="1"/>
  <c r="AS4" i="32"/>
  <c r="G69" i="32"/>
  <c r="AJ125" i="32"/>
  <c r="Z116" i="32"/>
  <c r="Z96" i="32"/>
  <c r="AW139" i="32"/>
  <c r="AB139" i="32" s="1"/>
  <c r="AJ31" i="32"/>
  <c r="AJ82" i="32"/>
  <c r="G91" i="32"/>
  <c r="Z67" i="32"/>
  <c r="Z189" i="32"/>
  <c r="Z41" i="32"/>
  <c r="AJ23" i="32"/>
  <c r="Z119" i="32"/>
  <c r="G168" i="32"/>
  <c r="Z64" i="32"/>
  <c r="Z187" i="32"/>
  <c r="AJ146" i="32"/>
  <c r="AJ135" i="32"/>
  <c r="AJ114" i="32"/>
  <c r="G30" i="32"/>
  <c r="AJ185" i="32"/>
  <c r="AJ179" i="32"/>
  <c r="AJ27" i="32"/>
  <c r="G58" i="32"/>
  <c r="AJ74" i="32"/>
  <c r="Z35" i="32"/>
  <c r="AJ60" i="32"/>
  <c r="AW56" i="32"/>
  <c r="AB56" i="32" s="1"/>
  <c r="Z178" i="32"/>
  <c r="G95" i="32"/>
  <c r="G24" i="32"/>
  <c r="G121" i="32"/>
  <c r="G36" i="32"/>
  <c r="Z42" i="32"/>
  <c r="AJ162" i="32"/>
  <c r="G60" i="32"/>
  <c r="G43" i="32"/>
  <c r="G48" i="32"/>
  <c r="AW66" i="32"/>
  <c r="AB66" i="32" s="1"/>
  <c r="AJ122" i="32"/>
  <c r="Z184" i="32"/>
  <c r="G62" i="32"/>
  <c r="AM4" i="32"/>
  <c r="AW78" i="32"/>
  <c r="AB78" i="32" s="1"/>
  <c r="AW91" i="32"/>
  <c r="AB91" i="32" s="1"/>
  <c r="AJ37" i="32"/>
  <c r="AJ190" i="32"/>
  <c r="AJ41" i="32"/>
  <c r="Z61" i="32"/>
  <c r="G123" i="32"/>
  <c r="AJ55" i="32"/>
  <c r="G151" i="32"/>
  <c r="AJ136" i="32"/>
  <c r="AJ120" i="32"/>
  <c r="AW107" i="32"/>
  <c r="AB107" i="32" s="1"/>
  <c r="AW153" i="32"/>
  <c r="AB153" i="32" s="1"/>
  <c r="AJ21" i="32"/>
  <c r="Z138" i="32"/>
  <c r="AJ150" i="32"/>
  <c r="AJ182" i="32"/>
  <c r="Z30" i="32"/>
  <c r="Z145" i="32"/>
  <c r="AW148" i="32"/>
  <c r="AB148" i="32" s="1"/>
  <c r="AJ103" i="32"/>
  <c r="AJ160" i="32"/>
  <c r="G27" i="32"/>
  <c r="Z40" i="32"/>
  <c r="Z94" i="32"/>
  <c r="G71" i="32"/>
  <c r="AW176" i="32"/>
  <c r="AB176" i="32" s="1"/>
  <c r="Z48" i="32"/>
  <c r="AW104" i="32"/>
  <c r="AB104" i="32" s="1"/>
  <c r="AW127" i="32"/>
  <c r="AB127" i="32" s="1"/>
  <c r="BE4" i="32"/>
  <c r="Z180" i="32"/>
  <c r="Z71" i="32"/>
  <c r="AW50" i="32"/>
  <c r="AB50" i="32" s="1"/>
  <c r="Z144" i="32"/>
  <c r="AW54" i="32"/>
  <c r="AB54" i="32" s="1"/>
  <c r="Z86" i="32"/>
  <c r="G176" i="32"/>
  <c r="Z186" i="32"/>
  <c r="G141" i="32"/>
  <c r="BA4" i="32"/>
  <c r="AJ85" i="32"/>
  <c r="Z134" i="32"/>
  <c r="AJ112" i="32"/>
  <c r="Z26" i="32"/>
  <c r="AW131" i="32"/>
  <c r="AB131" i="32" s="1"/>
  <c r="Z131" i="32"/>
  <c r="AJ156" i="32"/>
  <c r="Z34" i="32"/>
  <c r="Z192" i="32"/>
  <c r="AJ180" i="32"/>
  <c r="Z100" i="32"/>
  <c r="Z51" i="32"/>
  <c r="Z75" i="32"/>
  <c r="Z177" i="32"/>
  <c r="Z169" i="32"/>
  <c r="Z81" i="32"/>
  <c r="G180" i="32"/>
  <c r="G101" i="32"/>
  <c r="Z151" i="32"/>
  <c r="AJ75" i="32"/>
  <c r="G37" i="32"/>
  <c r="G45" i="32"/>
  <c r="Z38" i="32"/>
  <c r="Z109" i="32"/>
  <c r="AW33" i="32"/>
  <c r="AB33" i="32" s="1"/>
  <c r="AW39" i="32"/>
  <c r="AB39" i="32" s="1"/>
  <c r="AJ158" i="32"/>
  <c r="G50" i="32"/>
  <c r="G103" i="32"/>
  <c r="AJ80" i="32"/>
  <c r="AJ119" i="32"/>
  <c r="Z23" i="32"/>
  <c r="G52" i="32"/>
  <c r="G77" i="32"/>
  <c r="G23" i="32"/>
  <c r="Z58" i="32"/>
  <c r="G49" i="32"/>
  <c r="G183" i="32"/>
  <c r="AW86" i="32"/>
  <c r="AB86" i="32" s="1"/>
  <c r="Z98" i="32"/>
  <c r="Z59" i="32"/>
  <c r="G111" i="32"/>
  <c r="Z62" i="32"/>
  <c r="AW172" i="32"/>
  <c r="AB172" i="32" s="1"/>
  <c r="AU4" i="32"/>
  <c r="AJ22" i="32"/>
  <c r="AJ70" i="32"/>
  <c r="Z82" i="32"/>
  <c r="AJ69" i="32"/>
  <c r="G85" i="32"/>
  <c r="G42" i="32"/>
  <c r="AW108" i="32"/>
  <c r="AB108" i="32" s="1"/>
  <c r="Z110" i="32"/>
  <c r="AW92" i="32"/>
  <c r="AB92" i="32" s="1"/>
  <c r="Z191" i="32"/>
  <c r="Z160" i="32"/>
  <c r="Z111" i="32"/>
  <c r="Z88" i="32"/>
  <c r="AW75" i="32"/>
  <c r="AB75" i="32" s="1"/>
  <c r="AJ29" i="32"/>
  <c r="G139" i="32"/>
  <c r="AJ42" i="32"/>
  <c r="AJ94" i="32"/>
  <c r="AW117" i="32"/>
  <c r="AB117" i="32" s="1"/>
  <c r="AN4" i="32"/>
  <c r="AJ177" i="32"/>
  <c r="AJ192" i="32"/>
  <c r="AW44" i="32"/>
  <c r="AB44" i="32" s="1"/>
  <c r="Z87" i="32"/>
  <c r="Z147" i="32"/>
  <c r="AW151" i="32"/>
  <c r="AB151" i="32" s="1"/>
  <c r="G84" i="32"/>
  <c r="AW24" i="32"/>
  <c r="AB24" i="32" s="1"/>
  <c r="G149" i="32"/>
  <c r="Z77" i="32"/>
  <c r="AJ20" i="32"/>
  <c r="Z114" i="32"/>
  <c r="AW64" i="32"/>
  <c r="AB64" i="32" s="1"/>
  <c r="Z175" i="32"/>
  <c r="G44" i="32"/>
  <c r="G51" i="32"/>
  <c r="AW171" i="32"/>
  <c r="AB171" i="32" s="1"/>
  <c r="Z52" i="32"/>
  <c r="Z55" i="32"/>
  <c r="AG5" i="32"/>
  <c r="G108" i="32"/>
  <c r="AW133" i="32"/>
  <c r="AB133" i="32" s="1"/>
  <c r="G188" i="32"/>
  <c r="Z107" i="32"/>
  <c r="Z99" i="32"/>
  <c r="Z150" i="32"/>
  <c r="Z65" i="32"/>
  <c r="AJ157" i="32"/>
  <c r="AW55" i="32"/>
  <c r="AB55" i="32" s="1"/>
  <c r="Z97" i="32"/>
  <c r="G61" i="32"/>
  <c r="G133" i="32"/>
  <c r="AW101" i="32"/>
  <c r="AB101" i="32" s="1"/>
  <c r="Z167" i="32"/>
  <c r="AJ166" i="32"/>
  <c r="G174" i="32"/>
  <c r="G136" i="32"/>
  <c r="AW175" i="32"/>
  <c r="AB175" i="32" s="1"/>
  <c r="G86" i="32"/>
  <c r="Z84" i="32"/>
  <c r="G132" i="32"/>
  <c r="AJ58" i="32"/>
  <c r="Z120" i="32"/>
  <c r="AW109" i="32"/>
  <c r="AB109" i="32" s="1"/>
  <c r="AW158" i="32"/>
  <c r="AB158" i="32" s="1"/>
  <c r="BG4" i="32"/>
  <c r="G173" i="32"/>
  <c r="G166" i="32"/>
  <c r="AJ133" i="32"/>
  <c r="AW79" i="32"/>
  <c r="AB79" i="32" s="1"/>
  <c r="AJ175" i="32"/>
  <c r="AW67" i="32"/>
  <c r="AB67" i="32" s="1"/>
  <c r="G92" i="32"/>
  <c r="Z153" i="32"/>
  <c r="AJ129" i="32"/>
  <c r="AW163" i="32"/>
  <c r="AB163" i="32" s="1"/>
  <c r="AW185" i="32"/>
  <c r="AB185" i="32" s="1"/>
  <c r="Z60" i="32"/>
  <c r="G177" i="32"/>
  <c r="G138" i="32"/>
  <c r="Z105" i="32"/>
  <c r="Z66" i="32"/>
  <c r="AJ81" i="32"/>
  <c r="Z56" i="32"/>
  <c r="Z90" i="32"/>
  <c r="AJ35" i="32"/>
  <c r="Z162" i="32"/>
  <c r="Z39" i="32"/>
  <c r="AW60" i="32"/>
  <c r="AB60" i="32" s="1"/>
  <c r="AW77" i="32"/>
  <c r="AB77" i="32" s="1"/>
  <c r="Z166" i="32"/>
  <c r="G100" i="32"/>
  <c r="G162" i="32"/>
  <c r="Z133" i="32"/>
  <c r="G160" i="32"/>
  <c r="AJ132" i="32"/>
  <c r="AJ113" i="32"/>
  <c r="Z49" i="32"/>
  <c r="G193" i="32"/>
  <c r="AW191" i="32"/>
  <c r="AB191" i="32" s="1"/>
  <c r="AJ47" i="32"/>
  <c r="G169" i="32"/>
  <c r="AJ30" i="32"/>
  <c r="G158" i="32"/>
  <c r="G147" i="32"/>
  <c r="Z24" i="32"/>
  <c r="AW52" i="32"/>
  <c r="AB52" i="32" s="1"/>
  <c r="G178" i="32"/>
  <c r="Z122" i="32"/>
  <c r="AW34" i="32"/>
  <c r="AB34" i="32" s="1"/>
  <c r="AJ171" i="32"/>
  <c r="AW112" i="32"/>
  <c r="AB112" i="32" s="1"/>
  <c r="AJ144" i="32"/>
  <c r="AW162" i="32"/>
  <c r="AB162" i="32" s="1"/>
  <c r="G115" i="32"/>
  <c r="AW144" i="32"/>
  <c r="AB144" i="32" s="1"/>
  <c r="G159" i="32"/>
  <c r="AJ170" i="32"/>
  <c r="AW190" i="32"/>
  <c r="AB190" i="32" s="1"/>
  <c r="Z182" i="32"/>
  <c r="AJ106" i="32"/>
  <c r="Z129" i="32"/>
  <c r="G157" i="32"/>
  <c r="AW105" i="32"/>
  <c r="AB105" i="32" s="1"/>
  <c r="AJ83" i="32"/>
  <c r="Z36" i="32"/>
  <c r="AW82" i="32"/>
  <c r="AB82" i="32" s="1"/>
  <c r="G137" i="32"/>
  <c r="AW110" i="32"/>
  <c r="AB110" i="32" s="1"/>
  <c r="AW89" i="32"/>
  <c r="AB89" i="32" s="1"/>
  <c r="AW22" i="32"/>
  <c r="AB22" i="32" s="1"/>
  <c r="AJ79" i="32"/>
  <c r="AW97" i="32"/>
  <c r="AB97" i="32" s="1"/>
  <c r="Z32" i="32"/>
  <c r="Z53" i="32"/>
  <c r="Z188" i="32"/>
  <c r="AW42" i="32"/>
  <c r="AB42" i="32" s="1"/>
  <c r="AJ187" i="32"/>
  <c r="AJ142" i="32"/>
  <c r="Z126" i="32"/>
  <c r="AW87" i="32"/>
  <c r="AB87" i="32" s="1"/>
  <c r="AJ159" i="32"/>
  <c r="U6" i="32"/>
  <c r="AJ46" i="32"/>
  <c r="Z152" i="32"/>
  <c r="Z164" i="32"/>
  <c r="AO4" i="32"/>
  <c r="G154" i="32"/>
  <c r="AW68" i="32"/>
  <c r="AB68" i="32" s="1"/>
  <c r="AJ148" i="32"/>
  <c r="G39" i="32"/>
  <c r="AW72" i="32"/>
  <c r="AB72" i="32" s="1"/>
  <c r="G106" i="32"/>
  <c r="AJ68" i="32"/>
  <c r="AW189" i="32"/>
  <c r="AB189" i="32" s="1"/>
  <c r="Z73" i="32"/>
  <c r="AW167" i="32"/>
  <c r="AB167" i="32" s="1"/>
  <c r="Z163" i="32"/>
  <c r="AW29" i="32"/>
  <c r="AB29" i="32" s="1"/>
  <c r="G99" i="32"/>
  <c r="Z123" i="32"/>
  <c r="AJ168" i="32"/>
  <c r="AJ109" i="32"/>
  <c r="G65" i="32"/>
  <c r="AJ130" i="32"/>
  <c r="Z108" i="32"/>
  <c r="AW83" i="32"/>
  <c r="AB83" i="32" s="1"/>
  <c r="G96" i="32"/>
  <c r="AW36" i="32"/>
  <c r="AB36" i="32" s="1"/>
  <c r="G165" i="32"/>
  <c r="Z173" i="32"/>
  <c r="AJ25" i="32"/>
  <c r="G145" i="32"/>
  <c r="G79" i="32"/>
  <c r="AJ38" i="32"/>
  <c r="AW169" i="32"/>
  <c r="AB169" i="32" s="1"/>
  <c r="Z78" i="32"/>
  <c r="G94" i="32"/>
  <c r="AW53" i="32"/>
  <c r="AB53" i="32" s="1"/>
  <c r="AW40" i="32"/>
  <c r="AB40" i="32" s="1"/>
  <c r="Z125" i="32"/>
  <c r="G117" i="32"/>
  <c r="AJ151" i="32"/>
  <c r="G29" i="32"/>
  <c r="Z89" i="32"/>
  <c r="AJ89" i="32"/>
  <c r="AW141" i="32"/>
  <c r="AB141" i="32" s="1"/>
  <c r="AW155" i="32"/>
  <c r="AB155" i="32" s="1"/>
  <c r="AW152" i="32"/>
  <c r="AB152" i="32" s="1"/>
  <c r="AW145" i="32"/>
  <c r="AB145" i="32" s="1"/>
  <c r="BB4" i="32"/>
  <c r="AW62" i="32"/>
  <c r="AB62" i="32" s="1"/>
  <c r="G88" i="32"/>
  <c r="AW137" i="32"/>
  <c r="AB137" i="32" s="1"/>
  <c r="AW136" i="32"/>
  <c r="AB136" i="32" s="1"/>
  <c r="Z27" i="32"/>
  <c r="AW111" i="32"/>
  <c r="AB111" i="32" s="1"/>
  <c r="AW170" i="32"/>
  <c r="AB170" i="32" s="1"/>
  <c r="G34" i="32"/>
  <c r="Z80" i="32"/>
  <c r="G164" i="32"/>
  <c r="AW178" i="32"/>
  <c r="AB178" i="32" s="1"/>
  <c r="AW4" i="32"/>
  <c r="G181" i="32"/>
  <c r="Z91" i="32"/>
  <c r="AJ63" i="32"/>
  <c r="G21" i="32"/>
  <c r="G170" i="32"/>
  <c r="AW161" i="32"/>
  <c r="AB161" i="32" s="1"/>
  <c r="AW193" i="32"/>
  <c r="AB193" i="32" s="1"/>
  <c r="Z20" i="32"/>
  <c r="G66" i="32"/>
  <c r="AJ140" i="32"/>
  <c r="AW128" i="32"/>
  <c r="AB128" i="32" s="1"/>
  <c r="AJ169" i="32"/>
  <c r="G57" i="32"/>
  <c r="Z128" i="32"/>
  <c r="AW135" i="32"/>
  <c r="AB135" i="32" s="1"/>
  <c r="AJ126" i="32"/>
  <c r="AW27" i="32"/>
  <c r="AB27" i="32" s="1"/>
  <c r="AW180" i="32"/>
  <c r="AB180" i="32" s="1"/>
  <c r="AW59" i="32"/>
  <c r="AB59" i="32" s="1"/>
  <c r="AW26" i="32"/>
  <c r="AB26" i="32" s="1"/>
  <c r="G148" i="32"/>
  <c r="AW165" i="32"/>
  <c r="AB165" i="32" s="1"/>
  <c r="BN4" i="32"/>
  <c r="AW142" i="32"/>
  <c r="AB142" i="32" s="1"/>
  <c r="AJ184" i="32"/>
  <c r="Z139" i="32"/>
  <c r="AJ24" i="32"/>
  <c r="AW69" i="32"/>
  <c r="AB69" i="32" s="1"/>
  <c r="Z44" i="32"/>
  <c r="Z112" i="32"/>
  <c r="Z106" i="32"/>
  <c r="AJ172" i="32"/>
  <c r="Z146" i="32"/>
  <c r="AJ107" i="32"/>
  <c r="AW177" i="32"/>
  <c r="AB177" i="32" s="1"/>
  <c r="AW149" i="32"/>
  <c r="AB149" i="32" s="1"/>
  <c r="G81" i="32"/>
  <c r="AZ4" i="32"/>
  <c r="Z174" i="32"/>
  <c r="G46" i="32"/>
  <c r="AW28" i="32"/>
  <c r="AB28" i="32" s="1"/>
  <c r="AJ181" i="32"/>
  <c r="Z79" i="32"/>
  <c r="AJ128" i="32"/>
  <c r="AT4" i="32"/>
  <c r="Z137" i="32"/>
  <c r="AJ92" i="32"/>
  <c r="AW150" i="32"/>
  <c r="AB150" i="32" s="1"/>
  <c r="Z102" i="32"/>
  <c r="AJ49" i="32"/>
  <c r="AJ93" i="32"/>
  <c r="G55" i="32"/>
  <c r="G87" i="32"/>
  <c r="G105" i="32"/>
  <c r="G26" i="32"/>
  <c r="G47" i="32"/>
  <c r="AJ165" i="32"/>
  <c r="G40" i="32"/>
  <c r="G68" i="32"/>
  <c r="AJ110" i="32"/>
  <c r="G59" i="32"/>
  <c r="AW100" i="32"/>
  <c r="AB100" i="32" s="1"/>
  <c r="G187" i="32"/>
  <c r="AJ90" i="32"/>
  <c r="AW116" i="32"/>
  <c r="AB116" i="32" s="1"/>
  <c r="Z136" i="32"/>
  <c r="AP4" i="32"/>
  <c r="AJ134" i="32"/>
  <c r="AJ176" i="32"/>
  <c r="AW181" i="32"/>
  <c r="AB181" i="32" s="1"/>
  <c r="AJ183" i="32"/>
  <c r="Z74" i="32"/>
  <c r="AJ143" i="32"/>
  <c r="AW184" i="32"/>
  <c r="AB184" i="32" s="1"/>
  <c r="AJ76" i="32"/>
  <c r="AJ28" i="32"/>
  <c r="AJ40" i="32"/>
  <c r="Z124" i="32"/>
  <c r="G194" i="32"/>
  <c r="AW96" i="32"/>
  <c r="AB96" i="32" s="1"/>
  <c r="AJ43" i="32"/>
  <c r="AJ88" i="32"/>
  <c r="Z132" i="32"/>
  <c r="AJ51" i="32"/>
  <c r="AW21" i="32"/>
  <c r="AB21" i="32" s="1"/>
  <c r="AW156" i="32"/>
  <c r="AB156" i="32" s="1"/>
  <c r="G114" i="32"/>
  <c r="AW102" i="32"/>
  <c r="AB102" i="32" s="1"/>
  <c r="Z70" i="32"/>
  <c r="Z101" i="32"/>
  <c r="Z193" i="32"/>
  <c r="Z43" i="32"/>
  <c r="AW124" i="32"/>
  <c r="AB124" i="32" s="1"/>
  <c r="AW125" i="32"/>
  <c r="AB125" i="32" s="1"/>
  <c r="AW70" i="32"/>
  <c r="AB70" i="32" s="1"/>
  <c r="G152" i="32"/>
  <c r="AW61" i="32"/>
  <c r="AB61" i="32" s="1"/>
  <c r="AW32" i="32"/>
  <c r="AB32" i="32" s="1"/>
  <c r="Z185" i="32"/>
  <c r="Z37" i="32"/>
  <c r="Z25" i="32"/>
  <c r="AW187" i="32"/>
  <c r="AB187" i="32" s="1"/>
  <c r="G186" i="32"/>
  <c r="Z194" i="32"/>
  <c r="G64" i="32"/>
  <c r="AJ118" i="32"/>
  <c r="G104" i="32"/>
  <c r="BL4" i="32"/>
  <c r="AW37" i="32"/>
  <c r="AB37" i="32" s="1"/>
  <c r="AJ33" i="32"/>
  <c r="G89" i="32"/>
  <c r="G93" i="32"/>
  <c r="AW113" i="32"/>
  <c r="AB113" i="32" s="1"/>
  <c r="AJ167" i="32"/>
  <c r="AJ44" i="32"/>
  <c r="G150" i="32"/>
  <c r="AJ48" i="32"/>
  <c r="AJ59" i="32"/>
  <c r="AJ64" i="32"/>
  <c r="G127" i="32"/>
  <c r="AW99" i="32"/>
  <c r="AB99" i="32" s="1"/>
  <c r="AL4" i="32"/>
  <c r="AW95" i="32"/>
  <c r="AB95" i="32" s="1"/>
  <c r="G134" i="32"/>
  <c r="AJ152" i="32"/>
  <c r="AW90" i="32"/>
  <c r="AB90" i="32" s="1"/>
  <c r="G32" i="32"/>
  <c r="AW134" i="32"/>
  <c r="AB134" i="32" s="1"/>
  <c r="AJ65" i="32"/>
  <c r="AJ71" i="32"/>
  <c r="Z68" i="32"/>
  <c r="Z148" i="32"/>
  <c r="AW63" i="32"/>
  <c r="AB63" i="32" s="1"/>
  <c r="G41" i="32"/>
  <c r="AW140" i="32"/>
  <c r="AB140" i="32" s="1"/>
  <c r="G38" i="32"/>
  <c r="AW168" i="32"/>
  <c r="AB168" i="32" s="1"/>
  <c r="G53" i="32"/>
  <c r="AJ36" i="32"/>
  <c r="AW49" i="32"/>
  <c r="AB49" i="32" s="1"/>
  <c r="Z69" i="32"/>
  <c r="AW88" i="32"/>
  <c r="AB88" i="32" s="1"/>
  <c r="AW76" i="32"/>
  <c r="AB76" i="32" s="1"/>
  <c r="AJ52" i="32"/>
  <c r="AJ121" i="32"/>
  <c r="AW25" i="32"/>
  <c r="AB25" i="32" s="1"/>
  <c r="AJ188" i="32"/>
  <c r="G80" i="32"/>
  <c r="AJ117" i="32"/>
  <c r="BC4" i="32"/>
  <c r="AJ77" i="32"/>
  <c r="BJ4" i="32"/>
  <c r="AJ193" i="32"/>
  <c r="G97" i="32"/>
  <c r="AJ138" i="32"/>
  <c r="AJ178" i="32"/>
  <c r="Z92" i="32"/>
  <c r="G175" i="32"/>
  <c r="AJ194" i="32"/>
  <c r="AJ161" i="32"/>
  <c r="G128" i="32"/>
  <c r="G109" i="32"/>
  <c r="Z157" i="32"/>
  <c r="AJ26" i="32"/>
  <c r="AW46" i="32"/>
  <c r="AB46" i="32" s="1"/>
  <c r="Z50" i="32"/>
  <c r="Z172" i="32"/>
  <c r="AJ108" i="32"/>
  <c r="Z21" i="32"/>
  <c r="AJ54" i="32"/>
  <c r="Z140" i="32"/>
  <c r="AW38" i="32"/>
  <c r="AB38" i="32" s="1"/>
  <c r="AJ131" i="32"/>
  <c r="AW182" i="32"/>
  <c r="AB182" i="32" s="1"/>
  <c r="AW179" i="32"/>
  <c r="AB179" i="32" s="1"/>
  <c r="G135" i="32"/>
  <c r="Z190" i="32"/>
  <c r="Z155" i="32"/>
  <c r="AJ97" i="32"/>
  <c r="G113" i="32"/>
  <c r="AJ111" i="32"/>
  <c r="AW129" i="32"/>
  <c r="AB129" i="32" s="1"/>
  <c r="G116" i="32"/>
  <c r="AJ78" i="32"/>
  <c r="BH4" i="32"/>
  <c r="Z135" i="32"/>
  <c r="AJ154" i="32"/>
  <c r="G83" i="32"/>
  <c r="Z141" i="32"/>
  <c r="AW126" i="32"/>
  <c r="AB126" i="32" s="1"/>
  <c r="AJ73" i="32"/>
  <c r="AJ139" i="32"/>
  <c r="Z103" i="32"/>
  <c r="Z170" i="32"/>
  <c r="G35" i="32"/>
  <c r="Z63" i="32"/>
  <c r="AW47" i="32"/>
  <c r="AB47" i="32" s="1"/>
  <c r="AJ123" i="32"/>
  <c r="AJ67" i="32"/>
  <c r="AJ174" i="32"/>
  <c r="BF4" i="32"/>
  <c r="Z130" i="32"/>
  <c r="AW154" i="32"/>
  <c r="AB154" i="32" s="1"/>
  <c r="AW80" i="32"/>
  <c r="AB80" i="32" s="1"/>
  <c r="AW94" i="32"/>
  <c r="AB94" i="32" s="1"/>
  <c r="AW84" i="32"/>
  <c r="AB84" i="32" s="1"/>
  <c r="AJ149" i="32"/>
  <c r="AV4" i="32"/>
  <c r="AJ61" i="32"/>
  <c r="Z179" i="32"/>
  <c r="G63" i="32"/>
  <c r="AW121" i="32"/>
  <c r="AB121" i="32" s="1"/>
  <c r="AW166" i="32"/>
  <c r="AB166" i="32" s="1"/>
  <c r="AW146" i="32"/>
  <c r="AB146" i="32" s="1"/>
  <c r="G144" i="32"/>
  <c r="AR4" i="32"/>
  <c r="G67" i="32"/>
  <c r="G82" i="32"/>
  <c r="G172" i="32"/>
  <c r="AJ91" i="32"/>
  <c r="Z33" i="32"/>
  <c r="G184" i="32"/>
  <c r="G75" i="32"/>
  <c r="AW132" i="32"/>
  <c r="AB132" i="32" s="1"/>
  <c r="G107" i="32"/>
  <c r="G25" i="32"/>
  <c r="Z54" i="32"/>
  <c r="AW119" i="32"/>
  <c r="AB119" i="32" s="1"/>
  <c r="AJ127" i="32"/>
  <c r="AJ84" i="32"/>
  <c r="Z149" i="32"/>
  <c r="AJ66" i="32"/>
  <c r="AJ45" i="32"/>
  <c r="Z181" i="32"/>
  <c r="AW114" i="32"/>
  <c r="AB114" i="32" s="1"/>
  <c r="G54" i="32"/>
  <c r="G31" i="32"/>
  <c r="AJ96" i="32"/>
  <c r="G33" i="32"/>
  <c r="G155" i="32"/>
  <c r="Z104" i="32"/>
  <c r="Z46" i="32"/>
  <c r="Z117" i="32"/>
  <c r="G142" i="32"/>
  <c r="AJ145" i="32"/>
  <c r="AF6" i="32"/>
  <c r="G146" i="32"/>
  <c r="G72" i="32"/>
  <c r="Z95" i="32"/>
  <c r="Z93" i="32"/>
  <c r="G122" i="32"/>
  <c r="AJ147" i="32"/>
  <c r="G125" i="32"/>
  <c r="BO4" i="32"/>
  <c r="BI4" i="32"/>
  <c r="AJ191" i="32"/>
  <c r="Z168" i="32"/>
  <c r="AW98" i="32"/>
  <c r="AB98" i="32" s="1"/>
  <c r="Z22" i="32"/>
  <c r="G182" i="32"/>
  <c r="AJ163" i="32"/>
  <c r="AJ102" i="32"/>
  <c r="AJ56" i="32"/>
  <c r="AJ141" i="32"/>
  <c r="G185" i="32"/>
  <c r="G112" i="32"/>
  <c r="AJ39" i="32"/>
  <c r="AJ186" i="32"/>
  <c r="AJ105" i="32"/>
  <c r="AJ53" i="32"/>
  <c r="AW188" i="32"/>
  <c r="AB188" i="32" s="1"/>
  <c r="AJ164" i="32"/>
  <c r="Z31" i="32"/>
  <c r="AJ104" i="32"/>
  <c r="G129" i="32"/>
  <c r="AJ137" i="32"/>
  <c r="G161" i="32"/>
  <c r="G76" i="32"/>
  <c r="G140" i="32"/>
  <c r="AJ173" i="32"/>
  <c r="AW23" i="32"/>
  <c r="AB23" i="32" s="1"/>
  <c r="Z121" i="32"/>
  <c r="Z183" i="32"/>
  <c r="Z45" i="32"/>
  <c r="AW174" i="32"/>
  <c r="AB174" i="32" s="1"/>
  <c r="AW143" i="32"/>
  <c r="AB143" i="32" s="1"/>
  <c r="Z118" i="32"/>
  <c r="AJ100" i="32"/>
  <c r="Z158" i="32"/>
  <c r="AW48" i="32"/>
  <c r="AB48" i="32" s="1"/>
  <c r="AW43" i="32"/>
  <c r="AB43" i="32" s="1"/>
  <c r="Z161" i="32"/>
  <c r="AW186" i="32"/>
  <c r="AB186" i="32" s="1"/>
  <c r="AW58" i="32"/>
  <c r="AB58" i="32" s="1"/>
  <c r="AW71" i="32"/>
  <c r="AB71" i="32" s="1"/>
  <c r="AQ4" i="32"/>
  <c r="Z143" i="32"/>
  <c r="BK4" i="32"/>
  <c r="AW173" i="32"/>
  <c r="AB173" i="32" s="1"/>
  <c r="AJ57" i="32"/>
  <c r="Z115" i="32"/>
  <c r="G74" i="32"/>
  <c r="Z156" i="32"/>
  <c r="Z47" i="32"/>
  <c r="AJ116" i="32"/>
  <c r="AW31" i="32"/>
  <c r="AB31" i="32" s="1"/>
  <c r="AW103" i="32"/>
  <c r="AB103" i="32" s="1"/>
  <c r="AW138" i="32"/>
  <c r="AB138" i="32" s="1"/>
  <c r="AW30" i="32"/>
  <c r="AB30" i="32" s="1"/>
  <c r="G118" i="32"/>
  <c r="AW93" i="32"/>
  <c r="AB93" i="32" s="1"/>
  <c r="AJ124" i="32"/>
  <c r="AW194" i="32"/>
  <c r="AB194" i="32" s="1"/>
  <c r="AJ95" i="32"/>
  <c r="AW57" i="32"/>
  <c r="AB57" i="32" s="1"/>
  <c r="G22" i="32"/>
  <c r="Z142" i="32"/>
  <c r="AW192" i="32"/>
  <c r="AB192" i="32" s="1"/>
  <c r="AW122" i="32"/>
  <c r="AB122" i="32" s="1"/>
  <c r="G131" i="32"/>
  <c r="AW130" i="32"/>
  <c r="AB130" i="32" s="1"/>
  <c r="G190" i="32"/>
  <c r="G126" i="32"/>
  <c r="AK4" i="32"/>
  <c r="AW41" i="32"/>
  <c r="AB41" i="32" s="1"/>
  <c r="AW147" i="32"/>
  <c r="AB147" i="32" s="1"/>
  <c r="AJ153" i="32"/>
  <c r="AW164" i="32"/>
  <c r="AB164" i="32" s="1"/>
  <c r="Z29" i="32"/>
  <c r="AW183" i="32"/>
  <c r="AB183" i="32" s="1"/>
  <c r="AJ32" i="32"/>
  <c r="G191" i="32"/>
  <c r="G179" i="32"/>
  <c r="G56" i="32"/>
  <c r="AW159" i="32"/>
  <c r="AB159" i="32" s="1"/>
  <c r="Z159" i="32"/>
  <c r="AW73" i="32"/>
  <c r="AB73" i="32" s="1"/>
  <c r="G189" i="32"/>
  <c r="G120" i="32"/>
  <c r="AW74" i="32"/>
  <c r="AB74" i="32" s="1"/>
  <c r="BD4" i="32"/>
  <c r="Z76" i="32"/>
  <c r="G73" i="32"/>
  <c r="G70" i="32"/>
  <c r="AJ115" i="32"/>
  <c r="AY4" i="32"/>
  <c r="AW65" i="32"/>
  <c r="AB65" i="32" s="1"/>
  <c r="G102" i="32"/>
  <c r="Z171" i="32"/>
  <c r="Z57" i="32"/>
  <c r="Z154" i="32"/>
  <c r="AW115" i="32"/>
  <c r="AB115" i="32" s="1"/>
  <c r="Z72" i="32"/>
  <c r="AJ86" i="32"/>
  <c r="AW123" i="32"/>
  <c r="AB123" i="32" s="1"/>
  <c r="AJ101" i="32"/>
  <c r="AW85" i="32"/>
  <c r="AB85" i="32" s="1"/>
  <c r="G78" i="32"/>
  <c r="G192" i="32"/>
  <c r="AJ189" i="32"/>
  <c r="Z83" i="32"/>
  <c r="G98" i="32"/>
  <c r="AW35" i="32"/>
  <c r="AB35" i="32" s="1"/>
  <c r="AX4" i="32"/>
  <c r="G110" i="32"/>
  <c r="AJ72" i="32"/>
  <c r="AW51" i="32"/>
  <c r="AB51" i="32" s="1"/>
  <c r="AJ99" i="32"/>
  <c r="Z165" i="32"/>
  <c r="AJ87" i="32"/>
  <c r="BM4" i="32"/>
  <c r="G28" i="32"/>
  <c r="G130" i="32"/>
  <c r="G153" i="32"/>
  <c r="G156" i="32"/>
  <c r="AW157" i="32"/>
  <c r="AB157" i="32" s="1"/>
  <c r="AJ62" i="32"/>
  <c r="Z127" i="32"/>
  <c r="G119" i="32"/>
  <c r="G143" i="32"/>
  <c r="AW106" i="32"/>
  <c r="AB106" i="32" s="1"/>
  <c r="AW45" i="32"/>
  <c r="AB45" i="32" s="1"/>
  <c r="G90" i="32"/>
  <c r="Z113" i="32"/>
  <c r="Z28" i="32"/>
  <c r="AW118" i="32"/>
  <c r="AB118" i="32" s="1"/>
  <c r="G163" i="32"/>
  <c r="Z176" i="32"/>
  <c r="G124" i="32"/>
  <c r="AW160" i="32"/>
  <c r="AB160" i="32" s="1"/>
  <c r="AU10" i="32"/>
  <c r="AU10" i="12"/>
  <c r="AU10" i="28"/>
  <c r="I29" i="13"/>
  <c r="J29" i="13"/>
  <c r="M30" i="13" s="1"/>
  <c r="V20" i="13"/>
  <c r="AD29" i="13"/>
  <c r="I24" i="13"/>
  <c r="AD24" i="13"/>
  <c r="J33" i="13"/>
  <c r="M34" i="13" s="1"/>
  <c r="AD28" i="13"/>
  <c r="J28" i="13"/>
  <c r="AW27" i="13"/>
  <c r="BO15" i="35" s="1"/>
  <c r="B6" i="35" s="1"/>
  <c r="I33" i="13"/>
  <c r="I28" i="13"/>
  <c r="BB27" i="13"/>
  <c r="BO15" i="30" s="1"/>
  <c r="B6" i="30" s="1"/>
  <c r="J24" i="13"/>
  <c r="BF27" i="13"/>
  <c r="BO15" i="26" s="1"/>
  <c r="B6" i="26" s="1"/>
  <c r="AD33" i="13"/>
  <c r="BA27" i="13"/>
  <c r="BO15" i="31" s="1"/>
  <c r="B6" i="31" s="1"/>
  <c r="AJ114" i="29"/>
  <c r="G179" i="29"/>
  <c r="AW142" i="29"/>
  <c r="AB142" i="29" s="1"/>
  <c r="AJ137" i="29"/>
  <c r="Z73" i="29"/>
  <c r="G163" i="29"/>
  <c r="AW44" i="29"/>
  <c r="AB44" i="29" s="1"/>
  <c r="G112" i="29"/>
  <c r="G141" i="29"/>
  <c r="AW155" i="29"/>
  <c r="AB155" i="29" s="1"/>
  <c r="AJ46" i="29"/>
  <c r="AJ45" i="29"/>
  <c r="Z126" i="29"/>
  <c r="Z39" i="29"/>
  <c r="G185" i="29"/>
  <c r="G37" i="29"/>
  <c r="Z84" i="29"/>
  <c r="AJ83" i="29"/>
  <c r="G187" i="29"/>
  <c r="AJ119" i="29"/>
  <c r="AJ67" i="29"/>
  <c r="AW132" i="29"/>
  <c r="AB132" i="29" s="1"/>
  <c r="AW65" i="29"/>
  <c r="AB65" i="29" s="1"/>
  <c r="AW45" i="29"/>
  <c r="AB45" i="29" s="1"/>
  <c r="G154" i="29"/>
  <c r="Z119" i="29"/>
  <c r="Z155" i="29"/>
  <c r="Z86" i="29"/>
  <c r="Z26" i="29"/>
  <c r="Z58" i="29"/>
  <c r="G22" i="29"/>
  <c r="G56" i="29"/>
  <c r="AW114" i="29"/>
  <c r="AB114" i="29" s="1"/>
  <c r="Z186" i="29"/>
  <c r="Z112" i="29"/>
  <c r="G121" i="29"/>
  <c r="Z117" i="29"/>
  <c r="G144" i="29"/>
  <c r="AW56" i="29"/>
  <c r="AB56" i="29" s="1"/>
  <c r="AW99" i="29"/>
  <c r="AB99" i="29" s="1"/>
  <c r="G169" i="29"/>
  <c r="G149" i="29"/>
  <c r="Z182" i="29"/>
  <c r="AJ146" i="29"/>
  <c r="Z41" i="29"/>
  <c r="AJ38" i="29"/>
  <c r="AJ191" i="29"/>
  <c r="AJ117" i="29"/>
  <c r="AJ121" i="29"/>
  <c r="AW156" i="29"/>
  <c r="AB156" i="29" s="1"/>
  <c r="AJ78" i="29"/>
  <c r="G127" i="29"/>
  <c r="Z189" i="29"/>
  <c r="G81" i="29"/>
  <c r="Z183" i="29"/>
  <c r="G170" i="29"/>
  <c r="Z167" i="29"/>
  <c r="AW190" i="29"/>
  <c r="AB190" i="29" s="1"/>
  <c r="Z56" i="29"/>
  <c r="AJ48" i="29"/>
  <c r="G103" i="29"/>
  <c r="Z121" i="29"/>
  <c r="G45" i="29"/>
  <c r="AW25" i="29"/>
  <c r="AB25" i="29" s="1"/>
  <c r="G125" i="29"/>
  <c r="AJ150" i="29"/>
  <c r="AJ190" i="29"/>
  <c r="AJ112" i="29"/>
  <c r="AW46" i="29"/>
  <c r="AB46" i="29" s="1"/>
  <c r="Z23" i="29"/>
  <c r="G122" i="29"/>
  <c r="AJ36" i="29"/>
  <c r="AW159" i="29"/>
  <c r="AB159" i="29" s="1"/>
  <c r="G146" i="29"/>
  <c r="G91" i="29"/>
  <c r="AJ135" i="29"/>
  <c r="AJ165" i="29"/>
  <c r="Z69" i="29"/>
  <c r="G67" i="29"/>
  <c r="G89" i="29"/>
  <c r="AW135" i="29"/>
  <c r="AB135" i="29" s="1"/>
  <c r="AW90" i="29"/>
  <c r="AB90" i="29" s="1"/>
  <c r="AJ176" i="29"/>
  <c r="AW74" i="29"/>
  <c r="AB74" i="29" s="1"/>
  <c r="G191" i="29"/>
  <c r="Z50" i="29"/>
  <c r="AG5" i="29"/>
  <c r="AW97" i="29"/>
  <c r="AB97" i="29" s="1"/>
  <c r="AJ31" i="29"/>
  <c r="BM4" i="29"/>
  <c r="AW112" i="29"/>
  <c r="AB112" i="29" s="1"/>
  <c r="Z149" i="29"/>
  <c r="Z171" i="29"/>
  <c r="AJ75" i="29"/>
  <c r="Z156" i="29"/>
  <c r="AW167" i="29"/>
  <c r="AB167" i="29" s="1"/>
  <c r="AW53" i="29"/>
  <c r="AB53" i="29" s="1"/>
  <c r="Z188" i="29"/>
  <c r="AW49" i="29"/>
  <c r="AB49" i="29" s="1"/>
  <c r="AW134" i="29"/>
  <c r="AB134" i="29" s="1"/>
  <c r="G131" i="29"/>
  <c r="Z79" i="29"/>
  <c r="AW76" i="29"/>
  <c r="AB76" i="29" s="1"/>
  <c r="Z98" i="29"/>
  <c r="AZ4" i="29"/>
  <c r="G40" i="29"/>
  <c r="G101" i="29"/>
  <c r="G174" i="29"/>
  <c r="AW160" i="29"/>
  <c r="AB160" i="29" s="1"/>
  <c r="AJ94" i="29"/>
  <c r="AJ110" i="29"/>
  <c r="G99" i="29"/>
  <c r="AN4" i="29"/>
  <c r="AW87" i="29"/>
  <c r="AB87" i="29" s="1"/>
  <c r="Z151" i="29"/>
  <c r="AW102" i="29"/>
  <c r="AB102" i="29" s="1"/>
  <c r="AW136" i="29"/>
  <c r="AB136" i="29" s="1"/>
  <c r="AW64" i="29"/>
  <c r="AB64" i="29" s="1"/>
  <c r="AW88" i="29"/>
  <c r="AB88" i="29" s="1"/>
  <c r="AW128" i="29"/>
  <c r="AB128" i="29" s="1"/>
  <c r="Z172" i="29"/>
  <c r="AJ183" i="29"/>
  <c r="AW61" i="29"/>
  <c r="AB61" i="29" s="1"/>
  <c r="Z110" i="29"/>
  <c r="G54" i="29"/>
  <c r="AW137" i="29"/>
  <c r="AB137" i="29" s="1"/>
  <c r="AW120" i="29"/>
  <c r="AB120" i="29" s="1"/>
  <c r="Z90" i="29"/>
  <c r="AW150" i="29"/>
  <c r="AB150" i="29" s="1"/>
  <c r="Z43" i="29"/>
  <c r="Z75" i="29"/>
  <c r="Z158" i="29"/>
  <c r="Z42" i="29"/>
  <c r="AJ127" i="29"/>
  <c r="Z123" i="29"/>
  <c r="G75" i="29"/>
  <c r="AW41" i="29"/>
  <c r="AB41" i="29" s="1"/>
  <c r="AJ173" i="29"/>
  <c r="G73" i="29"/>
  <c r="G137" i="29"/>
  <c r="AR4" i="29"/>
  <c r="G24" i="29"/>
  <c r="G128" i="29"/>
  <c r="AW62" i="29"/>
  <c r="AB62" i="29" s="1"/>
  <c r="Z81" i="29"/>
  <c r="Z160" i="29"/>
  <c r="G52" i="29"/>
  <c r="AW165" i="29"/>
  <c r="AB165" i="29" s="1"/>
  <c r="AJ192" i="29"/>
  <c r="AJ64" i="29"/>
  <c r="G93" i="29"/>
  <c r="AW72" i="29"/>
  <c r="AB72" i="29" s="1"/>
  <c r="G124" i="29"/>
  <c r="AJ184" i="29"/>
  <c r="Z128" i="29"/>
  <c r="AU4" i="29"/>
  <c r="AW26" i="29"/>
  <c r="AB26" i="29" s="1"/>
  <c r="G32" i="29"/>
  <c r="AJ189" i="29"/>
  <c r="Z193" i="29"/>
  <c r="Z62" i="29"/>
  <c r="AW24" i="29"/>
  <c r="AB24" i="29" s="1"/>
  <c r="AJ80" i="29"/>
  <c r="G114" i="29"/>
  <c r="Z152" i="29"/>
  <c r="AW60" i="29"/>
  <c r="AB60" i="29" s="1"/>
  <c r="G129" i="29"/>
  <c r="G115" i="29"/>
  <c r="Z95" i="29"/>
  <c r="AJ32" i="29"/>
  <c r="AW104" i="29"/>
  <c r="AB104" i="29" s="1"/>
  <c r="AJ29" i="29"/>
  <c r="G48" i="29"/>
  <c r="AJ85" i="29"/>
  <c r="G44" i="29"/>
  <c r="AW144" i="29"/>
  <c r="AB144" i="29" s="1"/>
  <c r="AV4" i="29"/>
  <c r="G38" i="29"/>
  <c r="BH4" i="29"/>
  <c r="Z21" i="29"/>
  <c r="AW108" i="29"/>
  <c r="AB108" i="29" s="1"/>
  <c r="G194" i="29"/>
  <c r="G160" i="29"/>
  <c r="AJ163" i="29"/>
  <c r="Z103" i="29"/>
  <c r="AW52" i="29"/>
  <c r="AB52" i="29" s="1"/>
  <c r="AW118" i="29"/>
  <c r="AB118" i="29" s="1"/>
  <c r="AJ89" i="29"/>
  <c r="Z192" i="29"/>
  <c r="AM4" i="29"/>
  <c r="AJ81" i="29"/>
  <c r="AW147" i="29"/>
  <c r="AB147" i="29" s="1"/>
  <c r="AJ53" i="29"/>
  <c r="AJ193" i="29"/>
  <c r="AW173" i="29"/>
  <c r="AB173" i="29" s="1"/>
  <c r="G118" i="29"/>
  <c r="G190" i="29"/>
  <c r="AJ82" i="29"/>
  <c r="G139" i="29"/>
  <c r="AJ77" i="29"/>
  <c r="AW149" i="29"/>
  <c r="AB149" i="29" s="1"/>
  <c r="G111" i="29"/>
  <c r="AJ41" i="29"/>
  <c r="G171" i="29"/>
  <c r="Z92" i="29"/>
  <c r="Z53" i="29"/>
  <c r="Z64" i="29"/>
  <c r="AW162" i="29"/>
  <c r="AB162" i="29" s="1"/>
  <c r="AJ168" i="29"/>
  <c r="AW100" i="29"/>
  <c r="AB100" i="29" s="1"/>
  <c r="BA4" i="29"/>
  <c r="AW146" i="29"/>
  <c r="AB146" i="29" s="1"/>
  <c r="Z38" i="29"/>
  <c r="G158" i="29"/>
  <c r="AW172" i="29"/>
  <c r="AB172" i="29" s="1"/>
  <c r="G142" i="29"/>
  <c r="AW157" i="29"/>
  <c r="AB157" i="29" s="1"/>
  <c r="Z168" i="29"/>
  <c r="G60" i="29"/>
  <c r="G34" i="29"/>
  <c r="BN4" i="29"/>
  <c r="Z177" i="29"/>
  <c r="AJ115" i="29"/>
  <c r="Z44" i="29"/>
  <c r="G136" i="29"/>
  <c r="AW30" i="29"/>
  <c r="AB30" i="29" s="1"/>
  <c r="Z77" i="29"/>
  <c r="AJ152" i="29"/>
  <c r="AJ132" i="29"/>
  <c r="AW98" i="29"/>
  <c r="AB98" i="29" s="1"/>
  <c r="Z129" i="29"/>
  <c r="Z55" i="29"/>
  <c r="AW58" i="29"/>
  <c r="AB58" i="29" s="1"/>
  <c r="Z145" i="29"/>
  <c r="BC4" i="29"/>
  <c r="AW40" i="29"/>
  <c r="AB40" i="29" s="1"/>
  <c r="AJ116" i="29"/>
  <c r="AW182" i="29"/>
  <c r="AB182" i="29" s="1"/>
  <c r="Z76" i="29"/>
  <c r="AJ147" i="29"/>
  <c r="AJ74" i="29"/>
  <c r="AJ125" i="29"/>
  <c r="G21" i="29"/>
  <c r="AJ56" i="29"/>
  <c r="AJ91" i="29"/>
  <c r="AJ87" i="29"/>
  <c r="AW179" i="29"/>
  <c r="AB179" i="29" s="1"/>
  <c r="Z105" i="29"/>
  <c r="AW91" i="29"/>
  <c r="AB91" i="29" s="1"/>
  <c r="AJ30" i="29"/>
  <c r="AW42" i="29"/>
  <c r="AB42" i="29" s="1"/>
  <c r="AW163" i="29"/>
  <c r="AB163" i="29" s="1"/>
  <c r="AJ175" i="29"/>
  <c r="Z31" i="29"/>
  <c r="Z143" i="29"/>
  <c r="AW119" i="29"/>
  <c r="AB119" i="29" s="1"/>
  <c r="Z137" i="29"/>
  <c r="AW81" i="29"/>
  <c r="AB81" i="29" s="1"/>
  <c r="AW152" i="29"/>
  <c r="AB152" i="29" s="1"/>
  <c r="AJ128" i="29"/>
  <c r="G53" i="29"/>
  <c r="AW115" i="29"/>
  <c r="AB115" i="29" s="1"/>
  <c r="Z154" i="29"/>
  <c r="Z133" i="29"/>
  <c r="Z113" i="29"/>
  <c r="Z127" i="29"/>
  <c r="G133" i="29"/>
  <c r="AJ73" i="29"/>
  <c r="G33" i="29"/>
  <c r="G152" i="29"/>
  <c r="Z118" i="29"/>
  <c r="G50" i="29"/>
  <c r="Z181" i="29"/>
  <c r="Z134" i="29"/>
  <c r="BK4" i="29"/>
  <c r="AJ149" i="29"/>
  <c r="Z180" i="29"/>
  <c r="Z190" i="29"/>
  <c r="AJ43" i="29"/>
  <c r="Z159" i="29"/>
  <c r="Z104" i="29"/>
  <c r="AW181" i="29"/>
  <c r="AB181" i="29" s="1"/>
  <c r="G31" i="29"/>
  <c r="G126" i="29"/>
  <c r="G110" i="29"/>
  <c r="G55" i="29"/>
  <c r="Z99" i="29"/>
  <c r="AW80" i="29"/>
  <c r="AB80" i="29" s="1"/>
  <c r="AJ113" i="29"/>
  <c r="AW43" i="29"/>
  <c r="AB43" i="29" s="1"/>
  <c r="AJ76" i="29"/>
  <c r="Z33" i="29"/>
  <c r="AW36" i="29"/>
  <c r="AB36" i="29" s="1"/>
  <c r="AJ28" i="29"/>
  <c r="Z32" i="29"/>
  <c r="AJ66" i="29"/>
  <c r="Z163" i="29"/>
  <c r="Z35" i="29"/>
  <c r="Z54" i="29"/>
  <c r="Z101" i="29"/>
  <c r="Z176" i="29"/>
  <c r="G173" i="29"/>
  <c r="AJ106" i="29"/>
  <c r="G150" i="29"/>
  <c r="AJ79" i="29"/>
  <c r="Z166" i="29"/>
  <c r="AW77" i="29"/>
  <c r="AB77" i="29" s="1"/>
  <c r="AW4" i="29"/>
  <c r="AJ161" i="29"/>
  <c r="Z46" i="29"/>
  <c r="AJ104" i="29"/>
  <c r="AS4" i="29"/>
  <c r="AJ160" i="29"/>
  <c r="Z170" i="29"/>
  <c r="Z59" i="29"/>
  <c r="AJ133" i="29"/>
  <c r="G175" i="29"/>
  <c r="AJ58" i="29"/>
  <c r="AJ92" i="29"/>
  <c r="AJ185" i="29"/>
  <c r="Z47" i="29"/>
  <c r="Z132" i="29"/>
  <c r="G94" i="29"/>
  <c r="G68" i="29"/>
  <c r="Z85" i="29"/>
  <c r="AJ61" i="29"/>
  <c r="G100" i="29"/>
  <c r="AJ182" i="29"/>
  <c r="Z178" i="29"/>
  <c r="AW78" i="29"/>
  <c r="AB78" i="29" s="1"/>
  <c r="AW127" i="29"/>
  <c r="AB127" i="29" s="1"/>
  <c r="G36" i="29"/>
  <c r="G62" i="29"/>
  <c r="G130" i="29"/>
  <c r="G168" i="29"/>
  <c r="Z102" i="29"/>
  <c r="Z139" i="29"/>
  <c r="AJ143" i="29"/>
  <c r="G71" i="29"/>
  <c r="AW83" i="29"/>
  <c r="AB83" i="29" s="1"/>
  <c r="AJ158" i="29"/>
  <c r="AW138" i="29"/>
  <c r="AB138" i="29" s="1"/>
  <c r="AW193" i="29"/>
  <c r="AB193" i="29" s="1"/>
  <c r="G58" i="29"/>
  <c r="AW93" i="29"/>
  <c r="AB93" i="29" s="1"/>
  <c r="G42" i="29"/>
  <c r="AJ109" i="29"/>
  <c r="AW95" i="29"/>
  <c r="AB95" i="29" s="1"/>
  <c r="AF6" i="29"/>
  <c r="AW21" i="29"/>
  <c r="AB21" i="29" s="1"/>
  <c r="AW117" i="29"/>
  <c r="AB117" i="29" s="1"/>
  <c r="Z138" i="29"/>
  <c r="AJ129" i="29"/>
  <c r="G87" i="29"/>
  <c r="Z148" i="29"/>
  <c r="AJ100" i="29"/>
  <c r="Z80" i="29"/>
  <c r="Z141" i="29"/>
  <c r="G109" i="29"/>
  <c r="G134" i="29"/>
  <c r="AJ42" i="29"/>
  <c r="Z130" i="29"/>
  <c r="AW101" i="29"/>
  <c r="AB101" i="29" s="1"/>
  <c r="G28" i="29"/>
  <c r="AW38" i="29"/>
  <c r="AB38" i="29" s="1"/>
  <c r="Z30" i="29"/>
  <c r="G27" i="29"/>
  <c r="G23" i="29"/>
  <c r="Z114" i="29"/>
  <c r="G43" i="29"/>
  <c r="AJ118" i="29"/>
  <c r="AW143" i="29"/>
  <c r="AB143" i="29" s="1"/>
  <c r="AJ101" i="29"/>
  <c r="AJ120" i="29"/>
  <c r="Z61" i="29"/>
  <c r="AW47" i="29"/>
  <c r="AB47" i="29" s="1"/>
  <c r="Z124" i="29"/>
  <c r="AL4" i="29"/>
  <c r="G26" i="29"/>
  <c r="Z169" i="29"/>
  <c r="AW107" i="29"/>
  <c r="AB107" i="29" s="1"/>
  <c r="Z161" i="29"/>
  <c r="AW171" i="29"/>
  <c r="AB171" i="29" s="1"/>
  <c r="AW153" i="29"/>
  <c r="AB153" i="29" s="1"/>
  <c r="AQ4" i="29"/>
  <c r="AJ166" i="29"/>
  <c r="Z70" i="29"/>
  <c r="AJ139" i="29"/>
  <c r="AW174" i="29"/>
  <c r="AB174" i="29" s="1"/>
  <c r="AJ122" i="29"/>
  <c r="AW123" i="29"/>
  <c r="AB123" i="29" s="1"/>
  <c r="AJ72" i="29"/>
  <c r="AW178" i="29"/>
  <c r="AB178" i="29" s="1"/>
  <c r="Z140" i="29"/>
  <c r="AW130" i="29"/>
  <c r="AB130" i="29" s="1"/>
  <c r="G84" i="29"/>
  <c r="AW29" i="29"/>
  <c r="AB29" i="29" s="1"/>
  <c r="AJ37" i="29"/>
  <c r="G159" i="29"/>
  <c r="AW27" i="29"/>
  <c r="AB27" i="29" s="1"/>
  <c r="Z107" i="29"/>
  <c r="Z131" i="29"/>
  <c r="AJ24" i="29"/>
  <c r="G162" i="29"/>
  <c r="AJ154" i="29"/>
  <c r="Z144" i="29"/>
  <c r="Z72" i="29"/>
  <c r="AW63" i="29"/>
  <c r="AB63" i="29" s="1"/>
  <c r="AJ142" i="29"/>
  <c r="Z147" i="29"/>
  <c r="Z29" i="29"/>
  <c r="AW180" i="29"/>
  <c r="AB180" i="29" s="1"/>
  <c r="AW124" i="29"/>
  <c r="AB124" i="29" s="1"/>
  <c r="G59" i="29"/>
  <c r="G105" i="29"/>
  <c r="AW194" i="29"/>
  <c r="AB194" i="29" s="1"/>
  <c r="AJ169" i="29"/>
  <c r="Z66" i="29"/>
  <c r="AP4" i="29"/>
  <c r="BE4" i="29"/>
  <c r="G72" i="29"/>
  <c r="AW66" i="29"/>
  <c r="AB66" i="29" s="1"/>
  <c r="AW73" i="29"/>
  <c r="AB73" i="29" s="1"/>
  <c r="Z67" i="29"/>
  <c r="AJ86" i="29"/>
  <c r="G177" i="29"/>
  <c r="Z136" i="29"/>
  <c r="AW145" i="29"/>
  <c r="AB145" i="29" s="1"/>
  <c r="AJ162" i="29"/>
  <c r="Z24" i="29"/>
  <c r="BI4" i="29"/>
  <c r="G151" i="29"/>
  <c r="AJ155" i="29"/>
  <c r="AW169" i="29"/>
  <c r="AB169" i="29" s="1"/>
  <c r="AW109" i="29"/>
  <c r="AB109" i="29" s="1"/>
  <c r="G79" i="29"/>
  <c r="Z37" i="29"/>
  <c r="AW32" i="29"/>
  <c r="AB32" i="29" s="1"/>
  <c r="AJ93" i="29"/>
  <c r="AW33" i="29"/>
  <c r="AB33" i="29" s="1"/>
  <c r="G83" i="29"/>
  <c r="AW92" i="29"/>
  <c r="AB92" i="29" s="1"/>
  <c r="AJ138" i="29"/>
  <c r="AW141" i="29"/>
  <c r="AB141" i="29" s="1"/>
  <c r="G51" i="29"/>
  <c r="AW168" i="29"/>
  <c r="AB168" i="29" s="1"/>
  <c r="BG4" i="29"/>
  <c r="Z109" i="29"/>
  <c r="G80" i="29"/>
  <c r="AJ27" i="29"/>
  <c r="Z142" i="29"/>
  <c r="AJ164" i="29"/>
  <c r="G104" i="29"/>
  <c r="AW187" i="29"/>
  <c r="AB187" i="29" s="1"/>
  <c r="AW189" i="29"/>
  <c r="AB189" i="29" s="1"/>
  <c r="AW183" i="29"/>
  <c r="AB183" i="29" s="1"/>
  <c r="AW154" i="29"/>
  <c r="AB154" i="29" s="1"/>
  <c r="AW121" i="29"/>
  <c r="AB121" i="29" s="1"/>
  <c r="G96" i="29"/>
  <c r="AT4" i="29"/>
  <c r="AJ95" i="29"/>
  <c r="AJ172" i="29"/>
  <c r="AJ34" i="29"/>
  <c r="G30" i="29"/>
  <c r="Z111" i="29"/>
  <c r="AX4" i="29"/>
  <c r="Z135" i="29"/>
  <c r="G47" i="29"/>
  <c r="AW175" i="29"/>
  <c r="AB175" i="29" s="1"/>
  <c r="G64" i="29"/>
  <c r="AJ40" i="29"/>
  <c r="AJ96" i="29"/>
  <c r="AK4" i="29"/>
  <c r="Z185" i="29"/>
  <c r="AW170" i="29"/>
  <c r="AB170" i="29" s="1"/>
  <c r="AW148" i="29"/>
  <c r="AB148" i="29" s="1"/>
  <c r="AW22" i="29"/>
  <c r="AB22" i="29" s="1"/>
  <c r="AJ187" i="29"/>
  <c r="AW131" i="29"/>
  <c r="AB131" i="29" s="1"/>
  <c r="AJ60" i="29"/>
  <c r="Z191" i="29"/>
  <c r="AW185" i="29"/>
  <c r="AB185" i="29" s="1"/>
  <c r="Z83" i="29"/>
  <c r="AJ151" i="29"/>
  <c r="AW186" i="29"/>
  <c r="AB186" i="29" s="1"/>
  <c r="AJ126" i="29"/>
  <c r="AW113" i="29"/>
  <c r="AB113" i="29" s="1"/>
  <c r="Z122" i="29"/>
  <c r="AJ136" i="29"/>
  <c r="G186" i="29"/>
  <c r="Z48" i="29"/>
  <c r="AJ44" i="29"/>
  <c r="AJ26" i="29"/>
  <c r="AW133" i="29"/>
  <c r="AB133" i="29" s="1"/>
  <c r="G172" i="29"/>
  <c r="Z108" i="29"/>
  <c r="U6" i="29"/>
  <c r="G157" i="29"/>
  <c r="G140" i="29"/>
  <c r="G132" i="29"/>
  <c r="G192" i="29"/>
  <c r="AJ103" i="29"/>
  <c r="AW184" i="29"/>
  <c r="AB184" i="29" s="1"/>
  <c r="AJ70" i="29"/>
  <c r="AW106" i="29"/>
  <c r="AB106" i="29" s="1"/>
  <c r="AW70" i="29"/>
  <c r="AB70" i="29" s="1"/>
  <c r="Z60" i="29"/>
  <c r="AW94" i="29"/>
  <c r="AB94" i="29" s="1"/>
  <c r="AJ69" i="29"/>
  <c r="Z162" i="29"/>
  <c r="AJ22" i="29"/>
  <c r="G182" i="29"/>
  <c r="AJ178" i="29"/>
  <c r="Z120" i="29"/>
  <c r="AW89" i="29"/>
  <c r="AB89" i="29" s="1"/>
  <c r="AJ179" i="29"/>
  <c r="AJ188" i="29"/>
  <c r="AW82" i="29"/>
  <c r="AB82" i="29" s="1"/>
  <c r="AW111" i="29"/>
  <c r="AB111" i="29" s="1"/>
  <c r="AW110" i="29"/>
  <c r="AB110" i="29" s="1"/>
  <c r="G188" i="29"/>
  <c r="AJ159" i="29"/>
  <c r="Z194" i="29"/>
  <c r="AJ63" i="29"/>
  <c r="Z157" i="29"/>
  <c r="AJ71" i="29"/>
  <c r="G167" i="29"/>
  <c r="AJ144" i="29"/>
  <c r="AW176" i="29"/>
  <c r="AB176" i="29" s="1"/>
  <c r="Z52" i="29"/>
  <c r="Z65" i="29"/>
  <c r="Z57" i="29"/>
  <c r="Z49" i="29"/>
  <c r="AW71" i="29"/>
  <c r="AB71" i="29" s="1"/>
  <c r="AO4" i="29"/>
  <c r="AW28" i="29"/>
  <c r="AB28" i="29" s="1"/>
  <c r="BB4" i="29"/>
  <c r="AJ62" i="29"/>
  <c r="AJ181" i="29"/>
  <c r="AJ153" i="29"/>
  <c r="AJ23" i="29"/>
  <c r="G98" i="29"/>
  <c r="Z20" i="29"/>
  <c r="AJ180" i="29"/>
  <c r="AW161" i="29"/>
  <c r="AB161" i="29" s="1"/>
  <c r="AJ90" i="29"/>
  <c r="AW164" i="29"/>
  <c r="AB164" i="29" s="1"/>
  <c r="AJ134" i="29"/>
  <c r="AW67" i="29"/>
  <c r="AB67" i="29" s="1"/>
  <c r="AJ156" i="29"/>
  <c r="G35" i="29"/>
  <c r="AW166" i="29"/>
  <c r="AB166" i="29" s="1"/>
  <c r="G193" i="29"/>
  <c r="AW31" i="29"/>
  <c r="AB31" i="29" s="1"/>
  <c r="Z115" i="29"/>
  <c r="G119" i="29"/>
  <c r="G46" i="29"/>
  <c r="G97" i="29"/>
  <c r="BO4" i="29"/>
  <c r="G78" i="29"/>
  <c r="AJ50" i="29"/>
  <c r="G57" i="29"/>
  <c r="AJ59" i="29"/>
  <c r="G39" i="29"/>
  <c r="AJ107" i="29"/>
  <c r="G66" i="29"/>
  <c r="G147" i="29"/>
  <c r="G153" i="29"/>
  <c r="AW151" i="29"/>
  <c r="AB151" i="29" s="1"/>
  <c r="G108" i="29"/>
  <c r="AJ25" i="29"/>
  <c r="Z184" i="29"/>
  <c r="G135" i="29"/>
  <c r="G120" i="29"/>
  <c r="G176" i="29"/>
  <c r="Z174" i="29"/>
  <c r="AW50" i="29"/>
  <c r="AB50" i="29" s="1"/>
  <c r="AJ171" i="29"/>
  <c r="Z88" i="29"/>
  <c r="G107" i="29"/>
  <c r="G183" i="29"/>
  <c r="AJ140" i="29"/>
  <c r="Z22" i="29"/>
  <c r="G77" i="29"/>
  <c r="AW51" i="29"/>
  <c r="AB51" i="29" s="1"/>
  <c r="AJ98" i="29"/>
  <c r="Z71" i="29"/>
  <c r="BF4" i="29"/>
  <c r="Z153" i="29"/>
  <c r="AJ108" i="29"/>
  <c r="Z97" i="29"/>
  <c r="AJ20" i="29"/>
  <c r="AY4" i="29"/>
  <c r="G166" i="29"/>
  <c r="Z187" i="29"/>
  <c r="AJ52" i="29"/>
  <c r="Z164" i="29"/>
  <c r="AJ105" i="29"/>
  <c r="AJ186" i="29"/>
  <c r="G90" i="29"/>
  <c r="Z106" i="29"/>
  <c r="G189" i="29"/>
  <c r="AW177" i="29"/>
  <c r="AB177" i="29" s="1"/>
  <c r="AW191" i="29"/>
  <c r="AB191" i="29" s="1"/>
  <c r="AJ174" i="29"/>
  <c r="AJ84" i="29"/>
  <c r="AJ177" i="29"/>
  <c r="Z27" i="29"/>
  <c r="AJ33" i="29"/>
  <c r="AJ124" i="29"/>
  <c r="AW96" i="29"/>
  <c r="AB96" i="29" s="1"/>
  <c r="G148" i="29"/>
  <c r="G113" i="29"/>
  <c r="AW48" i="29"/>
  <c r="AB48" i="29" s="1"/>
  <c r="AJ68" i="29"/>
  <c r="AJ49" i="29"/>
  <c r="G156" i="29"/>
  <c r="AJ131" i="29"/>
  <c r="G143" i="29"/>
  <c r="G74" i="29"/>
  <c r="AW116" i="29"/>
  <c r="AB116" i="29" s="1"/>
  <c r="AW129" i="29"/>
  <c r="AB129" i="29" s="1"/>
  <c r="AJ97" i="29"/>
  <c r="Z63" i="29"/>
  <c r="G155" i="29"/>
  <c r="G61" i="29"/>
  <c r="G85" i="29"/>
  <c r="Z94" i="29"/>
  <c r="G25" i="29"/>
  <c r="Z116" i="29"/>
  <c r="AW85" i="29"/>
  <c r="AB85" i="29" s="1"/>
  <c r="AJ145" i="29"/>
  <c r="Z40" i="29"/>
  <c r="G82" i="29"/>
  <c r="G29" i="29"/>
  <c r="AJ88" i="29"/>
  <c r="AW39" i="29"/>
  <c r="AB39" i="29" s="1"/>
  <c r="AJ170" i="29"/>
  <c r="G106" i="29"/>
  <c r="AW158" i="29"/>
  <c r="AB158" i="29" s="1"/>
  <c r="G117" i="29"/>
  <c r="G123" i="29"/>
  <c r="AW140" i="29"/>
  <c r="AB140" i="29" s="1"/>
  <c r="AJ54" i="29"/>
  <c r="AJ39" i="29"/>
  <c r="Z78" i="29"/>
  <c r="Z146" i="29"/>
  <c r="AW57" i="29"/>
  <c r="AB57" i="29" s="1"/>
  <c r="AW105" i="29"/>
  <c r="AB105" i="29" s="1"/>
  <c r="G181" i="29"/>
  <c r="Z45" i="29"/>
  <c r="Z36" i="29"/>
  <c r="AJ99" i="29"/>
  <c r="G102" i="29"/>
  <c r="AW79" i="29"/>
  <c r="AB79" i="29" s="1"/>
  <c r="Z179" i="29"/>
  <c r="Z74" i="29"/>
  <c r="Z100" i="29"/>
  <c r="G178" i="29"/>
  <c r="G184" i="29"/>
  <c r="BJ4" i="29"/>
  <c r="G95" i="29"/>
  <c r="G86" i="29"/>
  <c r="AJ123" i="29"/>
  <c r="AW55" i="29"/>
  <c r="AB55" i="29" s="1"/>
  <c r="AW37" i="29"/>
  <c r="AB37" i="29" s="1"/>
  <c r="G161" i="29"/>
  <c r="Z93" i="29"/>
  <c r="AJ130" i="29"/>
  <c r="G49" i="29"/>
  <c r="G145" i="29"/>
  <c r="Z175" i="29"/>
  <c r="Z34" i="29"/>
  <c r="AJ148" i="29"/>
  <c r="Z150" i="29"/>
  <c r="AJ157" i="29"/>
  <c r="AJ194" i="29"/>
  <c r="G70" i="29"/>
  <c r="Z68" i="29"/>
  <c r="AW54" i="29"/>
  <c r="AB54" i="29" s="1"/>
  <c r="G69" i="29"/>
  <c r="AW126" i="29"/>
  <c r="AB126" i="29" s="1"/>
  <c r="AJ21" i="29"/>
  <c r="G92" i="29"/>
  <c r="Z89" i="29"/>
  <c r="G88" i="29"/>
  <c r="AJ111" i="29"/>
  <c r="G116" i="29"/>
  <c r="Z87" i="29"/>
  <c r="G165" i="29"/>
  <c r="Z173" i="29"/>
  <c r="AW23" i="29"/>
  <c r="AB23" i="29" s="1"/>
  <c r="Z82" i="29"/>
  <c r="Z125" i="29"/>
  <c r="AJ47" i="29"/>
  <c r="G138" i="29"/>
  <c r="AW35" i="29"/>
  <c r="AB35" i="29" s="1"/>
  <c r="AW84" i="29"/>
  <c r="AB84" i="29" s="1"/>
  <c r="AW139" i="29"/>
  <c r="AB139" i="29" s="1"/>
  <c r="AJ65" i="29"/>
  <c r="AW68" i="29"/>
  <c r="AB68" i="29" s="1"/>
  <c r="AJ57" i="29"/>
  <c r="BL4" i="29"/>
  <c r="BD4" i="29"/>
  <c r="AW122" i="29"/>
  <c r="AB122" i="29" s="1"/>
  <c r="AJ141" i="29"/>
  <c r="AW34" i="29"/>
  <c r="AB34" i="29" s="1"/>
  <c r="Z28" i="29"/>
  <c r="AW188" i="29"/>
  <c r="AB188" i="29" s="1"/>
  <c r="Z96" i="29"/>
  <c r="G63" i="29"/>
  <c r="G164" i="29"/>
  <c r="AW86" i="29"/>
  <c r="AB86" i="29" s="1"/>
  <c r="AJ102" i="29"/>
  <c r="AW59" i="29"/>
  <c r="AB59" i="29" s="1"/>
  <c r="AW75" i="29"/>
  <c r="AB75" i="29" s="1"/>
  <c r="AW192" i="29"/>
  <c r="AB192" i="29" s="1"/>
  <c r="G76" i="29"/>
  <c r="AJ55" i="29"/>
  <c r="Z25" i="29"/>
  <c r="AW103" i="29"/>
  <c r="AB103" i="29" s="1"/>
  <c r="G41" i="29"/>
  <c r="Z51" i="29"/>
  <c r="AJ167" i="29"/>
  <c r="AJ35" i="29"/>
  <c r="Z165" i="29"/>
  <c r="AW125" i="29"/>
  <c r="AB125" i="29" s="1"/>
  <c r="Z91" i="29"/>
  <c r="AJ51" i="29"/>
  <c r="G65" i="29"/>
  <c r="G180" i="29"/>
  <c r="AW69" i="29"/>
  <c r="AB69" i="29" s="1"/>
  <c r="X144" i="29"/>
  <c r="T144" i="29" s="1"/>
  <c r="X86" i="29"/>
  <c r="T86" i="29" s="1"/>
  <c r="X22" i="29"/>
  <c r="T22" i="29" s="1"/>
  <c r="X187" i="29"/>
  <c r="T187" i="29" s="1"/>
  <c r="X185" i="29"/>
  <c r="T185" i="29" s="1"/>
  <c r="X76" i="29"/>
  <c r="T76" i="29" s="1"/>
  <c r="X103" i="29"/>
  <c r="T103" i="29" s="1"/>
  <c r="X42" i="29"/>
  <c r="T42" i="29" s="1"/>
  <c r="X25" i="29"/>
  <c r="T25" i="29" s="1"/>
  <c r="X92" i="29"/>
  <c r="T92" i="29" s="1"/>
  <c r="X73" i="29"/>
  <c r="T73" i="29" s="1"/>
  <c r="X193" i="29"/>
  <c r="T193" i="29" s="1"/>
  <c r="X164" i="29"/>
  <c r="T164" i="29" s="1"/>
  <c r="X146" i="29"/>
  <c r="T146" i="29" s="1"/>
  <c r="X167" i="29"/>
  <c r="T167" i="29" s="1"/>
  <c r="X194" i="29"/>
  <c r="T194" i="29" s="1"/>
  <c r="X47" i="29"/>
  <c r="T47" i="29" s="1"/>
  <c r="X128" i="29"/>
  <c r="T128" i="29" s="1"/>
  <c r="X138" i="29"/>
  <c r="T138" i="29" s="1"/>
  <c r="X99" i="29"/>
  <c r="T99" i="29" s="1"/>
  <c r="X182" i="29"/>
  <c r="T182" i="29" s="1"/>
  <c r="X62" i="29"/>
  <c r="T62" i="29" s="1"/>
  <c r="U18" i="29"/>
  <c r="U19" i="29" s="1"/>
  <c r="X48" i="29"/>
  <c r="T48" i="29" s="1"/>
  <c r="X156" i="29"/>
  <c r="T156" i="29" s="1"/>
  <c r="X64" i="29"/>
  <c r="T64" i="29" s="1"/>
  <c r="X151" i="29"/>
  <c r="T151" i="29" s="1"/>
  <c r="X66" i="29"/>
  <c r="T66" i="29" s="1"/>
  <c r="X98" i="29"/>
  <c r="T98" i="29" s="1"/>
  <c r="X36" i="29"/>
  <c r="T36" i="29" s="1"/>
  <c r="X79" i="29"/>
  <c r="T79" i="29" s="1"/>
  <c r="X135" i="29"/>
  <c r="T135" i="29" s="1"/>
  <c r="X123" i="29"/>
  <c r="T123" i="29" s="1"/>
  <c r="X105" i="29"/>
  <c r="T105" i="29" s="1"/>
  <c r="X43" i="29"/>
  <c r="T43" i="29" s="1"/>
  <c r="X173" i="29"/>
  <c r="T173" i="29" s="1"/>
  <c r="X29" i="29"/>
  <c r="T29" i="29" s="1"/>
  <c r="X37" i="29"/>
  <c r="T37" i="29" s="1"/>
  <c r="X137" i="29"/>
  <c r="T137" i="29" s="1"/>
  <c r="X75" i="29"/>
  <c r="T75" i="29" s="1"/>
  <c r="X180" i="29"/>
  <c r="T180" i="29" s="1"/>
  <c r="X175" i="29"/>
  <c r="T175" i="29" s="1"/>
  <c r="X188" i="29"/>
  <c r="T188" i="29" s="1"/>
  <c r="X134" i="29"/>
  <c r="T134" i="29" s="1"/>
  <c r="X112" i="29"/>
  <c r="T112" i="29" s="1"/>
  <c r="X139" i="29"/>
  <c r="T139" i="29" s="1"/>
  <c r="X136" i="29"/>
  <c r="T136" i="29" s="1"/>
  <c r="X126" i="29"/>
  <c r="T126" i="29" s="1"/>
  <c r="X72" i="29"/>
  <c r="T72" i="29" s="1"/>
  <c r="X111" i="29"/>
  <c r="T111" i="29" s="1"/>
  <c r="X21" i="29"/>
  <c r="T21" i="29" s="1"/>
  <c r="X131" i="29"/>
  <c r="T131" i="29" s="1"/>
  <c r="X63" i="29"/>
  <c r="T63" i="29" s="1"/>
  <c r="X85" i="29"/>
  <c r="T85" i="29" s="1"/>
  <c r="X189" i="29"/>
  <c r="T189" i="29" s="1"/>
  <c r="X101" i="29"/>
  <c r="T101" i="29" s="1"/>
  <c r="X54" i="29"/>
  <c r="T54" i="29" s="1"/>
  <c r="X154" i="29"/>
  <c r="T154" i="29" s="1"/>
  <c r="X192" i="29"/>
  <c r="T192" i="29" s="1"/>
  <c r="X77" i="29"/>
  <c r="T77" i="29" s="1"/>
  <c r="X68" i="29"/>
  <c r="T68" i="29" s="1"/>
  <c r="X106" i="29"/>
  <c r="T106" i="29" s="1"/>
  <c r="X178" i="29"/>
  <c r="T178" i="29" s="1"/>
  <c r="X143" i="29"/>
  <c r="T143" i="29" s="1"/>
  <c r="X45" i="29"/>
  <c r="T45" i="29" s="1"/>
  <c r="X94" i="29"/>
  <c r="T94" i="29" s="1"/>
  <c r="X67" i="29"/>
  <c r="T67" i="29" s="1"/>
  <c r="X155" i="29"/>
  <c r="T155" i="29" s="1"/>
  <c r="X32" i="29"/>
  <c r="T32" i="29" s="1"/>
  <c r="X145" i="29"/>
  <c r="T145" i="29" s="1"/>
  <c r="X190" i="29"/>
  <c r="T190" i="29" s="1"/>
  <c r="X24" i="29"/>
  <c r="T24" i="29" s="1"/>
  <c r="X161" i="29"/>
  <c r="T161" i="29" s="1"/>
  <c r="X41" i="29"/>
  <c r="T41" i="29" s="1"/>
  <c r="X113" i="29"/>
  <c r="T113" i="29" s="1"/>
  <c r="X115" i="29"/>
  <c r="T115" i="29" s="1"/>
  <c r="X172" i="29"/>
  <c r="T172" i="29" s="1"/>
  <c r="X162" i="29"/>
  <c r="T162" i="29" s="1"/>
  <c r="X163" i="29"/>
  <c r="T163" i="29" s="1"/>
  <c r="X56" i="29"/>
  <c r="T56" i="29" s="1"/>
  <c r="X84" i="29"/>
  <c r="T84" i="29" s="1"/>
  <c r="X50" i="29"/>
  <c r="T50" i="29" s="1"/>
  <c r="X174" i="29"/>
  <c r="T174" i="29" s="1"/>
  <c r="X97" i="29"/>
  <c r="T97" i="29" s="1"/>
  <c r="X122" i="29"/>
  <c r="T122" i="29" s="1"/>
  <c r="X65" i="29"/>
  <c r="T65" i="29" s="1"/>
  <c r="X90" i="29"/>
  <c r="T90" i="29" s="1"/>
  <c r="X27" i="29"/>
  <c r="T27" i="29" s="1"/>
  <c r="X49" i="29"/>
  <c r="T49" i="29" s="1"/>
  <c r="X91" i="29"/>
  <c r="T91" i="29" s="1"/>
  <c r="X78" i="29"/>
  <c r="T78" i="29" s="1"/>
  <c r="X117" i="29"/>
  <c r="T117" i="29" s="1"/>
  <c r="X158" i="29"/>
  <c r="T158" i="29" s="1"/>
  <c r="X160" i="29"/>
  <c r="T160" i="29" s="1"/>
  <c r="X28" i="29"/>
  <c r="T28" i="29" s="1"/>
  <c r="X148" i="29"/>
  <c r="T148" i="29" s="1"/>
  <c r="X120" i="29"/>
  <c r="T120" i="29" s="1"/>
  <c r="X129" i="29"/>
  <c r="T129" i="29" s="1"/>
  <c r="X58" i="29"/>
  <c r="T58" i="29" s="1"/>
  <c r="X184" i="29"/>
  <c r="T184" i="29" s="1"/>
  <c r="X39" i="29"/>
  <c r="T39" i="29" s="1"/>
  <c r="X107" i="29"/>
  <c r="T107" i="29" s="1"/>
  <c r="X124" i="29"/>
  <c r="T124" i="29" s="1"/>
  <c r="X82" i="29"/>
  <c r="T82" i="29" s="1"/>
  <c r="X142" i="29"/>
  <c r="T142" i="29" s="1"/>
  <c r="X170" i="29"/>
  <c r="T170" i="29" s="1"/>
  <c r="X181" i="29"/>
  <c r="T181" i="29" s="1"/>
  <c r="X61" i="29"/>
  <c r="T61" i="29" s="1"/>
  <c r="X102" i="29"/>
  <c r="T102" i="29" s="1"/>
  <c r="X80" i="29"/>
  <c r="T80" i="29" s="1"/>
  <c r="X83" i="29"/>
  <c r="T83" i="29" s="1"/>
  <c r="X34" i="29"/>
  <c r="T34" i="29" s="1"/>
  <c r="X183" i="29"/>
  <c r="T183" i="29" s="1"/>
  <c r="X20" i="29"/>
  <c r="T20" i="29" s="1"/>
  <c r="X130" i="29"/>
  <c r="T130" i="29" s="1"/>
  <c r="X51" i="29"/>
  <c r="T51" i="29" s="1"/>
  <c r="X110" i="29"/>
  <c r="T110" i="29" s="1"/>
  <c r="X186" i="29"/>
  <c r="T186" i="29" s="1"/>
  <c r="X157" i="29"/>
  <c r="T157" i="29" s="1"/>
  <c r="X59" i="29"/>
  <c r="T59" i="29" s="1"/>
  <c r="X125" i="29"/>
  <c r="T125" i="29" s="1"/>
  <c r="X177" i="29"/>
  <c r="T177" i="29" s="1"/>
  <c r="X119" i="29"/>
  <c r="T119" i="29" s="1"/>
  <c r="X52" i="29"/>
  <c r="T52" i="29" s="1"/>
  <c r="X166" i="29"/>
  <c r="T166" i="29" s="1"/>
  <c r="X57" i="29"/>
  <c r="T57" i="29" s="1"/>
  <c r="X38" i="29"/>
  <c r="T38" i="29" s="1"/>
  <c r="X149" i="29"/>
  <c r="T149" i="29" s="1"/>
  <c r="X93" i="29"/>
  <c r="T93" i="29" s="1"/>
  <c r="X140" i="29"/>
  <c r="T140" i="29" s="1"/>
  <c r="X109" i="29"/>
  <c r="T109" i="29" s="1"/>
  <c r="X159" i="29"/>
  <c r="T159" i="29" s="1"/>
  <c r="X147" i="29"/>
  <c r="T147" i="29" s="1"/>
  <c r="X89" i="29"/>
  <c r="T89" i="29" s="1"/>
  <c r="X121" i="29"/>
  <c r="T121" i="29" s="1"/>
  <c r="X150" i="29"/>
  <c r="T150" i="29" s="1"/>
  <c r="X74" i="29"/>
  <c r="T74" i="29" s="1"/>
  <c r="X152" i="29"/>
  <c r="T152" i="29" s="1"/>
  <c r="X171" i="29"/>
  <c r="T171" i="29" s="1"/>
  <c r="X46" i="29"/>
  <c r="T46" i="29" s="1"/>
  <c r="X127" i="29"/>
  <c r="T127" i="29" s="1"/>
  <c r="X55" i="29"/>
  <c r="T55" i="29" s="1"/>
  <c r="X35" i="29"/>
  <c r="T35" i="29" s="1"/>
  <c r="X71" i="29"/>
  <c r="T71" i="29" s="1"/>
  <c r="X87" i="29"/>
  <c r="T87" i="29" s="1"/>
  <c r="X133" i="29"/>
  <c r="T133" i="29" s="1"/>
  <c r="X26" i="29"/>
  <c r="T26" i="29" s="1"/>
  <c r="X53" i="29"/>
  <c r="T53" i="29" s="1"/>
  <c r="X69" i="29"/>
  <c r="T69" i="29" s="1"/>
  <c r="X108" i="29"/>
  <c r="T108" i="29" s="1"/>
  <c r="X165" i="29"/>
  <c r="T165" i="29" s="1"/>
  <c r="X132" i="29"/>
  <c r="T132" i="29" s="1"/>
  <c r="X114" i="29"/>
  <c r="T114" i="29" s="1"/>
  <c r="X141" i="29"/>
  <c r="T141" i="29" s="1"/>
  <c r="X116" i="29"/>
  <c r="T116" i="29" s="1"/>
  <c r="X176" i="29"/>
  <c r="T176" i="29" s="1"/>
  <c r="X88" i="29"/>
  <c r="T88" i="29" s="1"/>
  <c r="X100" i="29"/>
  <c r="T100" i="29" s="1"/>
  <c r="X168" i="29"/>
  <c r="T168" i="29" s="1"/>
  <c r="X118" i="29"/>
  <c r="T118" i="29" s="1"/>
  <c r="X33" i="29"/>
  <c r="T33" i="29" s="1"/>
  <c r="X179" i="29"/>
  <c r="T179" i="29" s="1"/>
  <c r="X191" i="29"/>
  <c r="T191" i="29" s="1"/>
  <c r="X153" i="29"/>
  <c r="T153" i="29" s="1"/>
  <c r="X30" i="29"/>
  <c r="T30" i="29" s="1"/>
  <c r="X44" i="29"/>
  <c r="T44" i="29" s="1"/>
  <c r="X23" i="29"/>
  <c r="T23" i="29" s="1"/>
  <c r="X40" i="29"/>
  <c r="T40" i="29" s="1"/>
  <c r="X169" i="29"/>
  <c r="T169" i="29" s="1"/>
  <c r="X60" i="29"/>
  <c r="T60" i="29" s="1"/>
  <c r="X96" i="29"/>
  <c r="T96" i="29" s="1"/>
  <c r="X104" i="29"/>
  <c r="T104" i="29" s="1"/>
  <c r="X81" i="29"/>
  <c r="T81" i="29" s="1"/>
  <c r="X70" i="29"/>
  <c r="T70" i="29" s="1"/>
  <c r="X95" i="29"/>
  <c r="T95" i="29" s="1"/>
  <c r="X31" i="29"/>
  <c r="T31" i="29" s="1"/>
  <c r="Z160" i="14"/>
  <c r="Z20" i="14"/>
  <c r="G64" i="14"/>
  <c r="AW90" i="14"/>
  <c r="AB90" i="14" s="1"/>
  <c r="AT4" i="14"/>
  <c r="G116" i="14"/>
  <c r="AJ116" i="14"/>
  <c r="Z126" i="14"/>
  <c r="AJ99" i="14"/>
  <c r="Z164" i="14"/>
  <c r="G24" i="14"/>
  <c r="AJ100" i="14"/>
  <c r="AJ102" i="14"/>
  <c r="G22" i="14"/>
  <c r="AJ47" i="14"/>
  <c r="G43" i="14"/>
  <c r="Z90" i="14"/>
  <c r="G77" i="14"/>
  <c r="G134" i="14"/>
  <c r="AJ135" i="14"/>
  <c r="AJ63" i="14"/>
  <c r="AJ43" i="14"/>
  <c r="Z70" i="14"/>
  <c r="Z43" i="14"/>
  <c r="AW187" i="14"/>
  <c r="AB187" i="14" s="1"/>
  <c r="G34" i="14"/>
  <c r="AW184" i="14"/>
  <c r="AB184" i="14" s="1"/>
  <c r="AJ66" i="14"/>
  <c r="G151" i="14"/>
  <c r="AW138" i="14"/>
  <c r="AB138" i="14" s="1"/>
  <c r="Z37" i="14"/>
  <c r="AJ193" i="14"/>
  <c r="AW124" i="14"/>
  <c r="AB124" i="14" s="1"/>
  <c r="Z57" i="14"/>
  <c r="AW97" i="14"/>
  <c r="AB97" i="14" s="1"/>
  <c r="Z106" i="14"/>
  <c r="AJ44" i="14"/>
  <c r="AW22" i="14"/>
  <c r="AB22" i="14" s="1"/>
  <c r="AW43" i="14"/>
  <c r="AB43" i="14" s="1"/>
  <c r="AW185" i="14"/>
  <c r="AB185" i="14" s="1"/>
  <c r="G115" i="14"/>
  <c r="Z141" i="14"/>
  <c r="AW161" i="14"/>
  <c r="AB161" i="14" s="1"/>
  <c r="BG4" i="14"/>
  <c r="AJ42" i="14"/>
  <c r="AW160" i="14"/>
  <c r="AB160" i="14" s="1"/>
  <c r="Z74" i="14"/>
  <c r="G117" i="14"/>
  <c r="BJ4" i="14"/>
  <c r="Z45" i="14"/>
  <c r="G112" i="14"/>
  <c r="G141" i="14"/>
  <c r="AJ169" i="14"/>
  <c r="Z71" i="14"/>
  <c r="AJ189" i="14"/>
  <c r="Z59" i="14"/>
  <c r="G188" i="14"/>
  <c r="G191" i="14"/>
  <c r="G157" i="14"/>
  <c r="AW76" i="14"/>
  <c r="AB76" i="14" s="1"/>
  <c r="Z125" i="14"/>
  <c r="AW158" i="14"/>
  <c r="AB158" i="14" s="1"/>
  <c r="AJ159" i="14"/>
  <c r="G61" i="14"/>
  <c r="AW87" i="14"/>
  <c r="AB87" i="14" s="1"/>
  <c r="Z21" i="14"/>
  <c r="G124" i="14"/>
  <c r="AW85" i="14"/>
  <c r="AB85" i="14" s="1"/>
  <c r="AW61" i="14"/>
  <c r="AB61" i="14" s="1"/>
  <c r="G175" i="14"/>
  <c r="AK4" i="14"/>
  <c r="AJ49" i="14"/>
  <c r="Z99" i="14"/>
  <c r="Z150" i="14"/>
  <c r="AJ111" i="14"/>
  <c r="BK4" i="14"/>
  <c r="G173" i="14"/>
  <c r="AJ132" i="14"/>
  <c r="AJ97" i="14"/>
  <c r="G111" i="14"/>
  <c r="G119" i="14"/>
  <c r="G133" i="14"/>
  <c r="AJ62" i="14"/>
  <c r="AJ176" i="14"/>
  <c r="Z145" i="14"/>
  <c r="AW86" i="14"/>
  <c r="AB86" i="14" s="1"/>
  <c r="G130" i="14"/>
  <c r="G51" i="14"/>
  <c r="BF4" i="14"/>
  <c r="AW130" i="14"/>
  <c r="AB130" i="14" s="1"/>
  <c r="AW100" i="14"/>
  <c r="AB100" i="14" s="1"/>
  <c r="Z53" i="14"/>
  <c r="AW149" i="14"/>
  <c r="AB149" i="14" s="1"/>
  <c r="G99" i="14"/>
  <c r="G132" i="14"/>
  <c r="AJ114" i="14"/>
  <c r="Z161" i="14"/>
  <c r="AJ167" i="14"/>
  <c r="AW165" i="14"/>
  <c r="AB165" i="14" s="1"/>
  <c r="AJ82" i="14"/>
  <c r="Z122" i="14"/>
  <c r="G102" i="14"/>
  <c r="AJ94" i="14"/>
  <c r="AJ137" i="14"/>
  <c r="Z108" i="14"/>
  <c r="AJ50" i="14"/>
  <c r="Z130" i="14"/>
  <c r="AW105" i="14"/>
  <c r="AB105" i="14" s="1"/>
  <c r="AP4" i="14"/>
  <c r="G104" i="14"/>
  <c r="AJ120" i="14"/>
  <c r="AW178" i="14"/>
  <c r="AB178" i="14" s="1"/>
  <c r="Z84" i="14"/>
  <c r="G78" i="14"/>
  <c r="AW21" i="14"/>
  <c r="AB21" i="14" s="1"/>
  <c r="AW71" i="14"/>
  <c r="AB71" i="14" s="1"/>
  <c r="AJ162" i="14"/>
  <c r="G58" i="14"/>
  <c r="AW33" i="14"/>
  <c r="AB33" i="14" s="1"/>
  <c r="Z80" i="14"/>
  <c r="AW159" i="14"/>
  <c r="AB159" i="14" s="1"/>
  <c r="Z119" i="14"/>
  <c r="AW121" i="14"/>
  <c r="AB121" i="14" s="1"/>
  <c r="AJ46" i="14"/>
  <c r="G114" i="14"/>
  <c r="AJ59" i="14"/>
  <c r="G88" i="14"/>
  <c r="AJ64" i="14"/>
  <c r="AW117" i="14"/>
  <c r="AB117" i="14" s="1"/>
  <c r="BH4" i="14"/>
  <c r="AW118" i="14"/>
  <c r="AB118" i="14" s="1"/>
  <c r="G105" i="14"/>
  <c r="AJ187" i="14"/>
  <c r="G90" i="14"/>
  <c r="G23" i="14"/>
  <c r="AJ27" i="14"/>
  <c r="Z72" i="14"/>
  <c r="G122" i="14"/>
  <c r="AW147" i="14"/>
  <c r="AB147" i="14" s="1"/>
  <c r="G159" i="14"/>
  <c r="G186" i="14"/>
  <c r="G121" i="14"/>
  <c r="Z93" i="14"/>
  <c r="AJ30" i="14"/>
  <c r="AW153" i="14"/>
  <c r="AB153" i="14" s="1"/>
  <c r="Z178" i="14"/>
  <c r="AJ51" i="14"/>
  <c r="AW174" i="14"/>
  <c r="AB174" i="14" s="1"/>
  <c r="AW168" i="14"/>
  <c r="AB168" i="14" s="1"/>
  <c r="AW50" i="14"/>
  <c r="AB50" i="14" s="1"/>
  <c r="AW148" i="14"/>
  <c r="AB148" i="14" s="1"/>
  <c r="AX4" i="14"/>
  <c r="U6" i="14"/>
  <c r="Z177" i="14"/>
  <c r="G28" i="14"/>
  <c r="AW82" i="14"/>
  <c r="AB82" i="14" s="1"/>
  <c r="G47" i="14"/>
  <c r="AJ73" i="14"/>
  <c r="Z97" i="14"/>
  <c r="Z138" i="14"/>
  <c r="Z174" i="14"/>
  <c r="AW154" i="14"/>
  <c r="AB154" i="14" s="1"/>
  <c r="AJ58" i="14"/>
  <c r="AJ56" i="14"/>
  <c r="G73" i="14"/>
  <c r="Z151" i="14"/>
  <c r="AW177" i="14"/>
  <c r="AB177" i="14" s="1"/>
  <c r="Z79" i="14"/>
  <c r="G37" i="14"/>
  <c r="G180" i="14"/>
  <c r="G71" i="14"/>
  <c r="AW23" i="14"/>
  <c r="AB23" i="14" s="1"/>
  <c r="Z189" i="14"/>
  <c r="G29" i="14"/>
  <c r="AW68" i="14"/>
  <c r="AB68" i="14" s="1"/>
  <c r="AJ110" i="14"/>
  <c r="AJ164" i="14"/>
  <c r="AJ41" i="14"/>
  <c r="Z67" i="14"/>
  <c r="G139" i="14"/>
  <c r="AJ124" i="14"/>
  <c r="AW173" i="14"/>
  <c r="AB173" i="14" s="1"/>
  <c r="Z152" i="14"/>
  <c r="AW96" i="14"/>
  <c r="AB96" i="14" s="1"/>
  <c r="AW139" i="14"/>
  <c r="AB139" i="14" s="1"/>
  <c r="AW188" i="14"/>
  <c r="AB188" i="14" s="1"/>
  <c r="AJ28" i="14"/>
  <c r="Z65" i="14"/>
  <c r="Z179" i="14"/>
  <c r="AW74" i="14"/>
  <c r="AB74" i="14" s="1"/>
  <c r="AW134" i="14"/>
  <c r="AB134" i="14" s="1"/>
  <c r="Z39" i="14"/>
  <c r="Z173" i="14"/>
  <c r="G74" i="14"/>
  <c r="AW150" i="14"/>
  <c r="AB150" i="14" s="1"/>
  <c r="AW123" i="14"/>
  <c r="AB123" i="14" s="1"/>
  <c r="AJ93" i="14"/>
  <c r="BN4" i="14"/>
  <c r="AJ98" i="14"/>
  <c r="G103" i="14"/>
  <c r="AW156" i="14"/>
  <c r="AB156" i="14" s="1"/>
  <c r="AJ118" i="14"/>
  <c r="Z34" i="14"/>
  <c r="G155" i="14"/>
  <c r="G69" i="14"/>
  <c r="AJ156" i="14"/>
  <c r="BL4" i="14"/>
  <c r="AW27" i="14"/>
  <c r="AB27" i="14" s="1"/>
  <c r="G192" i="14"/>
  <c r="AJ158" i="14"/>
  <c r="Z185" i="14"/>
  <c r="AJ21" i="14"/>
  <c r="AW53" i="14"/>
  <c r="AB53" i="14" s="1"/>
  <c r="AJ127" i="14"/>
  <c r="G66" i="14"/>
  <c r="AW193" i="14"/>
  <c r="AB193" i="14" s="1"/>
  <c r="AW114" i="14"/>
  <c r="AB114" i="14" s="1"/>
  <c r="AM4" i="14"/>
  <c r="G38" i="14"/>
  <c r="AW128" i="14"/>
  <c r="AB128" i="14" s="1"/>
  <c r="G172" i="14"/>
  <c r="Z149" i="14"/>
  <c r="G56" i="14"/>
  <c r="AJ76" i="14"/>
  <c r="AJ104" i="14"/>
  <c r="AJ172" i="14"/>
  <c r="AW119" i="14"/>
  <c r="AB119" i="14" s="1"/>
  <c r="Z132" i="14"/>
  <c r="Z47" i="14"/>
  <c r="Z38" i="14"/>
  <c r="AJ71" i="14"/>
  <c r="G93" i="14"/>
  <c r="AJ136" i="14"/>
  <c r="G81" i="14"/>
  <c r="G60" i="14"/>
  <c r="G131" i="14"/>
  <c r="Z143" i="14"/>
  <c r="G143" i="14"/>
  <c r="Z82" i="14"/>
  <c r="Z148" i="14"/>
  <c r="G94" i="14"/>
  <c r="Z154" i="14"/>
  <c r="G110" i="14"/>
  <c r="AW104" i="14"/>
  <c r="AB104" i="14" s="1"/>
  <c r="Z171" i="14"/>
  <c r="AJ39" i="14"/>
  <c r="Z184" i="14"/>
  <c r="AJ131" i="14"/>
  <c r="G165" i="14"/>
  <c r="AJ85" i="14"/>
  <c r="Z172" i="14"/>
  <c r="AJ140" i="14"/>
  <c r="G113" i="14"/>
  <c r="Z92" i="14"/>
  <c r="AJ37" i="14"/>
  <c r="G36" i="14"/>
  <c r="Z77" i="14"/>
  <c r="G82" i="14"/>
  <c r="G21" i="14"/>
  <c r="Z49" i="14"/>
  <c r="AW144" i="14"/>
  <c r="AB144" i="14" s="1"/>
  <c r="AW99" i="14"/>
  <c r="AB99" i="14" s="1"/>
  <c r="AW34" i="14"/>
  <c r="AB34" i="14" s="1"/>
  <c r="AJ123" i="14"/>
  <c r="G149" i="14"/>
  <c r="AJ148" i="14"/>
  <c r="AJ139" i="14"/>
  <c r="G126" i="14"/>
  <c r="AW125" i="14"/>
  <c r="AB125" i="14" s="1"/>
  <c r="Z187" i="14"/>
  <c r="G97" i="14"/>
  <c r="G44" i="14"/>
  <c r="Z121" i="14"/>
  <c r="G147" i="14"/>
  <c r="AJ188" i="14"/>
  <c r="G45" i="14"/>
  <c r="AW67" i="14"/>
  <c r="AB67" i="14" s="1"/>
  <c r="AJ152" i="14"/>
  <c r="AJ119" i="14"/>
  <c r="Z176" i="14"/>
  <c r="AJ61" i="14"/>
  <c r="BD4" i="14"/>
  <c r="AW46" i="14"/>
  <c r="AB46" i="14" s="1"/>
  <c r="AW91" i="14"/>
  <c r="AB91" i="14" s="1"/>
  <c r="Z117" i="14"/>
  <c r="AJ32" i="14"/>
  <c r="AJ54" i="14"/>
  <c r="AJ52" i="14"/>
  <c r="AJ186" i="14"/>
  <c r="AJ117" i="14"/>
  <c r="AJ173" i="14"/>
  <c r="AJ48" i="14"/>
  <c r="Z109" i="14"/>
  <c r="Z91" i="14"/>
  <c r="G178" i="14"/>
  <c r="AJ74" i="14"/>
  <c r="G171" i="14"/>
  <c r="Z157" i="14"/>
  <c r="AW58" i="14"/>
  <c r="AB58" i="14" s="1"/>
  <c r="AW170" i="14"/>
  <c r="AB170" i="14" s="1"/>
  <c r="G106" i="14"/>
  <c r="G86" i="14"/>
  <c r="G137" i="14"/>
  <c r="G26" i="14"/>
  <c r="Z194" i="14"/>
  <c r="G182" i="14"/>
  <c r="Z76" i="14"/>
  <c r="AW146" i="14"/>
  <c r="AB146" i="14" s="1"/>
  <c r="Z166" i="14"/>
  <c r="AS4" i="14"/>
  <c r="AW57" i="14"/>
  <c r="AB57" i="14" s="1"/>
  <c r="AJ138" i="14"/>
  <c r="AG5" i="14"/>
  <c r="AW47" i="14"/>
  <c r="AB47" i="14" s="1"/>
  <c r="G187" i="14"/>
  <c r="AJ103" i="14"/>
  <c r="Z155" i="14"/>
  <c r="G158" i="14"/>
  <c r="AJ101" i="14"/>
  <c r="Z50" i="14"/>
  <c r="AJ183" i="14"/>
  <c r="AW64" i="14"/>
  <c r="AB64" i="14" s="1"/>
  <c r="G48" i="14"/>
  <c r="Z62" i="14"/>
  <c r="Z111" i="14"/>
  <c r="AW189" i="14"/>
  <c r="AB189" i="14" s="1"/>
  <c r="AW72" i="14"/>
  <c r="AB72" i="14" s="1"/>
  <c r="AJ87" i="14"/>
  <c r="BA4" i="14"/>
  <c r="AW56" i="14"/>
  <c r="AB56" i="14" s="1"/>
  <c r="G32" i="14"/>
  <c r="AJ29" i="14"/>
  <c r="G160" i="14"/>
  <c r="AW145" i="14"/>
  <c r="AB145" i="14" s="1"/>
  <c r="AW84" i="14"/>
  <c r="AB84" i="14" s="1"/>
  <c r="G145" i="14"/>
  <c r="G31" i="14"/>
  <c r="G87" i="14"/>
  <c r="Z44" i="14"/>
  <c r="AW127" i="14"/>
  <c r="AB127" i="14" s="1"/>
  <c r="Z102" i="14"/>
  <c r="Z135" i="14"/>
  <c r="AJ83" i="14"/>
  <c r="G153" i="14"/>
  <c r="AW93" i="14"/>
  <c r="AB93" i="14" s="1"/>
  <c r="G70" i="14"/>
  <c r="G30" i="14"/>
  <c r="Z24" i="14"/>
  <c r="Z51" i="14"/>
  <c r="AJ179" i="14"/>
  <c r="AJ113" i="14"/>
  <c r="G40" i="14"/>
  <c r="AJ75" i="14"/>
  <c r="AW166" i="14"/>
  <c r="AB166" i="14" s="1"/>
  <c r="Z133" i="14"/>
  <c r="AJ181" i="14"/>
  <c r="AW88" i="14"/>
  <c r="AB88" i="14" s="1"/>
  <c r="Z61" i="14"/>
  <c r="Z113" i="14"/>
  <c r="AW37" i="14"/>
  <c r="AB37" i="14" s="1"/>
  <c r="AJ38" i="14"/>
  <c r="G84" i="14"/>
  <c r="G176" i="14"/>
  <c r="AW163" i="14"/>
  <c r="AB163" i="14" s="1"/>
  <c r="AJ60" i="14"/>
  <c r="Z170" i="14"/>
  <c r="Z188" i="14"/>
  <c r="Z27" i="14"/>
  <c r="G52" i="14"/>
  <c r="AW136" i="14"/>
  <c r="AB136" i="14" s="1"/>
  <c r="G177" i="14"/>
  <c r="AW122" i="14"/>
  <c r="AB122" i="14" s="1"/>
  <c r="AJ121" i="14"/>
  <c r="AW78" i="14"/>
  <c r="AB78" i="14" s="1"/>
  <c r="Z158" i="14"/>
  <c r="Z48" i="14"/>
  <c r="AW59" i="14"/>
  <c r="AB59" i="14" s="1"/>
  <c r="G125" i="14"/>
  <c r="Z98" i="14"/>
  <c r="G162" i="14"/>
  <c r="AJ142" i="14"/>
  <c r="Z153" i="14"/>
  <c r="AW66" i="14"/>
  <c r="AB66" i="14" s="1"/>
  <c r="G96" i="14"/>
  <c r="G49" i="14"/>
  <c r="AV4" i="14"/>
  <c r="Z134" i="14"/>
  <c r="G59" i="14"/>
  <c r="Z107" i="14"/>
  <c r="Z66" i="14"/>
  <c r="Z30" i="14"/>
  <c r="G140" i="14"/>
  <c r="AJ78" i="14"/>
  <c r="AJ90" i="14"/>
  <c r="AW157" i="14"/>
  <c r="AB157" i="14" s="1"/>
  <c r="G75" i="14"/>
  <c r="AJ105" i="14"/>
  <c r="AJ145" i="14"/>
  <c r="G79" i="14"/>
  <c r="AW4" i="14"/>
  <c r="Z88" i="14"/>
  <c r="AW45" i="14"/>
  <c r="AB45" i="14" s="1"/>
  <c r="AW69" i="14"/>
  <c r="AB69" i="14" s="1"/>
  <c r="BE4" i="14"/>
  <c r="Z42" i="14"/>
  <c r="Z165" i="14"/>
  <c r="G101" i="14"/>
  <c r="G83" i="14"/>
  <c r="AW175" i="14"/>
  <c r="AB175" i="14" s="1"/>
  <c r="Z144" i="14"/>
  <c r="AW77" i="14"/>
  <c r="AB77" i="14" s="1"/>
  <c r="G169" i="14"/>
  <c r="AJ174" i="14"/>
  <c r="G85" i="14"/>
  <c r="AJ134" i="14"/>
  <c r="AJ35" i="14"/>
  <c r="BB4" i="14"/>
  <c r="AJ147" i="14"/>
  <c r="AW55" i="14"/>
  <c r="AB55" i="14" s="1"/>
  <c r="Z26" i="14"/>
  <c r="G163" i="14"/>
  <c r="AJ192" i="14"/>
  <c r="Z156" i="14"/>
  <c r="G185" i="14"/>
  <c r="AW98" i="14"/>
  <c r="AB98" i="14" s="1"/>
  <c r="AW94" i="14"/>
  <c r="AB94" i="14" s="1"/>
  <c r="AW180" i="14"/>
  <c r="AB180" i="14" s="1"/>
  <c r="AW152" i="14"/>
  <c r="AB152" i="14" s="1"/>
  <c r="AJ146" i="14"/>
  <c r="Z104" i="14"/>
  <c r="Z55" i="14"/>
  <c r="AJ92" i="14"/>
  <c r="AL4" i="14"/>
  <c r="G123" i="14"/>
  <c r="Z131" i="14"/>
  <c r="Z190" i="14"/>
  <c r="Z60" i="14"/>
  <c r="G108" i="14"/>
  <c r="AJ77" i="14"/>
  <c r="Z86" i="14"/>
  <c r="AJ107" i="14"/>
  <c r="AJ68" i="14"/>
  <c r="AW140" i="14"/>
  <c r="AB140" i="14" s="1"/>
  <c r="Z112" i="14"/>
  <c r="Z78" i="14"/>
  <c r="Z87" i="14"/>
  <c r="AJ143" i="14"/>
  <c r="Z28" i="14"/>
  <c r="Z128" i="14"/>
  <c r="G190" i="14"/>
  <c r="AJ55" i="14"/>
  <c r="G95" i="14"/>
  <c r="G98" i="14"/>
  <c r="G146" i="14"/>
  <c r="G76" i="14"/>
  <c r="Z100" i="14"/>
  <c r="AW141" i="14"/>
  <c r="AB141" i="14" s="1"/>
  <c r="Z23" i="14"/>
  <c r="Z52" i="14"/>
  <c r="AJ141" i="14"/>
  <c r="AW108" i="14"/>
  <c r="AB108" i="14" s="1"/>
  <c r="Z85" i="14"/>
  <c r="G174" i="14"/>
  <c r="AW176" i="14"/>
  <c r="AB176" i="14" s="1"/>
  <c r="AJ160" i="14"/>
  <c r="AU4" i="14"/>
  <c r="Z64" i="14"/>
  <c r="Z186" i="14"/>
  <c r="Z192" i="14"/>
  <c r="Z89" i="14"/>
  <c r="AJ109" i="14"/>
  <c r="AJ155" i="14"/>
  <c r="G68" i="14"/>
  <c r="G129" i="14"/>
  <c r="Z120" i="14"/>
  <c r="AW110" i="14"/>
  <c r="AB110" i="14" s="1"/>
  <c r="AW28" i="14"/>
  <c r="AB28" i="14" s="1"/>
  <c r="AW103" i="14"/>
  <c r="AB103" i="14" s="1"/>
  <c r="Z139" i="14"/>
  <c r="G65" i="14"/>
  <c r="AW151" i="14"/>
  <c r="AB151" i="14" s="1"/>
  <c r="AJ31" i="14"/>
  <c r="AJ79" i="14"/>
  <c r="AJ126" i="14"/>
  <c r="AW101" i="14"/>
  <c r="AB101" i="14" s="1"/>
  <c r="AJ96" i="14"/>
  <c r="AW38" i="14"/>
  <c r="AB38" i="14" s="1"/>
  <c r="Z162" i="14"/>
  <c r="AO4" i="14"/>
  <c r="AY4" i="14"/>
  <c r="AJ157" i="14"/>
  <c r="G167" i="14"/>
  <c r="Z33" i="14"/>
  <c r="AJ168" i="14"/>
  <c r="BI4" i="14"/>
  <c r="AJ133" i="14"/>
  <c r="AW192" i="14"/>
  <c r="AB192" i="14" s="1"/>
  <c r="AW89" i="14"/>
  <c r="AB89" i="14" s="1"/>
  <c r="Z95" i="14"/>
  <c r="G92" i="14"/>
  <c r="AJ91" i="14"/>
  <c r="AW41" i="14"/>
  <c r="AB41" i="14" s="1"/>
  <c r="AJ108" i="14"/>
  <c r="AW32" i="14"/>
  <c r="AB32" i="14" s="1"/>
  <c r="Z36" i="14"/>
  <c r="AW112" i="14"/>
  <c r="AB112" i="14" s="1"/>
  <c r="AJ89" i="14"/>
  <c r="G50" i="14"/>
  <c r="AJ112" i="14"/>
  <c r="G72" i="14"/>
  <c r="AJ191" i="14"/>
  <c r="AW65" i="14"/>
  <c r="AB65" i="14" s="1"/>
  <c r="BO4" i="14"/>
  <c r="G62" i="14"/>
  <c r="Z169" i="14"/>
  <c r="AW36" i="14"/>
  <c r="AB36" i="14" s="1"/>
  <c r="Z175" i="14"/>
  <c r="Z101" i="14"/>
  <c r="AJ22" i="14"/>
  <c r="Z137" i="14"/>
  <c r="AW40" i="14"/>
  <c r="AB40" i="14" s="1"/>
  <c r="AW171" i="14"/>
  <c r="AB171" i="14" s="1"/>
  <c r="Z146" i="14"/>
  <c r="AJ128" i="14"/>
  <c r="Z73" i="14"/>
  <c r="AW186" i="14"/>
  <c r="AB186" i="14" s="1"/>
  <c r="Z46" i="14"/>
  <c r="Z56" i="14"/>
  <c r="G128" i="14"/>
  <c r="AJ86" i="14"/>
  <c r="Z35" i="14"/>
  <c r="AW133" i="14"/>
  <c r="AB133" i="14" s="1"/>
  <c r="G118" i="14"/>
  <c r="Z58" i="14"/>
  <c r="G33" i="14"/>
  <c r="AW120" i="14"/>
  <c r="AB120" i="14" s="1"/>
  <c r="AW30" i="14"/>
  <c r="AB30" i="14" s="1"/>
  <c r="AJ154" i="14"/>
  <c r="AJ70" i="14"/>
  <c r="AW169" i="14"/>
  <c r="AB169" i="14" s="1"/>
  <c r="AW135" i="14"/>
  <c r="AB135" i="14" s="1"/>
  <c r="AQ4" i="14"/>
  <c r="AW81" i="14"/>
  <c r="AB81" i="14" s="1"/>
  <c r="G170" i="14"/>
  <c r="G39" i="14"/>
  <c r="Z40" i="14"/>
  <c r="AW129" i="14"/>
  <c r="AB129" i="14" s="1"/>
  <c r="AJ178" i="14"/>
  <c r="G193" i="14"/>
  <c r="Z96" i="14"/>
  <c r="AW191" i="14"/>
  <c r="AB191" i="14" s="1"/>
  <c r="AW73" i="14"/>
  <c r="AB73" i="14" s="1"/>
  <c r="AW95" i="14"/>
  <c r="AB95" i="14" s="1"/>
  <c r="G184" i="14"/>
  <c r="G25" i="14"/>
  <c r="AW181" i="14"/>
  <c r="AB181" i="14" s="1"/>
  <c r="Z25" i="14"/>
  <c r="AJ185" i="14"/>
  <c r="AW111" i="14"/>
  <c r="AB111" i="14" s="1"/>
  <c r="Z163" i="14"/>
  <c r="AW52" i="14"/>
  <c r="AB52" i="14" s="1"/>
  <c r="Z54" i="14"/>
  <c r="G67" i="14"/>
  <c r="Z191" i="14"/>
  <c r="G181" i="14"/>
  <c r="G166" i="14"/>
  <c r="G54" i="14"/>
  <c r="AJ175" i="14"/>
  <c r="G164" i="14"/>
  <c r="Z140" i="14"/>
  <c r="AW106" i="14"/>
  <c r="AB106" i="14" s="1"/>
  <c r="AW155" i="14"/>
  <c r="AB155" i="14" s="1"/>
  <c r="Z29" i="14"/>
  <c r="AJ20" i="14"/>
  <c r="Z41" i="14"/>
  <c r="Z94" i="14"/>
  <c r="Z124" i="14"/>
  <c r="AJ84" i="14"/>
  <c r="AW126" i="14"/>
  <c r="AB126" i="14" s="1"/>
  <c r="AJ170" i="14"/>
  <c r="G150" i="14"/>
  <c r="AJ24" i="14"/>
  <c r="AW116" i="14"/>
  <c r="AB116" i="14" s="1"/>
  <c r="Z147" i="14"/>
  <c r="Z136" i="14"/>
  <c r="AJ81" i="14"/>
  <c r="AJ26" i="14"/>
  <c r="AW137" i="14"/>
  <c r="AB137" i="14" s="1"/>
  <c r="Z68" i="14"/>
  <c r="AW190" i="14"/>
  <c r="AB190" i="14" s="1"/>
  <c r="AJ129" i="14"/>
  <c r="AJ153" i="14"/>
  <c r="AJ65" i="14"/>
  <c r="G89" i="14"/>
  <c r="AW167" i="14"/>
  <c r="AB167" i="14" s="1"/>
  <c r="AJ25" i="14"/>
  <c r="AW164" i="14"/>
  <c r="AB164" i="14" s="1"/>
  <c r="BC4" i="14"/>
  <c r="G189" i="14"/>
  <c r="G57" i="14"/>
  <c r="AJ144" i="14"/>
  <c r="G127" i="14"/>
  <c r="AJ36" i="14"/>
  <c r="G148" i="14"/>
  <c r="AJ122" i="14"/>
  <c r="AJ125" i="14"/>
  <c r="G41" i="14"/>
  <c r="AJ180" i="14"/>
  <c r="Z116" i="14"/>
  <c r="AW62" i="14"/>
  <c r="AB62" i="14" s="1"/>
  <c r="AJ23" i="14"/>
  <c r="G42" i="14"/>
  <c r="Z105" i="14"/>
  <c r="Z159" i="14"/>
  <c r="AJ150" i="14"/>
  <c r="Z182" i="14"/>
  <c r="G144" i="14"/>
  <c r="G80" i="14"/>
  <c r="AW194" i="14"/>
  <c r="AB194" i="14" s="1"/>
  <c r="AF6" i="14"/>
  <c r="AJ33" i="14"/>
  <c r="Z193" i="14"/>
  <c r="AW80" i="14"/>
  <c r="AB80" i="14" s="1"/>
  <c r="AW172" i="14"/>
  <c r="AB172" i="14" s="1"/>
  <c r="Z167" i="14"/>
  <c r="AJ67" i="14"/>
  <c r="AW109" i="14"/>
  <c r="AB109" i="14" s="1"/>
  <c r="Z142" i="14"/>
  <c r="AW142" i="14"/>
  <c r="AB142" i="14" s="1"/>
  <c r="AJ45" i="14"/>
  <c r="AN4" i="14"/>
  <c r="G156" i="14"/>
  <c r="AJ57" i="14"/>
  <c r="AJ115" i="14"/>
  <c r="Z123" i="14"/>
  <c r="AW131" i="14"/>
  <c r="AB131" i="14" s="1"/>
  <c r="AW143" i="14"/>
  <c r="AB143" i="14" s="1"/>
  <c r="Z103" i="14"/>
  <c r="AJ72" i="14"/>
  <c r="Z69" i="14"/>
  <c r="G161" i="14"/>
  <c r="Z31" i="14"/>
  <c r="G154" i="14"/>
  <c r="AW39" i="14"/>
  <c r="AB39" i="14" s="1"/>
  <c r="AW44" i="14"/>
  <c r="AB44" i="14" s="1"/>
  <c r="Z118" i="14"/>
  <c r="AW54" i="14"/>
  <c r="AB54" i="14" s="1"/>
  <c r="AW48" i="14"/>
  <c r="AB48" i="14" s="1"/>
  <c r="AJ165" i="14"/>
  <c r="G63" i="14"/>
  <c r="BM4" i="14"/>
  <c r="Z180" i="14"/>
  <c r="AW42" i="14"/>
  <c r="AB42" i="14" s="1"/>
  <c r="AJ34" i="14"/>
  <c r="AJ194" i="14"/>
  <c r="AJ182" i="14"/>
  <c r="AW83" i="14"/>
  <c r="AB83" i="14" s="1"/>
  <c r="G179" i="14"/>
  <c r="Z183" i="14"/>
  <c r="AW60" i="14"/>
  <c r="AB60" i="14" s="1"/>
  <c r="G168" i="14"/>
  <c r="AZ4" i="14"/>
  <c r="Z127" i="14"/>
  <c r="AJ69" i="14"/>
  <c r="AJ88" i="14"/>
  <c r="G46" i="14"/>
  <c r="AJ177" i="14"/>
  <c r="Z129" i="14"/>
  <c r="G107" i="14"/>
  <c r="Z110" i="14"/>
  <c r="G27" i="14"/>
  <c r="AW29" i="14"/>
  <c r="AB29" i="14" s="1"/>
  <c r="Z32" i="14"/>
  <c r="AJ166" i="14"/>
  <c r="G35" i="14"/>
  <c r="AJ40" i="14"/>
  <c r="G91" i="14"/>
  <c r="G194" i="14"/>
  <c r="Z75" i="14"/>
  <c r="Z83" i="14"/>
  <c r="AJ106" i="14"/>
  <c r="AW35" i="14"/>
  <c r="AB35" i="14" s="1"/>
  <c r="Z168" i="14"/>
  <c r="AW183" i="14"/>
  <c r="AB183" i="14" s="1"/>
  <c r="AW115" i="14"/>
  <c r="AB115" i="14" s="1"/>
  <c r="Z81" i="14"/>
  <c r="AJ53" i="14"/>
  <c r="AW162" i="14"/>
  <c r="AB162" i="14" s="1"/>
  <c r="AW182" i="14"/>
  <c r="AB182" i="14" s="1"/>
  <c r="Z22" i="14"/>
  <c r="AW31" i="14"/>
  <c r="AB31" i="14" s="1"/>
  <c r="G53" i="14"/>
  <c r="AJ80" i="14"/>
  <c r="Z114" i="14"/>
  <c r="AW70" i="14"/>
  <c r="AB70" i="14" s="1"/>
  <c r="Z115" i="14"/>
  <c r="G109" i="14"/>
  <c r="AJ171" i="14"/>
  <c r="Z181" i="14"/>
  <c r="G136" i="14"/>
  <c r="AJ130" i="14"/>
  <c r="AW179" i="14"/>
  <c r="AB179" i="14" s="1"/>
  <c r="G55" i="14"/>
  <c r="G138" i="14"/>
  <c r="AW51" i="14"/>
  <c r="AB51" i="14" s="1"/>
  <c r="G135" i="14"/>
  <c r="AJ151" i="14"/>
  <c r="AW75" i="14"/>
  <c r="AB75" i="14" s="1"/>
  <c r="G152" i="14"/>
  <c r="AW25" i="14"/>
  <c r="AB25" i="14" s="1"/>
  <c r="AJ149" i="14"/>
  <c r="AW132" i="14"/>
  <c r="AB132" i="14" s="1"/>
  <c r="AJ190" i="14"/>
  <c r="AJ95" i="14"/>
  <c r="G183" i="14"/>
  <c r="AJ163" i="14"/>
  <c r="AJ161" i="14"/>
  <c r="AW102" i="14"/>
  <c r="AB102" i="14" s="1"/>
  <c r="AR4" i="14"/>
  <c r="AJ184" i="14"/>
  <c r="AW24" i="14"/>
  <c r="AB24" i="14" s="1"/>
  <c r="AW26" i="14"/>
  <c r="AB26" i="14" s="1"/>
  <c r="G120" i="14"/>
  <c r="AW63" i="14"/>
  <c r="AB63" i="14" s="1"/>
  <c r="AW107" i="14"/>
  <c r="AB107" i="14" s="1"/>
  <c r="AW92" i="14"/>
  <c r="AB92" i="14" s="1"/>
  <c r="AW79" i="14"/>
  <c r="AB79" i="14" s="1"/>
  <c r="G142" i="14"/>
  <c r="AW113" i="14"/>
  <c r="AB113" i="14" s="1"/>
  <c r="AW49" i="14"/>
  <c r="AB49" i="14" s="1"/>
  <c r="Z63" i="14"/>
  <c r="G100" i="14"/>
  <c r="X111" i="28"/>
  <c r="T111" i="28" s="1"/>
  <c r="X151" i="28"/>
  <c r="T151" i="28" s="1"/>
  <c r="X25" i="28"/>
  <c r="T25" i="28" s="1"/>
  <c r="X77" i="28"/>
  <c r="T77" i="28" s="1"/>
  <c r="X126" i="28"/>
  <c r="T126" i="28" s="1"/>
  <c r="X103" i="28"/>
  <c r="T103" i="28" s="1"/>
  <c r="X74" i="28"/>
  <c r="T74" i="28" s="1"/>
  <c r="X137" i="28"/>
  <c r="T137" i="28" s="1"/>
  <c r="X73" i="28"/>
  <c r="T73" i="28" s="1"/>
  <c r="X62" i="28"/>
  <c r="T62" i="28" s="1"/>
  <c r="X56" i="28"/>
  <c r="T56" i="28" s="1"/>
  <c r="X172" i="28"/>
  <c r="T172" i="28" s="1"/>
  <c r="X80" i="28"/>
  <c r="T80" i="28" s="1"/>
  <c r="X192" i="28"/>
  <c r="T192" i="28" s="1"/>
  <c r="X173" i="28"/>
  <c r="T173" i="28" s="1"/>
  <c r="X149" i="28"/>
  <c r="T149" i="28" s="1"/>
  <c r="X177" i="28"/>
  <c r="T177" i="28" s="1"/>
  <c r="X78" i="28"/>
  <c r="T78" i="28" s="1"/>
  <c r="X191" i="28"/>
  <c r="T191" i="28" s="1"/>
  <c r="X122" i="28"/>
  <c r="T122" i="28" s="1"/>
  <c r="X66" i="28"/>
  <c r="T66" i="28" s="1"/>
  <c r="X82" i="28"/>
  <c r="T82" i="28" s="1"/>
  <c r="X52" i="28"/>
  <c r="T52" i="28" s="1"/>
  <c r="X55" i="28"/>
  <c r="T55" i="28" s="1"/>
  <c r="X85" i="28"/>
  <c r="T85" i="28" s="1"/>
  <c r="X69" i="28"/>
  <c r="T69" i="28" s="1"/>
  <c r="X159" i="28"/>
  <c r="T159" i="28" s="1"/>
  <c r="X30" i="28"/>
  <c r="T30" i="28" s="1"/>
  <c r="X49" i="28"/>
  <c r="T49" i="28" s="1"/>
  <c r="X41" i="28"/>
  <c r="T41" i="28" s="1"/>
  <c r="X20" i="28"/>
  <c r="T20" i="28" s="1"/>
  <c r="X189" i="28"/>
  <c r="T189" i="28" s="1"/>
  <c r="X68" i="28"/>
  <c r="T68" i="28" s="1"/>
  <c r="X88" i="28"/>
  <c r="T88" i="28" s="1"/>
  <c r="X47" i="28"/>
  <c r="T47" i="28" s="1"/>
  <c r="X135" i="28"/>
  <c r="T135" i="28" s="1"/>
  <c r="X21" i="28"/>
  <c r="T21" i="28" s="1"/>
  <c r="X185" i="28"/>
  <c r="T185" i="28" s="1"/>
  <c r="X136" i="28"/>
  <c r="T136" i="28" s="1"/>
  <c r="X150" i="28"/>
  <c r="T150" i="28" s="1"/>
  <c r="X194" i="28"/>
  <c r="T194" i="28" s="1"/>
  <c r="X51" i="28"/>
  <c r="T51" i="28" s="1"/>
  <c r="X95" i="28"/>
  <c r="T95" i="28" s="1"/>
  <c r="X104" i="28"/>
  <c r="T104" i="28" s="1"/>
  <c r="X86" i="28"/>
  <c r="T86" i="28" s="1"/>
  <c r="X79" i="28"/>
  <c r="T79" i="28" s="1"/>
  <c r="X59" i="28"/>
  <c r="T59" i="28" s="1"/>
  <c r="X132" i="28"/>
  <c r="T132" i="28" s="1"/>
  <c r="X94" i="28"/>
  <c r="T94" i="28" s="1"/>
  <c r="X26" i="28"/>
  <c r="T26" i="28" s="1"/>
  <c r="X107" i="28"/>
  <c r="T107" i="28" s="1"/>
  <c r="X37" i="28"/>
  <c r="T37" i="28" s="1"/>
  <c r="X139" i="28"/>
  <c r="T139" i="28" s="1"/>
  <c r="X182" i="28"/>
  <c r="T182" i="28" s="1"/>
  <c r="X72" i="28"/>
  <c r="T72" i="28" s="1"/>
  <c r="X174" i="28"/>
  <c r="T174" i="28" s="1"/>
  <c r="X48" i="28"/>
  <c r="T48" i="28" s="1"/>
  <c r="X39" i="28"/>
  <c r="T39" i="28" s="1"/>
  <c r="X181" i="28"/>
  <c r="T181" i="28" s="1"/>
  <c r="X119" i="28"/>
  <c r="T119" i="28" s="1"/>
  <c r="X166" i="28"/>
  <c r="T166" i="28" s="1"/>
  <c r="X67" i="28"/>
  <c r="T67" i="28" s="1"/>
  <c r="X167" i="28"/>
  <c r="T167" i="28" s="1"/>
  <c r="X134" i="28"/>
  <c r="T134" i="28" s="1"/>
  <c r="X153" i="28"/>
  <c r="T153" i="28" s="1"/>
  <c r="X96" i="28"/>
  <c r="T96" i="28" s="1"/>
  <c r="X93" i="28"/>
  <c r="T93" i="28" s="1"/>
  <c r="X54" i="28"/>
  <c r="T54" i="28" s="1"/>
  <c r="X138" i="28"/>
  <c r="T138" i="28" s="1"/>
  <c r="X76" i="28"/>
  <c r="T76" i="28" s="1"/>
  <c r="X188" i="28"/>
  <c r="T188" i="28" s="1"/>
  <c r="X183" i="28"/>
  <c r="T183" i="28" s="1"/>
  <c r="X106" i="28"/>
  <c r="T106" i="28" s="1"/>
  <c r="X117" i="28"/>
  <c r="T117" i="28" s="1"/>
  <c r="X152" i="28"/>
  <c r="T152" i="28" s="1"/>
  <c r="X116" i="28"/>
  <c r="T116" i="28" s="1"/>
  <c r="X187" i="28"/>
  <c r="T187" i="28" s="1"/>
  <c r="X27" i="28"/>
  <c r="T27" i="28" s="1"/>
  <c r="X45" i="28"/>
  <c r="T45" i="28" s="1"/>
  <c r="X180" i="28"/>
  <c r="T180" i="28" s="1"/>
  <c r="X46" i="28"/>
  <c r="T46" i="28" s="1"/>
  <c r="X97" i="28"/>
  <c r="T97" i="28" s="1"/>
  <c r="X143" i="28"/>
  <c r="T143" i="28" s="1"/>
  <c r="X23" i="28"/>
  <c r="T23" i="28" s="1"/>
  <c r="X184" i="28"/>
  <c r="T184" i="28" s="1"/>
  <c r="X40" i="28"/>
  <c r="T40" i="28" s="1"/>
  <c r="X175" i="28"/>
  <c r="T175" i="28" s="1"/>
  <c r="X87" i="28"/>
  <c r="T87" i="28" s="1"/>
  <c r="X108" i="28"/>
  <c r="T108" i="28" s="1"/>
  <c r="X186" i="28"/>
  <c r="T186" i="28" s="1"/>
  <c r="X129" i="28"/>
  <c r="T129" i="28" s="1"/>
  <c r="X33" i="28"/>
  <c r="T33" i="28" s="1"/>
  <c r="X57" i="28"/>
  <c r="T57" i="28" s="1"/>
  <c r="X29" i="28"/>
  <c r="T29" i="28" s="1"/>
  <c r="X64" i="28"/>
  <c r="T64" i="28" s="1"/>
  <c r="X43" i="28"/>
  <c r="T43" i="28" s="1"/>
  <c r="X42" i="28"/>
  <c r="T42" i="28" s="1"/>
  <c r="X53" i="28"/>
  <c r="T53" i="28" s="1"/>
  <c r="X158" i="28"/>
  <c r="T158" i="28" s="1"/>
  <c r="X38" i="28"/>
  <c r="T38" i="28" s="1"/>
  <c r="X81" i="28"/>
  <c r="T81" i="28" s="1"/>
  <c r="X123" i="28"/>
  <c r="T123" i="28" s="1"/>
  <c r="X133" i="28"/>
  <c r="T133" i="28" s="1"/>
  <c r="X84" i="28"/>
  <c r="T84" i="28" s="1"/>
  <c r="X171" i="28"/>
  <c r="T171" i="28" s="1"/>
  <c r="X32" i="28"/>
  <c r="T32" i="28" s="1"/>
  <c r="X164" i="28"/>
  <c r="T164" i="28" s="1"/>
  <c r="X109" i="28"/>
  <c r="T109" i="28" s="1"/>
  <c r="X156" i="28"/>
  <c r="T156" i="28" s="1"/>
  <c r="X124" i="28"/>
  <c r="T124" i="28" s="1"/>
  <c r="X22" i="28"/>
  <c r="T22" i="28" s="1"/>
  <c r="X114" i="28"/>
  <c r="T114" i="28" s="1"/>
  <c r="X61" i="28"/>
  <c r="T61" i="28" s="1"/>
  <c r="X154" i="28"/>
  <c r="T154" i="28" s="1"/>
  <c r="X168" i="28"/>
  <c r="T168" i="28" s="1"/>
  <c r="X161" i="28"/>
  <c r="T161" i="28" s="1"/>
  <c r="X190" i="28"/>
  <c r="T190" i="28" s="1"/>
  <c r="X83" i="28"/>
  <c r="T83" i="28" s="1"/>
  <c r="X110" i="28"/>
  <c r="T110" i="28" s="1"/>
  <c r="X144" i="28"/>
  <c r="T144" i="28" s="1"/>
  <c r="X50" i="28"/>
  <c r="T50" i="28" s="1"/>
  <c r="X120" i="28"/>
  <c r="T120" i="28" s="1"/>
  <c r="X90" i="28"/>
  <c r="T90" i="28" s="1"/>
  <c r="U18" i="28"/>
  <c r="U19" i="28" s="1"/>
  <c r="X141" i="28"/>
  <c r="T141" i="28" s="1"/>
  <c r="X34" i="28"/>
  <c r="T34" i="28" s="1"/>
  <c r="X165" i="28"/>
  <c r="T165" i="28" s="1"/>
  <c r="X179" i="28"/>
  <c r="T179" i="28" s="1"/>
  <c r="X121" i="28"/>
  <c r="T121" i="28" s="1"/>
  <c r="X169" i="28"/>
  <c r="T169" i="28" s="1"/>
  <c r="X157" i="28"/>
  <c r="T157" i="28" s="1"/>
  <c r="X75" i="28"/>
  <c r="T75" i="28" s="1"/>
  <c r="X24" i="28"/>
  <c r="T24" i="28" s="1"/>
  <c r="X89" i="28"/>
  <c r="T89" i="28" s="1"/>
  <c r="X118" i="28"/>
  <c r="T118" i="28" s="1"/>
  <c r="X99" i="28"/>
  <c r="T99" i="28" s="1"/>
  <c r="X130" i="28"/>
  <c r="T130" i="28" s="1"/>
  <c r="X65" i="28"/>
  <c r="T65" i="28" s="1"/>
  <c r="X193" i="28"/>
  <c r="T193" i="28" s="1"/>
  <c r="X28" i="28"/>
  <c r="T28" i="28" s="1"/>
  <c r="X131" i="28"/>
  <c r="T131" i="28" s="1"/>
  <c r="X176" i="28"/>
  <c r="T176" i="28" s="1"/>
  <c r="X70" i="28"/>
  <c r="T70" i="28" s="1"/>
  <c r="X100" i="28"/>
  <c r="T100" i="28" s="1"/>
  <c r="X101" i="28"/>
  <c r="T101" i="28" s="1"/>
  <c r="X147" i="28"/>
  <c r="T147" i="28" s="1"/>
  <c r="X125" i="28"/>
  <c r="T125" i="28" s="1"/>
  <c r="X142" i="28"/>
  <c r="T142" i="28" s="1"/>
  <c r="X35" i="28"/>
  <c r="T35" i="28" s="1"/>
  <c r="X178" i="28"/>
  <c r="T178" i="28" s="1"/>
  <c r="X98" i="28"/>
  <c r="T98" i="28" s="1"/>
  <c r="X113" i="28"/>
  <c r="T113" i="28" s="1"/>
  <c r="X60" i="28"/>
  <c r="T60" i="28" s="1"/>
  <c r="X148" i="28"/>
  <c r="T148" i="28" s="1"/>
  <c r="X115" i="28"/>
  <c r="T115" i="28" s="1"/>
  <c r="X71" i="28"/>
  <c r="T71" i="28" s="1"/>
  <c r="X102" i="28"/>
  <c r="T102" i="28" s="1"/>
  <c r="X146" i="28"/>
  <c r="T146" i="28" s="1"/>
  <c r="X163" i="28"/>
  <c r="T163" i="28" s="1"/>
  <c r="X63" i="28"/>
  <c r="T63" i="28" s="1"/>
  <c r="X91" i="28"/>
  <c r="T91" i="28" s="1"/>
  <c r="X128" i="28"/>
  <c r="T128" i="28" s="1"/>
  <c r="X105" i="28"/>
  <c r="T105" i="28" s="1"/>
  <c r="X31" i="28"/>
  <c r="T31" i="28" s="1"/>
  <c r="X162" i="28"/>
  <c r="T162" i="28" s="1"/>
  <c r="X36" i="28"/>
  <c r="T36" i="28" s="1"/>
  <c r="X58" i="28"/>
  <c r="T58" i="28" s="1"/>
  <c r="X145" i="28"/>
  <c r="T145" i="28" s="1"/>
  <c r="X160" i="28"/>
  <c r="T160" i="28" s="1"/>
  <c r="X92" i="28"/>
  <c r="T92" i="28" s="1"/>
  <c r="X44" i="28"/>
  <c r="T44" i="28" s="1"/>
  <c r="X170" i="28"/>
  <c r="T170" i="28" s="1"/>
  <c r="X155" i="28"/>
  <c r="T155" i="28" s="1"/>
  <c r="X140" i="28"/>
  <c r="T140" i="28" s="1"/>
  <c r="X112" i="28"/>
  <c r="T112" i="28" s="1"/>
  <c r="X127" i="28"/>
  <c r="T127" i="28" s="1"/>
  <c r="X176" i="26"/>
  <c r="T176" i="26" s="1"/>
  <c r="X25" i="26"/>
  <c r="T25" i="26" s="1"/>
  <c r="X67" i="26"/>
  <c r="T67" i="26" s="1"/>
  <c r="X166" i="26"/>
  <c r="T166" i="26" s="1"/>
  <c r="X123" i="26"/>
  <c r="T123" i="26" s="1"/>
  <c r="X21" i="26"/>
  <c r="T21" i="26" s="1"/>
  <c r="X27" i="26"/>
  <c r="T27" i="26" s="1"/>
  <c r="X189" i="26"/>
  <c r="T189" i="26" s="1"/>
  <c r="X47" i="26"/>
  <c r="T47" i="26" s="1"/>
  <c r="X131" i="26"/>
  <c r="T131" i="26" s="1"/>
  <c r="X142" i="26"/>
  <c r="T142" i="26" s="1"/>
  <c r="X32" i="26"/>
  <c r="T32" i="26" s="1"/>
  <c r="X133" i="26"/>
  <c r="T133" i="26" s="1"/>
  <c r="X56" i="26"/>
  <c r="T56" i="26" s="1"/>
  <c r="X151" i="26"/>
  <c r="T151" i="26" s="1"/>
  <c r="X108" i="26"/>
  <c r="T108" i="26" s="1"/>
  <c r="X111" i="26"/>
  <c r="T111" i="26" s="1"/>
  <c r="X89" i="26"/>
  <c r="T89" i="26" s="1"/>
  <c r="X33" i="26"/>
  <c r="T33" i="26" s="1"/>
  <c r="X164" i="26"/>
  <c r="T164" i="26" s="1"/>
  <c r="X28" i="26"/>
  <c r="T28" i="26" s="1"/>
  <c r="X112" i="26"/>
  <c r="T112" i="26" s="1"/>
  <c r="X125" i="26"/>
  <c r="T125" i="26" s="1"/>
  <c r="X42" i="26"/>
  <c r="T42" i="26" s="1"/>
  <c r="X140" i="26"/>
  <c r="T140" i="26" s="1"/>
  <c r="X143" i="26"/>
  <c r="T143" i="26" s="1"/>
  <c r="X65" i="26"/>
  <c r="T65" i="26" s="1"/>
  <c r="X163" i="26"/>
  <c r="T163" i="26" s="1"/>
  <c r="X75" i="26"/>
  <c r="T75" i="26" s="1"/>
  <c r="X180" i="26"/>
  <c r="T180" i="26" s="1"/>
  <c r="X88" i="26"/>
  <c r="T88" i="26" s="1"/>
  <c r="X132" i="26"/>
  <c r="T132" i="26" s="1"/>
  <c r="X97" i="26"/>
  <c r="T97" i="26" s="1"/>
  <c r="X95" i="26"/>
  <c r="T95" i="26" s="1"/>
  <c r="X30" i="26"/>
  <c r="T30" i="26" s="1"/>
  <c r="X46" i="26"/>
  <c r="T46" i="26" s="1"/>
  <c r="X70" i="26"/>
  <c r="T70" i="26" s="1"/>
  <c r="X109" i="26"/>
  <c r="T109" i="26" s="1"/>
  <c r="X82" i="26"/>
  <c r="T82" i="26" s="1"/>
  <c r="X63" i="26"/>
  <c r="T63" i="26" s="1"/>
  <c r="X153" i="26"/>
  <c r="T153" i="26" s="1"/>
  <c r="X192" i="26"/>
  <c r="T192" i="26" s="1"/>
  <c r="X80" i="26"/>
  <c r="T80" i="26" s="1"/>
  <c r="X157" i="26"/>
  <c r="T157" i="26" s="1"/>
  <c r="X181" i="26"/>
  <c r="T181" i="26" s="1"/>
  <c r="X76" i="26"/>
  <c r="T76" i="26" s="1"/>
  <c r="X58" i="26"/>
  <c r="T58" i="26" s="1"/>
  <c r="X59" i="26"/>
  <c r="T59" i="26" s="1"/>
  <c r="X94" i="26"/>
  <c r="T94" i="26" s="1"/>
  <c r="X102" i="26"/>
  <c r="T102" i="26" s="1"/>
  <c r="X139" i="26"/>
  <c r="T139" i="26" s="1"/>
  <c r="X35" i="26"/>
  <c r="T35" i="26" s="1"/>
  <c r="X40" i="26"/>
  <c r="T40" i="26" s="1"/>
  <c r="X178" i="26"/>
  <c r="T178" i="26" s="1"/>
  <c r="X105" i="26"/>
  <c r="T105" i="26" s="1"/>
  <c r="X20" i="26"/>
  <c r="T20" i="26" s="1"/>
  <c r="X128" i="26"/>
  <c r="T128" i="26" s="1"/>
  <c r="X170" i="26"/>
  <c r="T170" i="26" s="1"/>
  <c r="X110" i="26"/>
  <c r="T110" i="26" s="1"/>
  <c r="X177" i="26"/>
  <c r="T177" i="26" s="1"/>
  <c r="X152" i="26"/>
  <c r="T152" i="26" s="1"/>
  <c r="X186" i="26"/>
  <c r="T186" i="26" s="1"/>
  <c r="X119" i="26"/>
  <c r="T119" i="26" s="1"/>
  <c r="X127" i="26"/>
  <c r="T127" i="26" s="1"/>
  <c r="X107" i="26"/>
  <c r="T107" i="26" s="1"/>
  <c r="X66" i="26"/>
  <c r="T66" i="26" s="1"/>
  <c r="X83" i="26"/>
  <c r="T83" i="26" s="1"/>
  <c r="X150" i="26"/>
  <c r="T150" i="26" s="1"/>
  <c r="X73" i="26"/>
  <c r="T73" i="26" s="1"/>
  <c r="X74" i="26"/>
  <c r="T74" i="26" s="1"/>
  <c r="X41" i="26"/>
  <c r="T41" i="26" s="1"/>
  <c r="X45" i="26"/>
  <c r="T45" i="26" s="1"/>
  <c r="X184" i="26"/>
  <c r="T184" i="26" s="1"/>
  <c r="X106" i="26"/>
  <c r="T106" i="26" s="1"/>
  <c r="X137" i="26"/>
  <c r="T137" i="26" s="1"/>
  <c r="X39" i="26"/>
  <c r="T39" i="26" s="1"/>
  <c r="X91" i="26"/>
  <c r="T91" i="26" s="1"/>
  <c r="X155" i="26"/>
  <c r="T155" i="26" s="1"/>
  <c r="X124" i="26"/>
  <c r="T124" i="26" s="1"/>
  <c r="X116" i="26"/>
  <c r="T116" i="26" s="1"/>
  <c r="X179" i="26"/>
  <c r="T179" i="26" s="1"/>
  <c r="X60" i="26"/>
  <c r="T60" i="26" s="1"/>
  <c r="X136" i="26"/>
  <c r="T136" i="26" s="1"/>
  <c r="X81" i="26"/>
  <c r="T81" i="26" s="1"/>
  <c r="X85" i="26"/>
  <c r="T85" i="26" s="1"/>
  <c r="X168" i="26"/>
  <c r="T168" i="26" s="1"/>
  <c r="X172" i="26"/>
  <c r="T172" i="26" s="1"/>
  <c r="X174" i="26"/>
  <c r="T174" i="26" s="1"/>
  <c r="X49" i="26"/>
  <c r="T49" i="26" s="1"/>
  <c r="X77" i="26"/>
  <c r="T77" i="26" s="1"/>
  <c r="X34" i="26"/>
  <c r="T34" i="26" s="1"/>
  <c r="X185" i="26"/>
  <c r="T185" i="26" s="1"/>
  <c r="X64" i="26"/>
  <c r="T64" i="26" s="1"/>
  <c r="X130" i="26"/>
  <c r="T130" i="26" s="1"/>
  <c r="X188" i="26"/>
  <c r="T188" i="26" s="1"/>
  <c r="X31" i="26"/>
  <c r="T31" i="26" s="1"/>
  <c r="X161" i="26"/>
  <c r="T161" i="26" s="1"/>
  <c r="X55" i="26"/>
  <c r="T55" i="26" s="1"/>
  <c r="X79" i="26"/>
  <c r="T79" i="26" s="1"/>
  <c r="X86" i="26"/>
  <c r="T86" i="26" s="1"/>
  <c r="X57" i="26"/>
  <c r="T57" i="26" s="1"/>
  <c r="X160" i="26"/>
  <c r="T160" i="26" s="1"/>
  <c r="X62" i="26"/>
  <c r="T62" i="26" s="1"/>
  <c r="X144" i="26"/>
  <c r="T144" i="26" s="1"/>
  <c r="X96" i="26"/>
  <c r="T96" i="26" s="1"/>
  <c r="X54" i="26"/>
  <c r="T54" i="26" s="1"/>
  <c r="X61" i="26"/>
  <c r="T61" i="26" s="1"/>
  <c r="X71" i="26"/>
  <c r="T71" i="26" s="1"/>
  <c r="X147" i="26"/>
  <c r="T147" i="26" s="1"/>
  <c r="X191" i="26"/>
  <c r="T191" i="26" s="1"/>
  <c r="X159" i="26"/>
  <c r="T159" i="26" s="1"/>
  <c r="X117" i="26"/>
  <c r="T117" i="26" s="1"/>
  <c r="X134" i="26"/>
  <c r="T134" i="26" s="1"/>
  <c r="X93" i="26"/>
  <c r="T93" i="26" s="1"/>
  <c r="X37" i="26"/>
  <c r="T37" i="26" s="1"/>
  <c r="X193" i="26"/>
  <c r="T193" i="26" s="1"/>
  <c r="X173" i="26"/>
  <c r="T173" i="26" s="1"/>
  <c r="X68" i="26"/>
  <c r="T68" i="26" s="1"/>
  <c r="X23" i="26"/>
  <c r="T23" i="26" s="1"/>
  <c r="X118" i="26"/>
  <c r="T118" i="26" s="1"/>
  <c r="X115" i="26"/>
  <c r="T115" i="26" s="1"/>
  <c r="X148" i="26"/>
  <c r="T148" i="26" s="1"/>
  <c r="X182" i="26"/>
  <c r="T182" i="26" s="1"/>
  <c r="X43" i="26"/>
  <c r="T43" i="26" s="1"/>
  <c r="X44" i="26"/>
  <c r="T44" i="26" s="1"/>
  <c r="X183" i="26"/>
  <c r="T183" i="26" s="1"/>
  <c r="X99" i="26"/>
  <c r="T99" i="26" s="1"/>
  <c r="X98" i="26"/>
  <c r="T98" i="26" s="1"/>
  <c r="X120" i="26"/>
  <c r="T120" i="26" s="1"/>
  <c r="X113" i="26"/>
  <c r="T113" i="26" s="1"/>
  <c r="X169" i="26"/>
  <c r="T169" i="26" s="1"/>
  <c r="X175" i="26"/>
  <c r="T175" i="26" s="1"/>
  <c r="X121" i="26"/>
  <c r="T121" i="26" s="1"/>
  <c r="X51" i="26"/>
  <c r="T51" i="26" s="1"/>
  <c r="X165" i="26"/>
  <c r="T165" i="26" s="1"/>
  <c r="X24" i="26"/>
  <c r="T24" i="26" s="1"/>
  <c r="X162" i="26"/>
  <c r="T162" i="26" s="1"/>
  <c r="U18" i="26"/>
  <c r="U19" i="26" s="1"/>
  <c r="X48" i="26"/>
  <c r="T48" i="26" s="1"/>
  <c r="X156" i="26"/>
  <c r="T156" i="26" s="1"/>
  <c r="X154" i="26"/>
  <c r="T154" i="26" s="1"/>
  <c r="X145" i="26"/>
  <c r="T145" i="26" s="1"/>
  <c r="X53" i="26"/>
  <c r="T53" i="26" s="1"/>
  <c r="X104" i="26"/>
  <c r="T104" i="26" s="1"/>
  <c r="X72" i="26"/>
  <c r="T72" i="26" s="1"/>
  <c r="X103" i="26"/>
  <c r="T103" i="26" s="1"/>
  <c r="X90" i="26"/>
  <c r="T90" i="26" s="1"/>
  <c r="X190" i="26"/>
  <c r="T190" i="26" s="1"/>
  <c r="X92" i="26"/>
  <c r="T92" i="26" s="1"/>
  <c r="X135" i="26"/>
  <c r="T135" i="26" s="1"/>
  <c r="X187" i="26"/>
  <c r="T187" i="26" s="1"/>
  <c r="X36" i="26"/>
  <c r="T36" i="26" s="1"/>
  <c r="X22" i="26"/>
  <c r="T22" i="26" s="1"/>
  <c r="X171" i="26"/>
  <c r="T171" i="26" s="1"/>
  <c r="X52" i="26"/>
  <c r="T52" i="26" s="1"/>
  <c r="X114" i="26"/>
  <c r="T114" i="26" s="1"/>
  <c r="X38" i="26"/>
  <c r="T38" i="26" s="1"/>
  <c r="X129" i="26"/>
  <c r="T129" i="26" s="1"/>
  <c r="X87" i="26"/>
  <c r="T87" i="26" s="1"/>
  <c r="X50" i="26"/>
  <c r="T50" i="26" s="1"/>
  <c r="X29" i="26"/>
  <c r="T29" i="26" s="1"/>
  <c r="X26" i="26"/>
  <c r="T26" i="26" s="1"/>
  <c r="X141" i="26"/>
  <c r="T141" i="26" s="1"/>
  <c r="X138" i="26"/>
  <c r="T138" i="26" s="1"/>
  <c r="X167" i="26"/>
  <c r="T167" i="26" s="1"/>
  <c r="X194" i="26"/>
  <c r="T194" i="26" s="1"/>
  <c r="X100" i="26"/>
  <c r="T100" i="26" s="1"/>
  <c r="X146" i="26"/>
  <c r="T146" i="26" s="1"/>
  <c r="X84" i="26"/>
  <c r="T84" i="26" s="1"/>
  <c r="X158" i="26"/>
  <c r="T158" i="26" s="1"/>
  <c r="X122" i="26"/>
  <c r="T122" i="26" s="1"/>
  <c r="X69" i="26"/>
  <c r="T69" i="26" s="1"/>
  <c r="X101" i="26"/>
  <c r="T101" i="26" s="1"/>
  <c r="X149" i="26"/>
  <c r="T149" i="26" s="1"/>
  <c r="X126" i="26"/>
  <c r="T126" i="26" s="1"/>
  <c r="X78" i="26"/>
  <c r="T78" i="26" s="1"/>
  <c r="X30" i="14"/>
  <c r="T30" i="14" s="1"/>
  <c r="X188" i="14"/>
  <c r="T188" i="14" s="1"/>
  <c r="X166" i="14"/>
  <c r="T166" i="14" s="1"/>
  <c r="X48" i="14"/>
  <c r="T48" i="14" s="1"/>
  <c r="X105" i="14"/>
  <c r="T105" i="14" s="1"/>
  <c r="X75" i="14"/>
  <c r="T75" i="14" s="1"/>
  <c r="X193" i="14"/>
  <c r="T193" i="14" s="1"/>
  <c r="X192" i="14"/>
  <c r="T192" i="14" s="1"/>
  <c r="X147" i="14"/>
  <c r="T147" i="14" s="1"/>
  <c r="X106" i="14"/>
  <c r="T106" i="14" s="1"/>
  <c r="X119" i="14"/>
  <c r="T119" i="14" s="1"/>
  <c r="X43" i="14"/>
  <c r="T43" i="14" s="1"/>
  <c r="X139" i="14"/>
  <c r="T139" i="14" s="1"/>
  <c r="X95" i="14"/>
  <c r="T95" i="14" s="1"/>
  <c r="X81" i="14"/>
  <c r="T81" i="14" s="1"/>
  <c r="X103" i="14"/>
  <c r="T103" i="14" s="1"/>
  <c r="X65" i="14"/>
  <c r="T65" i="14" s="1"/>
  <c r="X183" i="14"/>
  <c r="T183" i="14" s="1"/>
  <c r="X125" i="14"/>
  <c r="T125" i="14" s="1"/>
  <c r="X85" i="14"/>
  <c r="T85" i="14" s="1"/>
  <c r="X180" i="14"/>
  <c r="T180" i="14" s="1"/>
  <c r="X29" i="14"/>
  <c r="T29" i="14" s="1"/>
  <c r="X113" i="14"/>
  <c r="T113" i="14" s="1"/>
  <c r="X158" i="14"/>
  <c r="T158" i="14" s="1"/>
  <c r="X88" i="14"/>
  <c r="T88" i="14" s="1"/>
  <c r="X54" i="14"/>
  <c r="T54" i="14" s="1"/>
  <c r="X175" i="14"/>
  <c r="T175" i="14" s="1"/>
  <c r="X72" i="14"/>
  <c r="T72" i="14" s="1"/>
  <c r="X131" i="14"/>
  <c r="T131" i="14" s="1"/>
  <c r="X50" i="14"/>
  <c r="T50" i="14" s="1"/>
  <c r="X142" i="14"/>
  <c r="T142" i="14" s="1"/>
  <c r="X73" i="14"/>
  <c r="T73" i="14" s="1"/>
  <c r="X191" i="14"/>
  <c r="T191" i="14" s="1"/>
  <c r="X109" i="14"/>
  <c r="T109" i="14" s="1"/>
  <c r="X144" i="14"/>
  <c r="T144" i="14" s="1"/>
  <c r="X97" i="14"/>
  <c r="T97" i="14" s="1"/>
  <c r="X24" i="14"/>
  <c r="T24" i="14" s="1"/>
  <c r="X20" i="14"/>
  <c r="T20" i="14" s="1"/>
  <c r="X122" i="14"/>
  <c r="T122" i="14" s="1"/>
  <c r="X63" i="14"/>
  <c r="T63" i="14" s="1"/>
  <c r="X124" i="14"/>
  <c r="T124" i="14" s="1"/>
  <c r="X121" i="14"/>
  <c r="T121" i="14" s="1"/>
  <c r="X140" i="14"/>
  <c r="T140" i="14" s="1"/>
  <c r="X99" i="14"/>
  <c r="T99" i="14" s="1"/>
  <c r="X154" i="14"/>
  <c r="T154" i="14" s="1"/>
  <c r="X94" i="14"/>
  <c r="T94" i="14" s="1"/>
  <c r="X194" i="14"/>
  <c r="T194" i="14" s="1"/>
  <c r="X100" i="14"/>
  <c r="T100" i="14" s="1"/>
  <c r="X170" i="14"/>
  <c r="T170" i="14" s="1"/>
  <c r="X55" i="14"/>
  <c r="T55" i="14" s="1"/>
  <c r="X133" i="14"/>
  <c r="T133" i="14" s="1"/>
  <c r="X69" i="14"/>
  <c r="T69" i="14" s="1"/>
  <c r="X33" i="14"/>
  <c r="T33" i="14" s="1"/>
  <c r="X177" i="14"/>
  <c r="T177" i="14" s="1"/>
  <c r="X66" i="14"/>
  <c r="T66" i="14" s="1"/>
  <c r="X162" i="14"/>
  <c r="T162" i="14" s="1"/>
  <c r="X42" i="14"/>
  <c r="T42" i="14" s="1"/>
  <c r="X150" i="14"/>
  <c r="T150" i="14" s="1"/>
  <c r="X102" i="14"/>
  <c r="T102" i="14" s="1"/>
  <c r="X110" i="14"/>
  <c r="T110" i="14" s="1"/>
  <c r="X79" i="14"/>
  <c r="T79" i="14" s="1"/>
  <c r="X39" i="14"/>
  <c r="T39" i="14" s="1"/>
  <c r="X123" i="14"/>
  <c r="T123" i="14" s="1"/>
  <c r="X138" i="14"/>
  <c r="T138" i="14" s="1"/>
  <c r="X160" i="14"/>
  <c r="T160" i="14" s="1"/>
  <c r="X76" i="14"/>
  <c r="T76" i="14" s="1"/>
  <c r="X36" i="14"/>
  <c r="T36" i="14" s="1"/>
  <c r="X179" i="14"/>
  <c r="T179" i="14" s="1"/>
  <c r="X152" i="14"/>
  <c r="T152" i="14" s="1"/>
  <c r="X189" i="14"/>
  <c r="T189" i="14" s="1"/>
  <c r="X184" i="14"/>
  <c r="T184" i="14" s="1"/>
  <c r="X52" i="14"/>
  <c r="T52" i="14" s="1"/>
  <c r="X57" i="14"/>
  <c r="T57" i="14" s="1"/>
  <c r="X47" i="14"/>
  <c r="T47" i="14" s="1"/>
  <c r="X135" i="14"/>
  <c r="T135" i="14" s="1"/>
  <c r="X165" i="14"/>
  <c r="T165" i="14" s="1"/>
  <c r="X77" i="14"/>
  <c r="T77" i="14" s="1"/>
  <c r="X101" i="14"/>
  <c r="T101" i="14" s="1"/>
  <c r="X23" i="14"/>
  <c r="T23" i="14" s="1"/>
  <c r="X168" i="14"/>
  <c r="T168" i="14" s="1"/>
  <c r="X130" i="14"/>
  <c r="T130" i="14" s="1"/>
  <c r="X37" i="14"/>
  <c r="T37" i="14" s="1"/>
  <c r="X117" i="14"/>
  <c r="T117" i="14" s="1"/>
  <c r="X114" i="14"/>
  <c r="T114" i="14" s="1"/>
  <c r="X89" i="14"/>
  <c r="T89" i="14" s="1"/>
  <c r="X59" i="14"/>
  <c r="T59" i="14" s="1"/>
  <c r="X38" i="14"/>
  <c r="T38" i="14" s="1"/>
  <c r="X155" i="14"/>
  <c r="T155" i="14" s="1"/>
  <c r="X87" i="14"/>
  <c r="T87" i="14" s="1"/>
  <c r="X161" i="14"/>
  <c r="T161" i="14" s="1"/>
  <c r="X132" i="14"/>
  <c r="T132" i="14" s="1"/>
  <c r="X68" i="14"/>
  <c r="T68" i="14" s="1"/>
  <c r="X146" i="14"/>
  <c r="T146" i="14" s="1"/>
  <c r="X82" i="14"/>
  <c r="T82" i="14" s="1"/>
  <c r="X62" i="14"/>
  <c r="T62" i="14" s="1"/>
  <c r="X137" i="14"/>
  <c r="T137" i="14" s="1"/>
  <c r="X120" i="14"/>
  <c r="T120" i="14" s="1"/>
  <c r="X45" i="14"/>
  <c r="T45" i="14" s="1"/>
  <c r="X148" i="14"/>
  <c r="T148" i="14" s="1"/>
  <c r="X22" i="14"/>
  <c r="T22" i="14" s="1"/>
  <c r="X163" i="14"/>
  <c r="T163" i="14" s="1"/>
  <c r="X26" i="14"/>
  <c r="T26" i="14" s="1"/>
  <c r="X128" i="14"/>
  <c r="T128" i="14" s="1"/>
  <c r="X74" i="14"/>
  <c r="T74" i="14" s="1"/>
  <c r="X143" i="14"/>
  <c r="T143" i="14" s="1"/>
  <c r="X67" i="14"/>
  <c r="T67" i="14" s="1"/>
  <c r="X64" i="14"/>
  <c r="T64" i="14" s="1"/>
  <c r="X174" i="14"/>
  <c r="T174" i="14" s="1"/>
  <c r="X93" i="14"/>
  <c r="T93" i="14" s="1"/>
  <c r="X127" i="14"/>
  <c r="T127" i="14" s="1"/>
  <c r="X112" i="14"/>
  <c r="T112" i="14" s="1"/>
  <c r="X107" i="14"/>
  <c r="T107" i="14" s="1"/>
  <c r="X90" i="14"/>
  <c r="T90" i="14" s="1"/>
  <c r="X92" i="14"/>
  <c r="T92" i="14" s="1"/>
  <c r="X181" i="14"/>
  <c r="T181" i="14" s="1"/>
  <c r="X80" i="14"/>
  <c r="T80" i="14" s="1"/>
  <c r="X71" i="14"/>
  <c r="T71" i="14" s="1"/>
  <c r="X32" i="14"/>
  <c r="T32" i="14" s="1"/>
  <c r="X98" i="14"/>
  <c r="T98" i="14" s="1"/>
  <c r="X96" i="14"/>
  <c r="T96" i="14" s="1"/>
  <c r="X25" i="14"/>
  <c r="T25" i="14" s="1"/>
  <c r="X83" i="14"/>
  <c r="T83" i="14" s="1"/>
  <c r="X116" i="14"/>
  <c r="T116" i="14" s="1"/>
  <c r="X31" i="14"/>
  <c r="T31" i="14" s="1"/>
  <c r="X169" i="14"/>
  <c r="T169" i="14" s="1"/>
  <c r="X145" i="14"/>
  <c r="T145" i="14" s="1"/>
  <c r="X182" i="14"/>
  <c r="T182" i="14" s="1"/>
  <c r="X44" i="14"/>
  <c r="T44" i="14" s="1"/>
  <c r="X149" i="14"/>
  <c r="T149" i="14" s="1"/>
  <c r="X28" i="14"/>
  <c r="T28" i="14" s="1"/>
  <c r="X21" i="14"/>
  <c r="T21" i="14" s="1"/>
  <c r="X58" i="14"/>
  <c r="T58" i="14" s="1"/>
  <c r="X156" i="14"/>
  <c r="T156" i="14" s="1"/>
  <c r="X176" i="14"/>
  <c r="T176" i="14" s="1"/>
  <c r="X115" i="14"/>
  <c r="T115" i="14" s="1"/>
  <c r="X151" i="14"/>
  <c r="T151" i="14" s="1"/>
  <c r="X49" i="14"/>
  <c r="T49" i="14" s="1"/>
  <c r="X104" i="14"/>
  <c r="T104" i="14" s="1"/>
  <c r="X108" i="14"/>
  <c r="T108" i="14" s="1"/>
  <c r="X187" i="14"/>
  <c r="T187" i="14" s="1"/>
  <c r="X56" i="14"/>
  <c r="T56" i="14" s="1"/>
  <c r="X91" i="14"/>
  <c r="T91" i="14" s="1"/>
  <c r="X164" i="14"/>
  <c r="T164" i="14" s="1"/>
  <c r="X46" i="14"/>
  <c r="T46" i="14" s="1"/>
  <c r="X136" i="14"/>
  <c r="T136" i="14" s="1"/>
  <c r="X178" i="14"/>
  <c r="T178" i="14" s="1"/>
  <c r="X111" i="14"/>
  <c r="T111" i="14" s="1"/>
  <c r="U18" i="14"/>
  <c r="U19" i="14" s="1"/>
  <c r="X35" i="14"/>
  <c r="T35" i="14" s="1"/>
  <c r="X126" i="14"/>
  <c r="T126" i="14" s="1"/>
  <c r="X186" i="14"/>
  <c r="T186" i="14" s="1"/>
  <c r="X172" i="14"/>
  <c r="T172" i="14" s="1"/>
  <c r="X153" i="14"/>
  <c r="T153" i="14" s="1"/>
  <c r="X159" i="14"/>
  <c r="T159" i="14" s="1"/>
  <c r="X34" i="14"/>
  <c r="T34" i="14" s="1"/>
  <c r="X41" i="14"/>
  <c r="T41" i="14" s="1"/>
  <c r="X70" i="14"/>
  <c r="T70" i="14" s="1"/>
  <c r="X190" i="14"/>
  <c r="T190" i="14" s="1"/>
  <c r="X40" i="14"/>
  <c r="T40" i="14" s="1"/>
  <c r="X141" i="14"/>
  <c r="T141" i="14" s="1"/>
  <c r="X134" i="14"/>
  <c r="T134" i="14" s="1"/>
  <c r="X61" i="14"/>
  <c r="T61" i="14" s="1"/>
  <c r="X60" i="14"/>
  <c r="T60" i="14" s="1"/>
  <c r="X84" i="14"/>
  <c r="T84" i="14" s="1"/>
  <c r="X78" i="14"/>
  <c r="T78" i="14" s="1"/>
  <c r="X118" i="14"/>
  <c r="T118" i="14" s="1"/>
  <c r="X173" i="14"/>
  <c r="T173" i="14" s="1"/>
  <c r="X51" i="14"/>
  <c r="T51" i="14" s="1"/>
  <c r="X167" i="14"/>
  <c r="T167" i="14" s="1"/>
  <c r="X171" i="14"/>
  <c r="T171" i="14" s="1"/>
  <c r="X157" i="14"/>
  <c r="T157" i="14" s="1"/>
  <c r="X53" i="14"/>
  <c r="T53" i="14" s="1"/>
  <c r="X129" i="14"/>
  <c r="T129" i="14" s="1"/>
  <c r="X185" i="14"/>
  <c r="T185" i="14" s="1"/>
  <c r="X86" i="14"/>
  <c r="T86" i="14" s="1"/>
  <c r="X27" i="14"/>
  <c r="T27" i="14" s="1"/>
  <c r="AW43" i="33"/>
  <c r="AB43" i="33" s="1"/>
  <c r="Z20" i="33"/>
  <c r="AJ51" i="33"/>
  <c r="AJ67" i="33"/>
  <c r="G42" i="33"/>
  <c r="G127" i="33"/>
  <c r="AJ151" i="33"/>
  <c r="AJ192" i="33"/>
  <c r="Z118" i="33"/>
  <c r="AW85" i="33"/>
  <c r="AB85" i="33" s="1"/>
  <c r="Z135" i="33"/>
  <c r="G191" i="33"/>
  <c r="AW82" i="33"/>
  <c r="AB82" i="33" s="1"/>
  <c r="AW182" i="33"/>
  <c r="AB182" i="33" s="1"/>
  <c r="G146" i="33"/>
  <c r="AJ188" i="33"/>
  <c r="AJ23" i="33"/>
  <c r="G192" i="33"/>
  <c r="G91" i="33"/>
  <c r="G164" i="33"/>
  <c r="AJ106" i="33"/>
  <c r="G153" i="33"/>
  <c r="AJ91" i="33"/>
  <c r="AW133" i="33"/>
  <c r="AB133" i="33" s="1"/>
  <c r="AW36" i="33"/>
  <c r="AB36" i="33" s="1"/>
  <c r="AW55" i="33"/>
  <c r="AB55" i="33" s="1"/>
  <c r="Z73" i="33"/>
  <c r="G94" i="33"/>
  <c r="Z191" i="33"/>
  <c r="AW27" i="33"/>
  <c r="AB27" i="33" s="1"/>
  <c r="AL4" i="33"/>
  <c r="G173" i="33"/>
  <c r="AW160" i="33"/>
  <c r="AB160" i="33" s="1"/>
  <c r="G72" i="33"/>
  <c r="AJ77" i="33"/>
  <c r="AT4" i="33"/>
  <c r="G129" i="33"/>
  <c r="Z127" i="33"/>
  <c r="AJ142" i="33"/>
  <c r="AJ141" i="33"/>
  <c r="AW31" i="33"/>
  <c r="AB31" i="33" s="1"/>
  <c r="AJ28" i="33"/>
  <c r="G89" i="33"/>
  <c r="G181" i="33"/>
  <c r="G78" i="33"/>
  <c r="G57" i="33"/>
  <c r="AW131" i="33"/>
  <c r="AB131" i="33" s="1"/>
  <c r="BM4" i="33"/>
  <c r="AW62" i="33"/>
  <c r="AB62" i="33" s="1"/>
  <c r="AJ78" i="33"/>
  <c r="AW103" i="33"/>
  <c r="AB103" i="33" s="1"/>
  <c r="AM4" i="33"/>
  <c r="Z39" i="33"/>
  <c r="AW88" i="33"/>
  <c r="AB88" i="33" s="1"/>
  <c r="Z66" i="33"/>
  <c r="G75" i="33"/>
  <c r="AW158" i="33"/>
  <c r="AB158" i="33" s="1"/>
  <c r="AW28" i="33"/>
  <c r="AB28" i="33" s="1"/>
  <c r="AW57" i="33"/>
  <c r="AB57" i="33" s="1"/>
  <c r="Z83" i="33"/>
  <c r="G140" i="33"/>
  <c r="AJ35" i="33"/>
  <c r="Z34" i="33"/>
  <c r="AW71" i="33"/>
  <c r="AB71" i="33" s="1"/>
  <c r="Z104" i="33"/>
  <c r="AW178" i="33"/>
  <c r="AB178" i="33" s="1"/>
  <c r="AW21" i="33"/>
  <c r="AB21" i="33" s="1"/>
  <c r="AJ175" i="33"/>
  <c r="G162" i="33"/>
  <c r="AJ90" i="33"/>
  <c r="AW101" i="33"/>
  <c r="AB101" i="33" s="1"/>
  <c r="AJ50" i="33"/>
  <c r="AW26" i="33"/>
  <c r="AB26" i="33" s="1"/>
  <c r="AJ179" i="33"/>
  <c r="AW108" i="33"/>
  <c r="AB108" i="33" s="1"/>
  <c r="AW194" i="33"/>
  <c r="AB194" i="33" s="1"/>
  <c r="AW65" i="33"/>
  <c r="AB65" i="33" s="1"/>
  <c r="AJ24" i="33"/>
  <c r="AJ57" i="33"/>
  <c r="AJ146" i="33"/>
  <c r="AW155" i="33"/>
  <c r="AB155" i="33" s="1"/>
  <c r="G74" i="33"/>
  <c r="G161" i="33"/>
  <c r="AW73" i="33"/>
  <c r="AB73" i="33" s="1"/>
  <c r="AW126" i="33"/>
  <c r="AB126" i="33" s="1"/>
  <c r="G165" i="33"/>
  <c r="Z110" i="33"/>
  <c r="AJ68" i="33"/>
  <c r="AS4" i="33"/>
  <c r="Z27" i="33"/>
  <c r="AW172" i="33"/>
  <c r="AB172" i="33" s="1"/>
  <c r="Z148" i="33"/>
  <c r="Z98" i="33"/>
  <c r="G87" i="33"/>
  <c r="G41" i="33"/>
  <c r="Z114" i="33"/>
  <c r="AJ118" i="33"/>
  <c r="Z178" i="33"/>
  <c r="G110" i="33"/>
  <c r="Z116" i="33"/>
  <c r="AJ176" i="33"/>
  <c r="G111" i="33"/>
  <c r="AJ132" i="33"/>
  <c r="AJ41" i="33"/>
  <c r="Z63" i="33"/>
  <c r="Z164" i="33"/>
  <c r="AJ37" i="33"/>
  <c r="G51" i="33"/>
  <c r="BE4" i="33"/>
  <c r="AW167" i="33"/>
  <c r="AB167" i="33" s="1"/>
  <c r="Z86" i="33"/>
  <c r="Z145" i="33"/>
  <c r="Z188" i="33"/>
  <c r="G93" i="33"/>
  <c r="Z95" i="33"/>
  <c r="G108" i="33"/>
  <c r="BN4" i="33"/>
  <c r="AW134" i="33"/>
  <c r="AB134" i="33" s="1"/>
  <c r="Z67" i="33"/>
  <c r="AJ92" i="33"/>
  <c r="Z181" i="33"/>
  <c r="AJ187" i="33"/>
  <c r="G132" i="33"/>
  <c r="Z70" i="33"/>
  <c r="G152" i="33"/>
  <c r="AW34" i="33"/>
  <c r="AB34" i="33" s="1"/>
  <c r="AW121" i="33"/>
  <c r="AB121" i="33" s="1"/>
  <c r="G186" i="33"/>
  <c r="AJ174" i="33"/>
  <c r="Z156" i="33"/>
  <c r="AV4" i="33"/>
  <c r="AW84" i="33"/>
  <c r="AB84" i="33" s="1"/>
  <c r="G169" i="33"/>
  <c r="AW192" i="33"/>
  <c r="AB192" i="33" s="1"/>
  <c r="G29" i="33"/>
  <c r="AJ125" i="33"/>
  <c r="G88" i="33"/>
  <c r="Z169" i="33"/>
  <c r="AJ114" i="33"/>
  <c r="G112" i="33"/>
  <c r="Z184" i="33"/>
  <c r="BI4" i="33"/>
  <c r="AJ80" i="33"/>
  <c r="G179" i="33"/>
  <c r="G174" i="33"/>
  <c r="Z92" i="33"/>
  <c r="G150" i="33"/>
  <c r="AW42" i="33"/>
  <c r="AB42" i="33" s="1"/>
  <c r="AJ76" i="33"/>
  <c r="Z26" i="33"/>
  <c r="Z154" i="33"/>
  <c r="AJ45" i="33"/>
  <c r="AW144" i="33"/>
  <c r="AB144" i="33" s="1"/>
  <c r="AW170" i="33"/>
  <c r="AB170" i="33" s="1"/>
  <c r="G100" i="33"/>
  <c r="G37" i="33"/>
  <c r="Z62" i="33"/>
  <c r="AJ154" i="33"/>
  <c r="AW100" i="33"/>
  <c r="AB100" i="33" s="1"/>
  <c r="AW156" i="33"/>
  <c r="AB156" i="33" s="1"/>
  <c r="Z190" i="33"/>
  <c r="Z126" i="33"/>
  <c r="Z177" i="33"/>
  <c r="Z80" i="33"/>
  <c r="G159" i="33"/>
  <c r="AJ193" i="33"/>
  <c r="AW142" i="33"/>
  <c r="AB142" i="33" s="1"/>
  <c r="AW83" i="33"/>
  <c r="AB83" i="33" s="1"/>
  <c r="G137" i="33"/>
  <c r="G99" i="33"/>
  <c r="AW58" i="33"/>
  <c r="AB58" i="33" s="1"/>
  <c r="AW92" i="33"/>
  <c r="AB92" i="33" s="1"/>
  <c r="G151" i="33"/>
  <c r="AJ39" i="33"/>
  <c r="Z53" i="33"/>
  <c r="AJ185" i="33"/>
  <c r="AW125" i="33"/>
  <c r="AB125" i="33" s="1"/>
  <c r="AW23" i="33"/>
  <c r="AB23" i="33" s="1"/>
  <c r="Z173" i="33"/>
  <c r="AW45" i="33"/>
  <c r="AB45" i="33" s="1"/>
  <c r="G60" i="33"/>
  <c r="G117" i="33"/>
  <c r="G145" i="33"/>
  <c r="AW105" i="33"/>
  <c r="AB105" i="33" s="1"/>
  <c r="G135" i="33"/>
  <c r="AW166" i="33"/>
  <c r="AB166" i="33" s="1"/>
  <c r="Z137" i="33"/>
  <c r="AJ44" i="33"/>
  <c r="AW141" i="33"/>
  <c r="AB141" i="33" s="1"/>
  <c r="AJ115" i="33"/>
  <c r="AJ31" i="33"/>
  <c r="AW149" i="33"/>
  <c r="AB149" i="33" s="1"/>
  <c r="AW146" i="33"/>
  <c r="AB146" i="33" s="1"/>
  <c r="G39" i="33"/>
  <c r="AJ190" i="33"/>
  <c r="BA4" i="33"/>
  <c r="Z22" i="33"/>
  <c r="G189" i="33"/>
  <c r="Z117" i="33"/>
  <c r="G90" i="33"/>
  <c r="Z125" i="33"/>
  <c r="Z84" i="33"/>
  <c r="G157" i="33"/>
  <c r="Z166" i="33"/>
  <c r="AW93" i="33"/>
  <c r="AB93" i="33" s="1"/>
  <c r="AW138" i="33"/>
  <c r="AB138" i="33" s="1"/>
  <c r="Z30" i="33"/>
  <c r="Z76" i="33"/>
  <c r="AJ60" i="33"/>
  <c r="AJ183" i="33"/>
  <c r="AJ135" i="33"/>
  <c r="AW110" i="33"/>
  <c r="AB110" i="33" s="1"/>
  <c r="AJ101" i="33"/>
  <c r="G182" i="33"/>
  <c r="AW185" i="33"/>
  <c r="AB185" i="33" s="1"/>
  <c r="AJ136" i="33"/>
  <c r="AW177" i="33"/>
  <c r="AB177" i="33" s="1"/>
  <c r="G156" i="33"/>
  <c r="AJ72" i="33"/>
  <c r="AJ48" i="33"/>
  <c r="AJ147" i="33"/>
  <c r="AJ166" i="33"/>
  <c r="Z142" i="33"/>
  <c r="G58" i="33"/>
  <c r="G83" i="33"/>
  <c r="AJ21" i="33"/>
  <c r="G136" i="33"/>
  <c r="AW188" i="33"/>
  <c r="AB188" i="33" s="1"/>
  <c r="AJ100" i="33"/>
  <c r="G147" i="33"/>
  <c r="G134" i="33"/>
  <c r="G113" i="33"/>
  <c r="Z119" i="33"/>
  <c r="G45" i="33"/>
  <c r="AW68" i="33"/>
  <c r="AB68" i="33" s="1"/>
  <c r="G50" i="33"/>
  <c r="Z82" i="33"/>
  <c r="BK4" i="33"/>
  <c r="AW99" i="33"/>
  <c r="AB99" i="33" s="1"/>
  <c r="Z121" i="33"/>
  <c r="AW52" i="33"/>
  <c r="AB52" i="33" s="1"/>
  <c r="AW66" i="33"/>
  <c r="AB66" i="33" s="1"/>
  <c r="Z56" i="33"/>
  <c r="Z61" i="33"/>
  <c r="Z180" i="33"/>
  <c r="AJ38" i="33"/>
  <c r="G125" i="33"/>
  <c r="Z106" i="33"/>
  <c r="AJ164" i="33"/>
  <c r="Z33" i="33"/>
  <c r="AW118" i="33"/>
  <c r="AB118" i="33" s="1"/>
  <c r="Z132" i="33"/>
  <c r="G53" i="33"/>
  <c r="G26" i="33"/>
  <c r="Z167" i="33"/>
  <c r="AW180" i="33"/>
  <c r="AB180" i="33" s="1"/>
  <c r="AW190" i="33"/>
  <c r="AB190" i="33" s="1"/>
  <c r="AJ47" i="33"/>
  <c r="AW47" i="33"/>
  <c r="AB47" i="33" s="1"/>
  <c r="AJ194" i="33"/>
  <c r="AW24" i="33"/>
  <c r="AB24" i="33" s="1"/>
  <c r="AW163" i="33"/>
  <c r="AB163" i="33" s="1"/>
  <c r="Z74" i="33"/>
  <c r="Z128" i="33"/>
  <c r="AW79" i="33"/>
  <c r="AB79" i="33" s="1"/>
  <c r="Z55" i="33"/>
  <c r="Z99" i="33"/>
  <c r="Z100" i="33"/>
  <c r="G142" i="33"/>
  <c r="Z88" i="33"/>
  <c r="AJ150" i="33"/>
  <c r="G178" i="33"/>
  <c r="AJ170" i="33"/>
  <c r="BG4" i="33"/>
  <c r="Z163" i="33"/>
  <c r="AJ25" i="33"/>
  <c r="AW51" i="33"/>
  <c r="AB51" i="33" s="1"/>
  <c r="AW53" i="33"/>
  <c r="AB53" i="33" s="1"/>
  <c r="AJ158" i="33"/>
  <c r="AW148" i="33"/>
  <c r="AB148" i="33" s="1"/>
  <c r="AJ155" i="33"/>
  <c r="Z160" i="33"/>
  <c r="Z32" i="33"/>
  <c r="G148" i="33"/>
  <c r="G163" i="33"/>
  <c r="AJ89" i="33"/>
  <c r="AJ29" i="33"/>
  <c r="AW154" i="33"/>
  <c r="AB154" i="33" s="1"/>
  <c r="G126" i="33"/>
  <c r="AJ123" i="33"/>
  <c r="G171" i="33"/>
  <c r="G177" i="33"/>
  <c r="Z144" i="33"/>
  <c r="G175" i="33"/>
  <c r="AW143" i="33"/>
  <c r="AB143" i="33" s="1"/>
  <c r="AJ62" i="33"/>
  <c r="G149" i="33"/>
  <c r="Z21" i="33"/>
  <c r="AW107" i="33"/>
  <c r="AB107" i="33" s="1"/>
  <c r="AJ63" i="33"/>
  <c r="G143" i="33"/>
  <c r="AJ32" i="33"/>
  <c r="AJ26" i="33"/>
  <c r="Z134" i="33"/>
  <c r="AW98" i="33"/>
  <c r="AB98" i="33" s="1"/>
  <c r="AK4" i="33"/>
  <c r="G21" i="33"/>
  <c r="G28" i="33"/>
  <c r="Z185" i="33"/>
  <c r="Z25" i="33"/>
  <c r="Z138" i="33"/>
  <c r="G23" i="33"/>
  <c r="AJ108" i="33"/>
  <c r="AJ133" i="33"/>
  <c r="Z108" i="33"/>
  <c r="AW136" i="33"/>
  <c r="AB136" i="33" s="1"/>
  <c r="Z130" i="33"/>
  <c r="Z111" i="33"/>
  <c r="G154" i="33"/>
  <c r="AW95" i="33"/>
  <c r="AB95" i="33" s="1"/>
  <c r="AJ144" i="33"/>
  <c r="AW50" i="33"/>
  <c r="AB50" i="33" s="1"/>
  <c r="AW113" i="33"/>
  <c r="AB113" i="33" s="1"/>
  <c r="AW94" i="33"/>
  <c r="AB94" i="33" s="1"/>
  <c r="AJ153" i="33"/>
  <c r="AY4" i="33"/>
  <c r="Z183" i="33"/>
  <c r="AW115" i="33"/>
  <c r="AB115" i="33" s="1"/>
  <c r="BO4" i="33"/>
  <c r="AJ105" i="33"/>
  <c r="AW87" i="33"/>
  <c r="AB87" i="33" s="1"/>
  <c r="AW96" i="33"/>
  <c r="AB96" i="33" s="1"/>
  <c r="G158" i="33"/>
  <c r="G70" i="33"/>
  <c r="G86" i="33"/>
  <c r="G81" i="33"/>
  <c r="Z29" i="33"/>
  <c r="AW44" i="33"/>
  <c r="AB44" i="33" s="1"/>
  <c r="Z72" i="33"/>
  <c r="Z50" i="33"/>
  <c r="BL4" i="33"/>
  <c r="AJ20" i="33"/>
  <c r="AW191" i="33"/>
  <c r="AB191" i="33" s="1"/>
  <c r="AJ53" i="33"/>
  <c r="Z107" i="33"/>
  <c r="AW102" i="33"/>
  <c r="AB102" i="33" s="1"/>
  <c r="AJ103" i="33"/>
  <c r="Z24" i="33"/>
  <c r="Z182" i="33"/>
  <c r="Z31" i="33"/>
  <c r="AJ120" i="33"/>
  <c r="AJ163" i="33"/>
  <c r="G97" i="33"/>
  <c r="AW25" i="33"/>
  <c r="AB25" i="33" s="1"/>
  <c r="Z120" i="33"/>
  <c r="AJ130" i="33"/>
  <c r="Z176" i="33"/>
  <c r="G67" i="33"/>
  <c r="AJ71" i="33"/>
  <c r="AJ96" i="33"/>
  <c r="AJ30" i="33"/>
  <c r="Z51" i="33"/>
  <c r="AO4" i="33"/>
  <c r="AJ161" i="33"/>
  <c r="G101" i="33"/>
  <c r="AJ98" i="33"/>
  <c r="Z93" i="33"/>
  <c r="AJ84" i="33"/>
  <c r="G114" i="33"/>
  <c r="AW162" i="33"/>
  <c r="AB162" i="33" s="1"/>
  <c r="AW135" i="33"/>
  <c r="AB135" i="33" s="1"/>
  <c r="AJ148" i="33"/>
  <c r="Z159" i="33"/>
  <c r="AW70" i="33"/>
  <c r="AB70" i="33" s="1"/>
  <c r="AW106" i="33"/>
  <c r="AB106" i="33" s="1"/>
  <c r="AJ93" i="33"/>
  <c r="AJ113" i="33"/>
  <c r="Z47" i="33"/>
  <c r="AW187" i="33"/>
  <c r="AB187" i="33" s="1"/>
  <c r="G48" i="33"/>
  <c r="AW81" i="33"/>
  <c r="AB81" i="33" s="1"/>
  <c r="Z102" i="33"/>
  <c r="Z91" i="33"/>
  <c r="Z35" i="33"/>
  <c r="G22" i="33"/>
  <c r="G123" i="33"/>
  <c r="AJ165" i="33"/>
  <c r="AJ184" i="33"/>
  <c r="AW128" i="33"/>
  <c r="AB128" i="33" s="1"/>
  <c r="G82" i="33"/>
  <c r="AW48" i="33"/>
  <c r="AB48" i="33" s="1"/>
  <c r="Z143" i="33"/>
  <c r="AJ138" i="33"/>
  <c r="AW164" i="33"/>
  <c r="AB164" i="33" s="1"/>
  <c r="G43" i="33"/>
  <c r="Z40" i="33"/>
  <c r="AJ81" i="33"/>
  <c r="AJ87" i="33"/>
  <c r="Z162" i="33"/>
  <c r="G124" i="33"/>
  <c r="AJ42" i="33"/>
  <c r="AW117" i="33"/>
  <c r="AB117" i="33" s="1"/>
  <c r="AW181" i="33"/>
  <c r="AB181" i="33" s="1"/>
  <c r="Z97" i="33"/>
  <c r="Z124" i="33"/>
  <c r="Z38" i="33"/>
  <c r="G76" i="33"/>
  <c r="Z37" i="33"/>
  <c r="G176" i="33"/>
  <c r="G109" i="33"/>
  <c r="AW77" i="33"/>
  <c r="AB77" i="33" s="1"/>
  <c r="BJ4" i="33"/>
  <c r="G172" i="33"/>
  <c r="AJ178" i="33"/>
  <c r="Z136" i="33"/>
  <c r="G38" i="33"/>
  <c r="G92" i="33"/>
  <c r="AW129" i="33"/>
  <c r="AB129" i="33" s="1"/>
  <c r="BF4" i="33"/>
  <c r="Z152" i="33"/>
  <c r="AW91" i="33"/>
  <c r="AB91" i="33" s="1"/>
  <c r="AW130" i="33"/>
  <c r="AB130" i="33" s="1"/>
  <c r="AW75" i="33"/>
  <c r="AB75" i="33" s="1"/>
  <c r="AJ171" i="33"/>
  <c r="G31" i="33"/>
  <c r="AQ4" i="33"/>
  <c r="G118" i="33"/>
  <c r="Z60" i="33"/>
  <c r="Z113" i="33"/>
  <c r="AJ107" i="33"/>
  <c r="Z94" i="33"/>
  <c r="AW29" i="33"/>
  <c r="AB29" i="33" s="1"/>
  <c r="AJ173" i="33"/>
  <c r="AW153" i="33"/>
  <c r="AB153" i="33" s="1"/>
  <c r="AJ94" i="33"/>
  <c r="AW123" i="33"/>
  <c r="AB123" i="33" s="1"/>
  <c r="AJ64" i="33"/>
  <c r="G144" i="33"/>
  <c r="G105" i="33"/>
  <c r="Z150" i="33"/>
  <c r="G49" i="33"/>
  <c r="G77" i="33"/>
  <c r="AJ139" i="33"/>
  <c r="AW152" i="33"/>
  <c r="AB152" i="33" s="1"/>
  <c r="G133" i="33"/>
  <c r="AW151" i="33"/>
  <c r="AB151" i="33" s="1"/>
  <c r="Z179" i="33"/>
  <c r="AJ85" i="33"/>
  <c r="AW186" i="33"/>
  <c r="AB186" i="33" s="1"/>
  <c r="AJ128" i="33"/>
  <c r="G68" i="33"/>
  <c r="G59" i="33"/>
  <c r="G119" i="33"/>
  <c r="Z170" i="33"/>
  <c r="G102" i="33"/>
  <c r="AW74" i="33"/>
  <c r="AB74" i="33" s="1"/>
  <c r="BH4" i="33"/>
  <c r="AW104" i="33"/>
  <c r="AB104" i="33" s="1"/>
  <c r="AJ172" i="33"/>
  <c r="Z153" i="33"/>
  <c r="AN4" i="33"/>
  <c r="AJ95" i="33"/>
  <c r="AW4" i="33"/>
  <c r="G170" i="33"/>
  <c r="AJ34" i="33"/>
  <c r="Z52" i="33"/>
  <c r="G54" i="33"/>
  <c r="AJ169" i="33"/>
  <c r="G121" i="33"/>
  <c r="G167" i="33"/>
  <c r="Z79" i="33"/>
  <c r="AW112" i="33"/>
  <c r="AB112" i="33" s="1"/>
  <c r="AW184" i="33"/>
  <c r="AB184" i="33" s="1"/>
  <c r="Z81" i="33"/>
  <c r="Z105" i="33"/>
  <c r="AJ134" i="33"/>
  <c r="Z147" i="33"/>
  <c r="AW193" i="33"/>
  <c r="AB193" i="33" s="1"/>
  <c r="Z171" i="33"/>
  <c r="AJ159" i="33"/>
  <c r="Z131" i="33"/>
  <c r="Z103" i="33"/>
  <c r="G64" i="33"/>
  <c r="AJ112" i="33"/>
  <c r="AJ137" i="33"/>
  <c r="G46" i="33"/>
  <c r="AJ160" i="33"/>
  <c r="G188" i="33"/>
  <c r="AJ180" i="33"/>
  <c r="Z115" i="33"/>
  <c r="Z41" i="33"/>
  <c r="AJ27" i="33"/>
  <c r="AW139" i="33"/>
  <c r="AB139" i="33" s="1"/>
  <c r="G106" i="33"/>
  <c r="G27" i="33"/>
  <c r="AJ121" i="33"/>
  <c r="AW46" i="33"/>
  <c r="AB46" i="33" s="1"/>
  <c r="AW147" i="33"/>
  <c r="AB147" i="33" s="1"/>
  <c r="AJ162" i="33"/>
  <c r="AJ189" i="33"/>
  <c r="AJ124" i="33"/>
  <c r="Z149" i="33"/>
  <c r="AJ33" i="33"/>
  <c r="G138" i="33"/>
  <c r="AZ4" i="33"/>
  <c r="G120" i="33"/>
  <c r="AJ168" i="33"/>
  <c r="AJ99" i="33"/>
  <c r="AJ73" i="33"/>
  <c r="Z46" i="33"/>
  <c r="Z36" i="33"/>
  <c r="AJ55" i="33"/>
  <c r="AJ167" i="33"/>
  <c r="AW109" i="33"/>
  <c r="AB109" i="33" s="1"/>
  <c r="AW114" i="33"/>
  <c r="AB114" i="33" s="1"/>
  <c r="AW179" i="33"/>
  <c r="AB179" i="33" s="1"/>
  <c r="AJ46" i="33"/>
  <c r="AW37" i="33"/>
  <c r="AB37" i="33" s="1"/>
  <c r="G44" i="33"/>
  <c r="Z42" i="33"/>
  <c r="G185" i="33"/>
  <c r="G98" i="33"/>
  <c r="AW145" i="33"/>
  <c r="AB145" i="33" s="1"/>
  <c r="Z109" i="33"/>
  <c r="Z90" i="33"/>
  <c r="G63" i="33"/>
  <c r="AJ74" i="33"/>
  <c r="Z174" i="33"/>
  <c r="AW69" i="33"/>
  <c r="AB69" i="33" s="1"/>
  <c r="AJ109" i="33"/>
  <c r="AW165" i="33"/>
  <c r="AB165" i="33" s="1"/>
  <c r="AJ59" i="33"/>
  <c r="AF6" i="33"/>
  <c r="Z129" i="33"/>
  <c r="Z175" i="33"/>
  <c r="G62" i="33"/>
  <c r="AP4" i="33"/>
  <c r="Z64" i="33"/>
  <c r="Z54" i="33"/>
  <c r="AW64" i="33"/>
  <c r="AB64" i="33" s="1"/>
  <c r="AU4" i="33"/>
  <c r="AJ58" i="33"/>
  <c r="AJ79" i="33"/>
  <c r="AJ49" i="33"/>
  <c r="AJ82" i="33"/>
  <c r="Z85" i="33"/>
  <c r="AJ119" i="33"/>
  <c r="AJ111" i="33"/>
  <c r="AW54" i="33"/>
  <c r="AB54" i="33" s="1"/>
  <c r="AW38" i="33"/>
  <c r="AB38" i="33" s="1"/>
  <c r="AX4" i="33"/>
  <c r="G160" i="33"/>
  <c r="Z49" i="33"/>
  <c r="G61" i="33"/>
  <c r="Z69" i="33"/>
  <c r="AG5" i="33"/>
  <c r="BD4" i="33"/>
  <c r="AW183" i="33"/>
  <c r="AB183" i="33" s="1"/>
  <c r="G71" i="33"/>
  <c r="AW39" i="33"/>
  <c r="AB39" i="33" s="1"/>
  <c r="G73" i="33"/>
  <c r="Z122" i="33"/>
  <c r="AW159" i="33"/>
  <c r="AB159" i="33" s="1"/>
  <c r="AW33" i="33"/>
  <c r="AB33" i="33" s="1"/>
  <c r="AW76" i="33"/>
  <c r="AB76" i="33" s="1"/>
  <c r="G122" i="33"/>
  <c r="AJ177" i="33"/>
  <c r="U6" i="33"/>
  <c r="Z192" i="33"/>
  <c r="Z158" i="33"/>
  <c r="AW63" i="33"/>
  <c r="AB63" i="33" s="1"/>
  <c r="G116" i="33"/>
  <c r="AJ54" i="33"/>
  <c r="Z44" i="33"/>
  <c r="Z146" i="33"/>
  <c r="AW78" i="33"/>
  <c r="AB78" i="33" s="1"/>
  <c r="G40" i="33"/>
  <c r="AW189" i="33"/>
  <c r="AB189" i="33" s="1"/>
  <c r="Z151" i="33"/>
  <c r="AW174" i="33"/>
  <c r="AB174" i="33" s="1"/>
  <c r="AW116" i="33"/>
  <c r="AB116" i="33" s="1"/>
  <c r="G80" i="33"/>
  <c r="Z23" i="33"/>
  <c r="Z141" i="33"/>
  <c r="G168" i="33"/>
  <c r="AW122" i="33"/>
  <c r="AB122" i="33" s="1"/>
  <c r="Z45" i="33"/>
  <c r="AJ61" i="33"/>
  <c r="AW89" i="33"/>
  <c r="AB89" i="33" s="1"/>
  <c r="Z157" i="33"/>
  <c r="AW124" i="33"/>
  <c r="AB124" i="33" s="1"/>
  <c r="Z43" i="33"/>
  <c r="Z187" i="33"/>
  <c r="G79" i="33"/>
  <c r="AJ149" i="33"/>
  <c r="G166" i="33"/>
  <c r="AJ56" i="33"/>
  <c r="AW60" i="33"/>
  <c r="AB60" i="33" s="1"/>
  <c r="AJ43" i="33"/>
  <c r="AW175" i="33"/>
  <c r="AB175" i="33" s="1"/>
  <c r="G139" i="33"/>
  <c r="Z172" i="33"/>
  <c r="Z68" i="33"/>
  <c r="G104" i="33"/>
  <c r="Z186" i="33"/>
  <c r="AJ83" i="33"/>
  <c r="AJ181" i="33"/>
  <c r="AW72" i="33"/>
  <c r="AB72" i="33" s="1"/>
  <c r="Z96" i="33"/>
  <c r="AJ145" i="33"/>
  <c r="AJ86" i="33"/>
  <c r="Z155" i="33"/>
  <c r="AW97" i="33"/>
  <c r="AB97" i="33" s="1"/>
  <c r="Z59" i="33"/>
  <c r="Z57" i="33"/>
  <c r="AJ186" i="33"/>
  <c r="G35" i="33"/>
  <c r="AJ182" i="33"/>
  <c r="AJ117" i="33"/>
  <c r="G85" i="33"/>
  <c r="Z71" i="33"/>
  <c r="AR4" i="33"/>
  <c r="AJ65" i="33"/>
  <c r="G194" i="33"/>
  <c r="AW111" i="33"/>
  <c r="AB111" i="33" s="1"/>
  <c r="G84" i="33"/>
  <c r="Z78" i="33"/>
  <c r="AW86" i="33"/>
  <c r="AB86" i="33" s="1"/>
  <c r="Z77" i="33"/>
  <c r="G56" i="33"/>
  <c r="G69" i="33"/>
  <c r="AW80" i="33"/>
  <c r="AB80" i="33" s="1"/>
  <c r="G55" i="33"/>
  <c r="AJ127" i="33"/>
  <c r="G32" i="33"/>
  <c r="AJ52" i="33"/>
  <c r="AJ102" i="33"/>
  <c r="AJ22" i="33"/>
  <c r="G33" i="33"/>
  <c r="AW140" i="33"/>
  <c r="AB140" i="33" s="1"/>
  <c r="AJ156" i="33"/>
  <c r="AJ140" i="33"/>
  <c r="AJ69" i="33"/>
  <c r="BC4" i="33"/>
  <c r="AW173" i="33"/>
  <c r="AB173" i="33" s="1"/>
  <c r="G184" i="33"/>
  <c r="Z165" i="33"/>
  <c r="G103" i="33"/>
  <c r="AJ191" i="33"/>
  <c r="AW120" i="33"/>
  <c r="AB120" i="33" s="1"/>
  <c r="G131" i="33"/>
  <c r="AJ126" i="33"/>
  <c r="Z168" i="33"/>
  <c r="AW157" i="33"/>
  <c r="AB157" i="33" s="1"/>
  <c r="G130" i="33"/>
  <c r="G36" i="33"/>
  <c r="Z75" i="33"/>
  <c r="AW169" i="33"/>
  <c r="AB169" i="33" s="1"/>
  <c r="Z87" i="33"/>
  <c r="AW41" i="33"/>
  <c r="AB41" i="33" s="1"/>
  <c r="Z189" i="33"/>
  <c r="G24" i="33"/>
  <c r="AJ75" i="33"/>
  <c r="G155" i="33"/>
  <c r="Z161" i="33"/>
  <c r="AW176" i="33"/>
  <c r="AB176" i="33" s="1"/>
  <c r="AW67" i="33"/>
  <c r="AB67" i="33" s="1"/>
  <c r="AJ152" i="33"/>
  <c r="G183" i="33"/>
  <c r="Z65" i="33"/>
  <c r="Z139" i="33"/>
  <c r="AW30" i="33"/>
  <c r="AB30" i="33" s="1"/>
  <c r="AW32" i="33"/>
  <c r="AB32" i="33" s="1"/>
  <c r="AW59" i="33"/>
  <c r="AB59" i="33" s="1"/>
  <c r="AW56" i="33"/>
  <c r="AB56" i="33" s="1"/>
  <c r="AW90" i="33"/>
  <c r="AB90" i="33" s="1"/>
  <c r="AJ97" i="33"/>
  <c r="G65" i="33"/>
  <c r="Z194" i="33"/>
  <c r="G30" i="33"/>
  <c r="G190" i="33"/>
  <c r="Z58" i="33"/>
  <c r="AW49" i="33"/>
  <c r="AB49" i="33" s="1"/>
  <c r="AJ122" i="33"/>
  <c r="AW150" i="33"/>
  <c r="AB150" i="33" s="1"/>
  <c r="AW119" i="33"/>
  <c r="AB119" i="33" s="1"/>
  <c r="AJ104" i="33"/>
  <c r="AJ157" i="33"/>
  <c r="G52" i="33"/>
  <c r="AW132" i="33"/>
  <c r="AB132" i="33" s="1"/>
  <c r="AJ110" i="33"/>
  <c r="Z112" i="33"/>
  <c r="AW161" i="33"/>
  <c r="AB161" i="33" s="1"/>
  <c r="AJ36" i="33"/>
  <c r="Z48" i="33"/>
  <c r="G107" i="33"/>
  <c r="AJ66" i="33"/>
  <c r="AW127" i="33"/>
  <c r="AB127" i="33" s="1"/>
  <c r="G66" i="33"/>
  <c r="G34" i="33"/>
  <c r="AJ131" i="33"/>
  <c r="Z123" i="33"/>
  <c r="AW40" i="33"/>
  <c r="AB40" i="33" s="1"/>
  <c r="Z193" i="33"/>
  <c r="Z101" i="33"/>
  <c r="AJ116" i="33"/>
  <c r="AW171" i="33"/>
  <c r="AB171" i="33" s="1"/>
  <c r="Z28" i="33"/>
  <c r="G128" i="33"/>
  <c r="Z89" i="33"/>
  <c r="AW168" i="33"/>
  <c r="AB168" i="33" s="1"/>
  <c r="G95" i="33"/>
  <c r="AJ70" i="33"/>
  <c r="AW35" i="33"/>
  <c r="AB35" i="33" s="1"/>
  <c r="AJ88" i="33"/>
  <c r="AW22" i="33"/>
  <c r="AB22" i="33" s="1"/>
  <c r="AW61" i="33"/>
  <c r="AB61" i="33" s="1"/>
  <c r="G187" i="33"/>
  <c r="AJ40" i="33"/>
  <c r="Z133" i="33"/>
  <c r="G180" i="33"/>
  <c r="AW137" i="33"/>
  <c r="AB137" i="33" s="1"/>
  <c r="G115" i="33"/>
  <c r="G193" i="33"/>
  <c r="G96" i="33"/>
  <c r="G141" i="33"/>
  <c r="BB4" i="33"/>
  <c r="AJ129" i="33"/>
  <c r="Z140" i="33"/>
  <c r="G47" i="33"/>
  <c r="G25" i="33"/>
  <c r="AJ143" i="33"/>
  <c r="G166" i="26"/>
  <c r="AW31" i="26"/>
  <c r="AB31" i="26" s="1"/>
  <c r="AJ42" i="26"/>
  <c r="AW150" i="26"/>
  <c r="AB150" i="26" s="1"/>
  <c r="Z61" i="26"/>
  <c r="Z133" i="26"/>
  <c r="AW49" i="26"/>
  <c r="AB49" i="26" s="1"/>
  <c r="AJ136" i="26"/>
  <c r="G92" i="26"/>
  <c r="Z109" i="26"/>
  <c r="Z44" i="26"/>
  <c r="G84" i="26"/>
  <c r="AJ30" i="26"/>
  <c r="Z93" i="26"/>
  <c r="AW146" i="26"/>
  <c r="AB146" i="26" s="1"/>
  <c r="G39" i="26"/>
  <c r="G145" i="26"/>
  <c r="G192" i="26"/>
  <c r="Z193" i="26"/>
  <c r="AJ40" i="26"/>
  <c r="G99" i="26"/>
  <c r="G136" i="26"/>
  <c r="Z70" i="26"/>
  <c r="Z139" i="26"/>
  <c r="AW71" i="26"/>
  <c r="AB71" i="26" s="1"/>
  <c r="AW56" i="26"/>
  <c r="AB56" i="26" s="1"/>
  <c r="AJ172" i="26"/>
  <c r="AW121" i="26"/>
  <c r="AB121" i="26" s="1"/>
  <c r="Z85" i="26"/>
  <c r="AJ64" i="26"/>
  <c r="AW22" i="26"/>
  <c r="AB22" i="26" s="1"/>
  <c r="AJ26" i="26"/>
  <c r="G190" i="26"/>
  <c r="AW105" i="26"/>
  <c r="AB105" i="26" s="1"/>
  <c r="AJ175" i="26"/>
  <c r="AW86" i="26"/>
  <c r="AB86" i="26" s="1"/>
  <c r="AN4" i="26"/>
  <c r="Z176" i="26"/>
  <c r="Z185" i="26"/>
  <c r="BD4" i="26"/>
  <c r="AW37" i="26"/>
  <c r="AB37" i="26" s="1"/>
  <c r="G76" i="26"/>
  <c r="AW192" i="26"/>
  <c r="AB192" i="26" s="1"/>
  <c r="AW33" i="26"/>
  <c r="AB33" i="26" s="1"/>
  <c r="G89" i="26"/>
  <c r="Z111" i="26"/>
  <c r="AJ66" i="26"/>
  <c r="Z59" i="26"/>
  <c r="Z47" i="26"/>
  <c r="Z172" i="26"/>
  <c r="G155" i="26"/>
  <c r="AW63" i="26"/>
  <c r="AB63" i="26" s="1"/>
  <c r="AW145" i="26"/>
  <c r="AB145" i="26" s="1"/>
  <c r="AW102" i="26"/>
  <c r="AB102" i="26" s="1"/>
  <c r="G174" i="26"/>
  <c r="Z114" i="26"/>
  <c r="G121" i="26"/>
  <c r="Z99" i="26"/>
  <c r="AW30" i="26"/>
  <c r="AB30" i="26" s="1"/>
  <c r="G63" i="26"/>
  <c r="AJ149" i="26"/>
  <c r="AW54" i="26"/>
  <c r="AB54" i="26" s="1"/>
  <c r="AJ191" i="26"/>
  <c r="AJ22" i="26"/>
  <c r="Z22" i="26"/>
  <c r="Z68" i="26"/>
  <c r="AW147" i="26"/>
  <c r="AB147" i="26" s="1"/>
  <c r="AW164" i="26"/>
  <c r="AB164" i="26" s="1"/>
  <c r="G127" i="26"/>
  <c r="G128" i="26"/>
  <c r="G27" i="26"/>
  <c r="Z140" i="26"/>
  <c r="AW184" i="26"/>
  <c r="AB184" i="26" s="1"/>
  <c r="AW153" i="26"/>
  <c r="AB153" i="26" s="1"/>
  <c r="G67" i="26"/>
  <c r="Z151" i="26"/>
  <c r="AW93" i="26"/>
  <c r="AB93" i="26" s="1"/>
  <c r="AJ167" i="26"/>
  <c r="AJ131" i="26"/>
  <c r="G141" i="26"/>
  <c r="AJ65" i="26"/>
  <c r="G131" i="26"/>
  <c r="AJ122" i="26"/>
  <c r="AW149" i="26"/>
  <c r="AB149" i="26" s="1"/>
  <c r="Z162" i="26"/>
  <c r="Z190" i="26"/>
  <c r="Z91" i="26"/>
  <c r="AJ112" i="26"/>
  <c r="AJ124" i="26"/>
  <c r="Z21" i="26"/>
  <c r="BB4" i="26"/>
  <c r="G165" i="26"/>
  <c r="AJ75" i="26"/>
  <c r="Z100" i="26"/>
  <c r="AJ165" i="26"/>
  <c r="AW178" i="26"/>
  <c r="AB178" i="26" s="1"/>
  <c r="Z160" i="26"/>
  <c r="G125" i="26"/>
  <c r="AW78" i="26"/>
  <c r="AB78" i="26" s="1"/>
  <c r="AJ171" i="26"/>
  <c r="AW101" i="26"/>
  <c r="AB101" i="26" s="1"/>
  <c r="AW64" i="26"/>
  <c r="AB64" i="26" s="1"/>
  <c r="G185" i="26"/>
  <c r="AK4" i="26"/>
  <c r="AJ46" i="26"/>
  <c r="AW177" i="26"/>
  <c r="AB177" i="26" s="1"/>
  <c r="AW133" i="26"/>
  <c r="AB133" i="26" s="1"/>
  <c r="AW172" i="26"/>
  <c r="AB172" i="26" s="1"/>
  <c r="Z87" i="26"/>
  <c r="Z74" i="26"/>
  <c r="AW53" i="26"/>
  <c r="AB53" i="26" s="1"/>
  <c r="AJ59" i="26"/>
  <c r="G133" i="26"/>
  <c r="AW74" i="26"/>
  <c r="AB74" i="26" s="1"/>
  <c r="AJ92" i="26"/>
  <c r="AW60" i="26"/>
  <c r="AB60" i="26" s="1"/>
  <c r="AW174" i="26"/>
  <c r="AB174" i="26" s="1"/>
  <c r="AJ81" i="26"/>
  <c r="AJ52" i="26"/>
  <c r="AJ140" i="26"/>
  <c r="G50" i="26"/>
  <c r="G116" i="26"/>
  <c r="AW143" i="26"/>
  <c r="AB143" i="26" s="1"/>
  <c r="AJ162" i="26"/>
  <c r="AW4" i="26"/>
  <c r="AJ128" i="26"/>
  <c r="AJ53" i="26"/>
  <c r="AJ187" i="26"/>
  <c r="AJ76" i="26"/>
  <c r="AW42" i="26"/>
  <c r="AB42" i="26" s="1"/>
  <c r="Z150" i="26"/>
  <c r="Z161" i="26"/>
  <c r="AW181" i="26"/>
  <c r="AB181" i="26" s="1"/>
  <c r="AJ104" i="26"/>
  <c r="AW108" i="26"/>
  <c r="AB108" i="26" s="1"/>
  <c r="G178" i="26"/>
  <c r="AW175" i="26"/>
  <c r="AB175" i="26" s="1"/>
  <c r="G75" i="26"/>
  <c r="AJ28" i="26"/>
  <c r="G86" i="26"/>
  <c r="AW119" i="26"/>
  <c r="AB119" i="26" s="1"/>
  <c r="G170" i="26"/>
  <c r="AJ156" i="26"/>
  <c r="Z105" i="26"/>
  <c r="Z45" i="26"/>
  <c r="G153" i="26"/>
  <c r="Z108" i="26"/>
  <c r="G161" i="26"/>
  <c r="Z49" i="26"/>
  <c r="G151" i="26"/>
  <c r="Z90" i="26"/>
  <c r="BG4" i="26"/>
  <c r="AW155" i="26"/>
  <c r="AB155" i="26" s="1"/>
  <c r="Z43" i="26"/>
  <c r="G120" i="26"/>
  <c r="AJ148" i="26"/>
  <c r="G142" i="26"/>
  <c r="AW47" i="26"/>
  <c r="AB47" i="26" s="1"/>
  <c r="AV4" i="26"/>
  <c r="AW113" i="26"/>
  <c r="AB113" i="26" s="1"/>
  <c r="Z40" i="26"/>
  <c r="AJ74" i="26"/>
  <c r="G61" i="26"/>
  <c r="Z48" i="26"/>
  <c r="G144" i="26"/>
  <c r="AJ178" i="26"/>
  <c r="Z58" i="26"/>
  <c r="AW73" i="26"/>
  <c r="AB73" i="26" s="1"/>
  <c r="AJ55" i="26"/>
  <c r="AW144" i="26"/>
  <c r="AB144" i="26" s="1"/>
  <c r="AJ125" i="26"/>
  <c r="AW135" i="26"/>
  <c r="AB135" i="26" s="1"/>
  <c r="AJ85" i="26"/>
  <c r="AJ105" i="26"/>
  <c r="BO4" i="26"/>
  <c r="Z102" i="26"/>
  <c r="Z118" i="26"/>
  <c r="G110" i="26"/>
  <c r="G80" i="26"/>
  <c r="G137" i="26"/>
  <c r="AJ142" i="26"/>
  <c r="G44" i="26"/>
  <c r="G164" i="26"/>
  <c r="G66" i="26"/>
  <c r="G126" i="26"/>
  <c r="AQ4" i="26"/>
  <c r="AW126" i="26"/>
  <c r="AB126" i="26" s="1"/>
  <c r="G85" i="26"/>
  <c r="AW21" i="26"/>
  <c r="AB21" i="26" s="1"/>
  <c r="Z63" i="26"/>
  <c r="G26" i="26"/>
  <c r="G40" i="26"/>
  <c r="Z194" i="26"/>
  <c r="AW57" i="26"/>
  <c r="AB57" i="26" s="1"/>
  <c r="AW190" i="26"/>
  <c r="AB190" i="26" s="1"/>
  <c r="Z134" i="26"/>
  <c r="AM4" i="26"/>
  <c r="AJ174" i="26"/>
  <c r="Z164" i="26"/>
  <c r="G189" i="26"/>
  <c r="AW23" i="26"/>
  <c r="AB23" i="26" s="1"/>
  <c r="Z52" i="26"/>
  <c r="AW165" i="26"/>
  <c r="AB165" i="26" s="1"/>
  <c r="Z166" i="26"/>
  <c r="G117" i="26"/>
  <c r="Z156" i="26"/>
  <c r="G45" i="26"/>
  <c r="AJ84" i="26"/>
  <c r="Z39" i="26"/>
  <c r="AS4" i="26"/>
  <c r="Z180" i="26"/>
  <c r="Z181" i="26"/>
  <c r="Z98" i="26"/>
  <c r="AW79" i="26"/>
  <c r="AB79" i="26" s="1"/>
  <c r="AW38" i="26"/>
  <c r="AB38" i="26" s="1"/>
  <c r="G33" i="26"/>
  <c r="Z146" i="26"/>
  <c r="Z155" i="26"/>
  <c r="AJ194" i="26"/>
  <c r="Z120" i="26"/>
  <c r="AW161" i="26"/>
  <c r="AB161" i="26" s="1"/>
  <c r="G57" i="26"/>
  <c r="Z56" i="26"/>
  <c r="G113" i="26"/>
  <c r="G34" i="26"/>
  <c r="Z138" i="26"/>
  <c r="G73" i="26"/>
  <c r="AJ62" i="26"/>
  <c r="AW52" i="26"/>
  <c r="AB52" i="26" s="1"/>
  <c r="AW169" i="26"/>
  <c r="AB169" i="26" s="1"/>
  <c r="AW187" i="26"/>
  <c r="AB187" i="26" s="1"/>
  <c r="G194" i="26"/>
  <c r="AJ182" i="26"/>
  <c r="G104" i="26"/>
  <c r="AW55" i="26"/>
  <c r="AB55" i="26" s="1"/>
  <c r="Z84" i="26"/>
  <c r="AJ39" i="26"/>
  <c r="AJ129" i="26"/>
  <c r="AJ106" i="26"/>
  <c r="AW183" i="26"/>
  <c r="AB183" i="26" s="1"/>
  <c r="AJ180" i="26"/>
  <c r="G183" i="26"/>
  <c r="Z55" i="26"/>
  <c r="AT4" i="26"/>
  <c r="Z173" i="26"/>
  <c r="G51" i="26"/>
  <c r="G25" i="26"/>
  <c r="Z129" i="26"/>
  <c r="AW81" i="26"/>
  <c r="AB81" i="26" s="1"/>
  <c r="BI4" i="26"/>
  <c r="AW122" i="26"/>
  <c r="AB122" i="26" s="1"/>
  <c r="G48" i="26"/>
  <c r="AJ44" i="26"/>
  <c r="G172" i="26"/>
  <c r="AJ47" i="26"/>
  <c r="AJ139" i="26"/>
  <c r="G158" i="26"/>
  <c r="AJ118" i="26"/>
  <c r="AW39" i="26"/>
  <c r="AB39" i="26" s="1"/>
  <c r="AW91" i="26"/>
  <c r="AB91" i="26" s="1"/>
  <c r="AW69" i="26"/>
  <c r="AB69" i="26" s="1"/>
  <c r="AJ51" i="26"/>
  <c r="AW152" i="26"/>
  <c r="AB152" i="26" s="1"/>
  <c r="AJ101" i="26"/>
  <c r="G103" i="26"/>
  <c r="AJ143" i="26"/>
  <c r="AJ96" i="26"/>
  <c r="AJ147" i="26"/>
  <c r="AJ69" i="26"/>
  <c r="G24" i="26"/>
  <c r="Z81" i="26"/>
  <c r="AW139" i="26"/>
  <c r="AB139" i="26" s="1"/>
  <c r="AJ38" i="26"/>
  <c r="Z36" i="26"/>
  <c r="AJ78" i="26"/>
  <c r="Z94" i="26"/>
  <c r="G180" i="26"/>
  <c r="BF4" i="26"/>
  <c r="AW173" i="26"/>
  <c r="AB173" i="26" s="1"/>
  <c r="AJ120" i="26"/>
  <c r="Z192" i="26"/>
  <c r="AJ184" i="26"/>
  <c r="AJ173" i="26"/>
  <c r="Z165" i="26"/>
  <c r="Z86" i="26"/>
  <c r="AW158" i="26"/>
  <c r="AB158" i="26" s="1"/>
  <c r="BA4" i="26"/>
  <c r="G122" i="26"/>
  <c r="Z83" i="26"/>
  <c r="Z183" i="26"/>
  <c r="Z29" i="26"/>
  <c r="Z95" i="26"/>
  <c r="AW127" i="26"/>
  <c r="AB127" i="26" s="1"/>
  <c r="AJ157" i="26"/>
  <c r="G77" i="26"/>
  <c r="G175" i="26"/>
  <c r="AF6" i="26"/>
  <c r="AW72" i="26"/>
  <c r="AB72" i="26" s="1"/>
  <c r="AJ35" i="26"/>
  <c r="AJ27" i="26"/>
  <c r="Z64" i="26"/>
  <c r="G68" i="26"/>
  <c r="AW35" i="26"/>
  <c r="AB35" i="26" s="1"/>
  <c r="Z179" i="26"/>
  <c r="G176" i="26"/>
  <c r="AW80" i="26"/>
  <c r="AB80" i="26" s="1"/>
  <c r="G146" i="26"/>
  <c r="AW88" i="26"/>
  <c r="AB88" i="26" s="1"/>
  <c r="AW32" i="26"/>
  <c r="AB32" i="26" s="1"/>
  <c r="G187" i="26"/>
  <c r="G134" i="26"/>
  <c r="AW117" i="26"/>
  <c r="AB117" i="26" s="1"/>
  <c r="G43" i="26"/>
  <c r="Z143" i="26"/>
  <c r="AW114" i="26"/>
  <c r="AB114" i="26" s="1"/>
  <c r="G119" i="26"/>
  <c r="G177" i="26"/>
  <c r="AJ161" i="26"/>
  <c r="G49" i="26"/>
  <c r="G138" i="26"/>
  <c r="Z92" i="26"/>
  <c r="AJ88" i="26"/>
  <c r="AJ57" i="26"/>
  <c r="Z189" i="26"/>
  <c r="AW116" i="26"/>
  <c r="AB116" i="26" s="1"/>
  <c r="AW95" i="26"/>
  <c r="AB95" i="26" s="1"/>
  <c r="AW70" i="26"/>
  <c r="AB70" i="26" s="1"/>
  <c r="AY4" i="26"/>
  <c r="AW141" i="26"/>
  <c r="AB141" i="26" s="1"/>
  <c r="Z117" i="26"/>
  <c r="AJ138" i="26"/>
  <c r="AJ87" i="26"/>
  <c r="AJ153" i="26"/>
  <c r="AW115" i="26"/>
  <c r="AB115" i="26" s="1"/>
  <c r="Z54" i="26"/>
  <c r="Z69" i="26"/>
  <c r="AJ21" i="26"/>
  <c r="AW128" i="26"/>
  <c r="AB128" i="26" s="1"/>
  <c r="G143" i="26"/>
  <c r="Z80" i="26"/>
  <c r="G129" i="26"/>
  <c r="AJ99" i="26"/>
  <c r="Z103" i="26"/>
  <c r="AW193" i="26"/>
  <c r="AB193" i="26" s="1"/>
  <c r="AO4" i="26"/>
  <c r="AW191" i="26"/>
  <c r="AB191" i="26" s="1"/>
  <c r="Z113" i="26"/>
  <c r="Z178" i="26"/>
  <c r="AW188" i="26"/>
  <c r="AB188" i="26" s="1"/>
  <c r="Z53" i="26"/>
  <c r="AJ152" i="26"/>
  <c r="Z135" i="26"/>
  <c r="Z153" i="26"/>
  <c r="Z88" i="26"/>
  <c r="Z57" i="26"/>
  <c r="G90" i="26"/>
  <c r="BJ4" i="26"/>
  <c r="AJ41" i="26"/>
  <c r="Z23" i="26"/>
  <c r="AJ123" i="26"/>
  <c r="G171" i="26"/>
  <c r="G124" i="26"/>
  <c r="AW148" i="26"/>
  <c r="AB148" i="26" s="1"/>
  <c r="AJ119" i="26"/>
  <c r="G149" i="26"/>
  <c r="G55" i="26"/>
  <c r="AJ185" i="26"/>
  <c r="G163" i="26"/>
  <c r="AJ115" i="26"/>
  <c r="AW154" i="26"/>
  <c r="AB154" i="26" s="1"/>
  <c r="Z67" i="26"/>
  <c r="Z127" i="26"/>
  <c r="Z79" i="26"/>
  <c r="G100" i="26"/>
  <c r="Z177" i="26"/>
  <c r="G148" i="26"/>
  <c r="BC4" i="26"/>
  <c r="Z168" i="26"/>
  <c r="AW129" i="26"/>
  <c r="AB129" i="26" s="1"/>
  <c r="AG5" i="26"/>
  <c r="G88" i="26"/>
  <c r="Z121" i="26"/>
  <c r="Z131" i="26"/>
  <c r="AJ158" i="26"/>
  <c r="AW125" i="26"/>
  <c r="AB125" i="26" s="1"/>
  <c r="BE4" i="26"/>
  <c r="Z66" i="26"/>
  <c r="AW112" i="26"/>
  <c r="AB112" i="26" s="1"/>
  <c r="AW142" i="26"/>
  <c r="AB142" i="26" s="1"/>
  <c r="AJ83" i="26"/>
  <c r="AW89" i="26"/>
  <c r="AB89" i="26" s="1"/>
  <c r="AW66" i="26"/>
  <c r="AB66" i="26" s="1"/>
  <c r="BN4" i="26"/>
  <c r="AW43" i="26"/>
  <c r="AB43" i="26" s="1"/>
  <c r="AJ29" i="26"/>
  <c r="AW159" i="26"/>
  <c r="AB159" i="26" s="1"/>
  <c r="AJ100" i="26"/>
  <c r="G173" i="26"/>
  <c r="AW36" i="26"/>
  <c r="AB36" i="26" s="1"/>
  <c r="G112" i="26"/>
  <c r="Z30" i="26"/>
  <c r="AU4" i="26"/>
  <c r="Z60" i="26"/>
  <c r="U6" i="26"/>
  <c r="AW45" i="26"/>
  <c r="AB45" i="26" s="1"/>
  <c r="AJ33" i="26"/>
  <c r="Z31" i="26"/>
  <c r="G53" i="26"/>
  <c r="AJ155" i="26"/>
  <c r="AJ135" i="26"/>
  <c r="Z37" i="26"/>
  <c r="AJ179" i="26"/>
  <c r="AJ68" i="26"/>
  <c r="G167" i="26"/>
  <c r="G191" i="26"/>
  <c r="AJ31" i="26"/>
  <c r="Z71" i="26"/>
  <c r="AJ34" i="26"/>
  <c r="G159" i="26"/>
  <c r="AJ121" i="26"/>
  <c r="Z187" i="26"/>
  <c r="AJ190" i="26"/>
  <c r="AJ71" i="26"/>
  <c r="AJ134" i="26"/>
  <c r="AW58" i="26"/>
  <c r="AB58" i="26" s="1"/>
  <c r="G181" i="26"/>
  <c r="AW163" i="26"/>
  <c r="AB163" i="26" s="1"/>
  <c r="G42" i="26"/>
  <c r="Z141" i="26"/>
  <c r="G132" i="26"/>
  <c r="AJ23" i="26"/>
  <c r="AW136" i="26"/>
  <c r="AB136" i="26" s="1"/>
  <c r="AJ43" i="26"/>
  <c r="Z62" i="26"/>
  <c r="AW92" i="26"/>
  <c r="AB92" i="26" s="1"/>
  <c r="AW40" i="26"/>
  <c r="AB40" i="26" s="1"/>
  <c r="BL4" i="26"/>
  <c r="AW34" i="26"/>
  <c r="AB34" i="26" s="1"/>
  <c r="Z34" i="26"/>
  <c r="AW99" i="26"/>
  <c r="AB99" i="26" s="1"/>
  <c r="AJ186" i="26"/>
  <c r="AW50" i="26"/>
  <c r="AB50" i="26" s="1"/>
  <c r="Z169" i="26"/>
  <c r="AW67" i="26"/>
  <c r="AB67" i="26" s="1"/>
  <c r="AW104" i="26"/>
  <c r="AB104" i="26" s="1"/>
  <c r="AW48" i="26"/>
  <c r="AB48" i="26" s="1"/>
  <c r="AW176" i="26"/>
  <c r="AB176" i="26" s="1"/>
  <c r="G32" i="26"/>
  <c r="G91" i="26"/>
  <c r="AJ177" i="26"/>
  <c r="G101" i="26"/>
  <c r="AW51" i="26"/>
  <c r="AB51" i="26" s="1"/>
  <c r="Z106" i="26"/>
  <c r="AJ154" i="26"/>
  <c r="Z20" i="26"/>
  <c r="Z119" i="26"/>
  <c r="AW162" i="26"/>
  <c r="AB162" i="26" s="1"/>
  <c r="AW106" i="26"/>
  <c r="AB106" i="26" s="1"/>
  <c r="G37" i="26"/>
  <c r="G72" i="26"/>
  <c r="AW170" i="26"/>
  <c r="AB170" i="26" s="1"/>
  <c r="AJ164" i="26"/>
  <c r="AJ130" i="26"/>
  <c r="AW46" i="26"/>
  <c r="AB46" i="26" s="1"/>
  <c r="Z171" i="26"/>
  <c r="AJ20" i="26"/>
  <c r="AW107" i="26"/>
  <c r="AB107" i="26" s="1"/>
  <c r="AP4" i="26"/>
  <c r="G52" i="26"/>
  <c r="AJ70" i="26"/>
  <c r="AJ127" i="26"/>
  <c r="Z97" i="26"/>
  <c r="AJ25" i="26"/>
  <c r="AJ79" i="26"/>
  <c r="AJ103" i="26"/>
  <c r="G168" i="26"/>
  <c r="G54" i="26"/>
  <c r="AW82" i="26"/>
  <c r="AB82" i="26" s="1"/>
  <c r="AJ166" i="26"/>
  <c r="AJ144" i="26"/>
  <c r="Z116" i="26"/>
  <c r="AW138" i="26"/>
  <c r="AB138" i="26" s="1"/>
  <c r="AW118" i="26"/>
  <c r="AB118" i="26" s="1"/>
  <c r="AW166" i="26"/>
  <c r="AB166" i="26" s="1"/>
  <c r="G105" i="26"/>
  <c r="Z24" i="26"/>
  <c r="G47" i="26"/>
  <c r="AW131" i="26"/>
  <c r="AB131" i="26" s="1"/>
  <c r="Z157" i="26"/>
  <c r="AJ67" i="26"/>
  <c r="G193" i="26"/>
  <c r="Z174" i="26"/>
  <c r="AW140" i="26"/>
  <c r="AB140" i="26" s="1"/>
  <c r="G150" i="26"/>
  <c r="G97" i="26"/>
  <c r="AJ50" i="26"/>
  <c r="G46" i="26"/>
  <c r="AW75" i="26"/>
  <c r="AB75" i="26" s="1"/>
  <c r="G64" i="26"/>
  <c r="AW28" i="26"/>
  <c r="AB28" i="26" s="1"/>
  <c r="AJ63" i="26"/>
  <c r="Z167" i="26"/>
  <c r="G182" i="26"/>
  <c r="Z137" i="26"/>
  <c r="AJ117" i="26"/>
  <c r="G58" i="26"/>
  <c r="AJ36" i="26"/>
  <c r="AW83" i="26"/>
  <c r="AB83" i="26" s="1"/>
  <c r="Z184" i="26"/>
  <c r="Z33" i="26"/>
  <c r="AX4" i="26"/>
  <c r="AJ133" i="26"/>
  <c r="Z115" i="26"/>
  <c r="G65" i="26"/>
  <c r="Z152" i="26"/>
  <c r="G109" i="26"/>
  <c r="AJ54" i="26"/>
  <c r="AJ24" i="26"/>
  <c r="G94" i="26"/>
  <c r="G95" i="26"/>
  <c r="AW41" i="26"/>
  <c r="AB41" i="26" s="1"/>
  <c r="Z144" i="26"/>
  <c r="Z158" i="26"/>
  <c r="Z51" i="26"/>
  <c r="G160" i="26"/>
  <c r="G69" i="26"/>
  <c r="G70" i="26"/>
  <c r="G157" i="26"/>
  <c r="G78" i="26"/>
  <c r="AW185" i="26"/>
  <c r="AB185" i="26" s="1"/>
  <c r="BH4" i="26"/>
  <c r="AJ146" i="26"/>
  <c r="G139" i="26"/>
  <c r="AJ94" i="26"/>
  <c r="G162" i="26"/>
  <c r="G38" i="26"/>
  <c r="G118" i="26"/>
  <c r="Z104" i="26"/>
  <c r="Z123" i="26"/>
  <c r="AW87" i="26"/>
  <c r="AB87" i="26" s="1"/>
  <c r="AJ89" i="26"/>
  <c r="AJ181" i="26"/>
  <c r="G28" i="26"/>
  <c r="AW120" i="26"/>
  <c r="AB120" i="26" s="1"/>
  <c r="AJ108" i="26"/>
  <c r="Z41" i="26"/>
  <c r="AL4" i="26"/>
  <c r="Z76" i="26"/>
  <c r="AJ86" i="26"/>
  <c r="Z82" i="26"/>
  <c r="AW171" i="26"/>
  <c r="AB171" i="26" s="1"/>
  <c r="G59" i="26"/>
  <c r="Z125" i="26"/>
  <c r="Z132" i="26"/>
  <c r="AJ151" i="26"/>
  <c r="Z28" i="26"/>
  <c r="G186" i="26"/>
  <c r="AW110" i="26"/>
  <c r="AB110" i="26" s="1"/>
  <c r="G114" i="26"/>
  <c r="Z50" i="26"/>
  <c r="Z26" i="26"/>
  <c r="AW100" i="26"/>
  <c r="AB100" i="26" s="1"/>
  <c r="AW168" i="26"/>
  <c r="AB168" i="26" s="1"/>
  <c r="AJ168" i="26"/>
  <c r="AJ159" i="26"/>
  <c r="G108" i="26"/>
  <c r="Z175" i="26"/>
  <c r="AJ80" i="26"/>
  <c r="AJ188" i="26"/>
  <c r="G87" i="26"/>
  <c r="AW186" i="26"/>
  <c r="AB186" i="26" s="1"/>
  <c r="G21" i="26"/>
  <c r="Z101" i="26"/>
  <c r="Z130" i="26"/>
  <c r="G41" i="26"/>
  <c r="AW109" i="26"/>
  <c r="AB109" i="26" s="1"/>
  <c r="AW137" i="26"/>
  <c r="AB137" i="26" s="1"/>
  <c r="Z128" i="26"/>
  <c r="Z72" i="26"/>
  <c r="AW103" i="26"/>
  <c r="AB103" i="26" s="1"/>
  <c r="AJ95" i="26"/>
  <c r="AJ102" i="26"/>
  <c r="Z112" i="26"/>
  <c r="AW160" i="26"/>
  <c r="AB160" i="26" s="1"/>
  <c r="G22" i="26"/>
  <c r="G106" i="26"/>
  <c r="AJ60" i="26"/>
  <c r="AJ49" i="26"/>
  <c r="AJ126" i="26"/>
  <c r="AW68" i="26"/>
  <c r="AB68" i="26" s="1"/>
  <c r="Z122" i="26"/>
  <c r="G188" i="26"/>
  <c r="AJ98" i="26"/>
  <c r="Z110" i="26"/>
  <c r="G36" i="26"/>
  <c r="AW96" i="26"/>
  <c r="AB96" i="26" s="1"/>
  <c r="G62" i="26"/>
  <c r="BK4" i="26"/>
  <c r="Z145" i="26"/>
  <c r="AW85" i="26"/>
  <c r="AB85" i="26" s="1"/>
  <c r="Z154" i="26"/>
  <c r="AW25" i="26"/>
  <c r="AB25" i="26" s="1"/>
  <c r="Z191" i="26"/>
  <c r="AW44" i="26"/>
  <c r="AB44" i="26" s="1"/>
  <c r="G169" i="26"/>
  <c r="G107" i="26"/>
  <c r="Z89" i="26"/>
  <c r="AJ107" i="26"/>
  <c r="Z136" i="26"/>
  <c r="AW26" i="26"/>
  <c r="AB26" i="26" s="1"/>
  <c r="AJ61" i="26"/>
  <c r="Z159" i="26"/>
  <c r="Z65" i="26"/>
  <c r="G147" i="26"/>
  <c r="AW157" i="26"/>
  <c r="AB157" i="26" s="1"/>
  <c r="AW132" i="26"/>
  <c r="AB132" i="26" s="1"/>
  <c r="AW130" i="26"/>
  <c r="AB130" i="26" s="1"/>
  <c r="BM4" i="26"/>
  <c r="AW94" i="26"/>
  <c r="AB94" i="26" s="1"/>
  <c r="G179" i="26"/>
  <c r="AR4" i="26"/>
  <c r="AW124" i="26"/>
  <c r="AB124" i="26" s="1"/>
  <c r="G23" i="26"/>
  <c r="Z126" i="26"/>
  <c r="AW59" i="26"/>
  <c r="AB59" i="26" s="1"/>
  <c r="AJ97" i="26"/>
  <c r="AJ109" i="26"/>
  <c r="AW84" i="26"/>
  <c r="AB84" i="26" s="1"/>
  <c r="Z163" i="26"/>
  <c r="Z170" i="26"/>
  <c r="AW65" i="26"/>
  <c r="AB65" i="26" s="1"/>
  <c r="AJ82" i="26"/>
  <c r="AW179" i="26"/>
  <c r="AB179" i="26" s="1"/>
  <c r="G93" i="26"/>
  <c r="G60" i="26"/>
  <c r="AJ77" i="26"/>
  <c r="G156" i="26"/>
  <c r="G71" i="26"/>
  <c r="AJ48" i="26"/>
  <c r="AW27" i="26"/>
  <c r="AB27" i="26" s="1"/>
  <c r="Z32" i="26"/>
  <c r="AJ150" i="26"/>
  <c r="AW156" i="26"/>
  <c r="AB156" i="26" s="1"/>
  <c r="AJ90" i="26"/>
  <c r="AJ45" i="26"/>
  <c r="AJ58" i="26"/>
  <c r="G83" i="26"/>
  <c r="AJ137" i="26"/>
  <c r="AJ72" i="26"/>
  <c r="Z96" i="26"/>
  <c r="AJ111" i="26"/>
  <c r="AJ114" i="26"/>
  <c r="AJ176" i="26"/>
  <c r="G115" i="26"/>
  <c r="Z148" i="26"/>
  <c r="Z182" i="26"/>
  <c r="G154" i="26"/>
  <c r="Z42" i="26"/>
  <c r="G79" i="26"/>
  <c r="Z25" i="26"/>
  <c r="AW180" i="26"/>
  <c r="AB180" i="26" s="1"/>
  <c r="AJ169" i="26"/>
  <c r="G74" i="26"/>
  <c r="AJ163" i="26"/>
  <c r="Z73" i="26"/>
  <c r="Z35" i="26"/>
  <c r="G98" i="26"/>
  <c r="G130" i="26"/>
  <c r="AJ56" i="26"/>
  <c r="G102" i="26"/>
  <c r="Z149" i="26"/>
  <c r="AW123" i="26"/>
  <c r="AB123" i="26" s="1"/>
  <c r="Z27" i="26"/>
  <c r="AJ141" i="26"/>
  <c r="AW111" i="26"/>
  <c r="AB111" i="26" s="1"/>
  <c r="AJ91" i="26"/>
  <c r="G30" i="26"/>
  <c r="AJ170" i="26"/>
  <c r="AW97" i="26"/>
  <c r="AB97" i="26" s="1"/>
  <c r="AJ189" i="26"/>
  <c r="AJ145" i="26"/>
  <c r="G29" i="26"/>
  <c r="AW90" i="26"/>
  <c r="AB90" i="26" s="1"/>
  <c r="G123" i="26"/>
  <c r="AW29" i="26"/>
  <c r="AB29" i="26" s="1"/>
  <c r="Z147" i="26"/>
  <c r="AW98" i="26"/>
  <c r="AB98" i="26" s="1"/>
  <c r="AW167" i="26"/>
  <c r="AB167" i="26" s="1"/>
  <c r="AW151" i="26"/>
  <c r="AB151" i="26" s="1"/>
  <c r="G81" i="26"/>
  <c r="AJ37" i="26"/>
  <c r="AW61" i="26"/>
  <c r="AB61" i="26" s="1"/>
  <c r="AJ183" i="26"/>
  <c r="AW189" i="26"/>
  <c r="AB189" i="26" s="1"/>
  <c r="Z142" i="26"/>
  <c r="AJ116" i="26"/>
  <c r="Z77" i="26"/>
  <c r="Z188" i="26"/>
  <c r="G82" i="26"/>
  <c r="G135" i="26"/>
  <c r="AJ160" i="26"/>
  <c r="AJ110" i="26"/>
  <c r="Z124" i="26"/>
  <c r="AW76" i="26"/>
  <c r="AB76" i="26" s="1"/>
  <c r="Z38" i="26"/>
  <c r="G35" i="26"/>
  <c r="AJ193" i="26"/>
  <c r="G56" i="26"/>
  <c r="AJ113" i="26"/>
  <c r="G152" i="26"/>
  <c r="G140" i="26"/>
  <c r="G111" i="26"/>
  <c r="AW182" i="26"/>
  <c r="AB182" i="26" s="1"/>
  <c r="AW77" i="26"/>
  <c r="AB77" i="26" s="1"/>
  <c r="AJ132" i="26"/>
  <c r="G31" i="26"/>
  <c r="AJ93" i="26"/>
  <c r="AZ4" i="26"/>
  <c r="G96" i="26"/>
  <c r="Z186" i="26"/>
  <c r="AW62" i="26"/>
  <c r="AB62" i="26" s="1"/>
  <c r="Z46" i="26"/>
  <c r="Z78" i="26"/>
  <c r="AW194" i="26"/>
  <c r="AB194" i="26" s="1"/>
  <c r="Z107" i="26"/>
  <c r="AW24" i="26"/>
  <c r="AB24" i="26" s="1"/>
  <c r="Z75" i="26"/>
  <c r="AW134" i="26"/>
  <c r="AB134" i="26" s="1"/>
  <c r="AJ32" i="26"/>
  <c r="G184" i="26"/>
  <c r="AJ192" i="26"/>
  <c r="AJ73" i="26"/>
  <c r="G139" i="31"/>
  <c r="Z45" i="31"/>
  <c r="AW134" i="31"/>
  <c r="AB134" i="31" s="1"/>
  <c r="G21" i="31"/>
  <c r="AW153" i="31"/>
  <c r="AB153" i="31" s="1"/>
  <c r="AJ51" i="31"/>
  <c r="AJ180" i="31"/>
  <c r="AW88" i="31"/>
  <c r="AB88" i="31" s="1"/>
  <c r="Z99" i="31"/>
  <c r="AT4" i="31"/>
  <c r="G39" i="31"/>
  <c r="AJ132" i="31"/>
  <c r="G51" i="31"/>
  <c r="G150" i="31"/>
  <c r="Z112" i="31"/>
  <c r="AJ193" i="31"/>
  <c r="AW86" i="31"/>
  <c r="AB86" i="31" s="1"/>
  <c r="G92" i="31"/>
  <c r="Z180" i="31"/>
  <c r="AJ163" i="31"/>
  <c r="G38" i="31"/>
  <c r="AJ130" i="31"/>
  <c r="G148" i="31"/>
  <c r="AW144" i="31"/>
  <c r="AB144" i="31" s="1"/>
  <c r="Z162" i="31"/>
  <c r="AW37" i="31"/>
  <c r="AB37" i="31" s="1"/>
  <c r="AW181" i="31"/>
  <c r="AB181" i="31" s="1"/>
  <c r="AW132" i="31"/>
  <c r="AB132" i="31" s="1"/>
  <c r="Z67" i="31"/>
  <c r="AJ187" i="31"/>
  <c r="Z183" i="31"/>
  <c r="AJ181" i="31"/>
  <c r="AW52" i="31"/>
  <c r="AB52" i="31" s="1"/>
  <c r="AJ62" i="31"/>
  <c r="Z161" i="31"/>
  <c r="AJ52" i="31"/>
  <c r="G68" i="31"/>
  <c r="Z73" i="31"/>
  <c r="Z194" i="31"/>
  <c r="Z158" i="31"/>
  <c r="AJ165" i="31"/>
  <c r="AJ23" i="31"/>
  <c r="AQ4" i="31"/>
  <c r="AW140" i="31"/>
  <c r="AB140" i="31" s="1"/>
  <c r="G87" i="31"/>
  <c r="G133" i="31"/>
  <c r="AJ95" i="31"/>
  <c r="AJ49" i="31"/>
  <c r="AJ70" i="31"/>
  <c r="AJ159" i="31"/>
  <c r="AJ120" i="31"/>
  <c r="AJ61" i="31"/>
  <c r="Z26" i="31"/>
  <c r="AW164" i="31"/>
  <c r="AB164" i="31" s="1"/>
  <c r="G114" i="31"/>
  <c r="G168" i="31"/>
  <c r="Z137" i="31"/>
  <c r="Z93" i="31"/>
  <c r="Z80" i="31"/>
  <c r="AZ4" i="31"/>
  <c r="AJ153" i="31"/>
  <c r="BK4" i="31"/>
  <c r="G53" i="31"/>
  <c r="AW143" i="31"/>
  <c r="AB143" i="31" s="1"/>
  <c r="Z22" i="31"/>
  <c r="Z36" i="31"/>
  <c r="G127" i="31"/>
  <c r="Z139" i="31"/>
  <c r="AW25" i="31"/>
  <c r="AB25" i="31" s="1"/>
  <c r="G69" i="31"/>
  <c r="Z92" i="31"/>
  <c r="Z101" i="31"/>
  <c r="Z176" i="31"/>
  <c r="AJ33" i="31"/>
  <c r="G173" i="31"/>
  <c r="AW31" i="31"/>
  <c r="AB31" i="31" s="1"/>
  <c r="AW53" i="31"/>
  <c r="AB53" i="31" s="1"/>
  <c r="G25" i="31"/>
  <c r="G137" i="31"/>
  <c r="Z182" i="31"/>
  <c r="Z193" i="31"/>
  <c r="AW65" i="31"/>
  <c r="AB65" i="31" s="1"/>
  <c r="Z71" i="31"/>
  <c r="AW126" i="31"/>
  <c r="AB126" i="31" s="1"/>
  <c r="G47" i="31"/>
  <c r="G142" i="31"/>
  <c r="AW170" i="31"/>
  <c r="AB170" i="31" s="1"/>
  <c r="Z185" i="31"/>
  <c r="G71" i="31"/>
  <c r="Z105" i="31"/>
  <c r="AW182" i="31"/>
  <c r="AB182" i="31" s="1"/>
  <c r="G106" i="31"/>
  <c r="AW76" i="31"/>
  <c r="AB76" i="31" s="1"/>
  <c r="Z97" i="31"/>
  <c r="AW123" i="31"/>
  <c r="AB123" i="31" s="1"/>
  <c r="Z68" i="31"/>
  <c r="G103" i="31"/>
  <c r="BB4" i="31"/>
  <c r="AO4" i="31"/>
  <c r="AJ107" i="31"/>
  <c r="AJ154" i="31"/>
  <c r="AJ74" i="31"/>
  <c r="Z174" i="31"/>
  <c r="Z106" i="31"/>
  <c r="AJ118" i="31"/>
  <c r="G167" i="31"/>
  <c r="Z43" i="31"/>
  <c r="Z115" i="31"/>
  <c r="AW183" i="31"/>
  <c r="AB183" i="31" s="1"/>
  <c r="AW175" i="31"/>
  <c r="AB175" i="31" s="1"/>
  <c r="AW187" i="31"/>
  <c r="AB187" i="31" s="1"/>
  <c r="G182" i="31"/>
  <c r="G155" i="31"/>
  <c r="AJ112" i="31"/>
  <c r="G61" i="31"/>
  <c r="G116" i="31"/>
  <c r="AW74" i="31"/>
  <c r="AB74" i="31" s="1"/>
  <c r="AW106" i="31"/>
  <c r="AB106" i="31" s="1"/>
  <c r="AJ82" i="31"/>
  <c r="AW50" i="31"/>
  <c r="AB50" i="31" s="1"/>
  <c r="Z173" i="31"/>
  <c r="Z37" i="31"/>
  <c r="G105" i="31"/>
  <c r="AJ68" i="31"/>
  <c r="Z153" i="31"/>
  <c r="Z149" i="31"/>
  <c r="AK4" i="31"/>
  <c r="Z118" i="31"/>
  <c r="AW136" i="31"/>
  <c r="AB136" i="31" s="1"/>
  <c r="G138" i="31"/>
  <c r="AJ150" i="31"/>
  <c r="AJ91" i="31"/>
  <c r="AW67" i="31"/>
  <c r="AB67" i="31" s="1"/>
  <c r="AW147" i="31"/>
  <c r="AB147" i="31" s="1"/>
  <c r="AJ85" i="31"/>
  <c r="AJ152" i="31"/>
  <c r="AW90" i="31"/>
  <c r="AB90" i="31" s="1"/>
  <c r="AW130" i="31"/>
  <c r="AB130" i="31" s="1"/>
  <c r="AJ160" i="31"/>
  <c r="AJ125" i="31"/>
  <c r="G112" i="31"/>
  <c r="AJ116" i="31"/>
  <c r="Z90" i="31"/>
  <c r="AJ149" i="31"/>
  <c r="Z77" i="31"/>
  <c r="G52" i="31"/>
  <c r="AW178" i="31"/>
  <c r="AB178" i="31" s="1"/>
  <c r="Z79" i="31"/>
  <c r="AW30" i="31"/>
  <c r="AB30" i="31" s="1"/>
  <c r="G44" i="31"/>
  <c r="AW79" i="31"/>
  <c r="AB79" i="31" s="1"/>
  <c r="G57" i="31"/>
  <c r="G42" i="31"/>
  <c r="Z21" i="31"/>
  <c r="Z44" i="31"/>
  <c r="G117" i="31"/>
  <c r="Z104" i="31"/>
  <c r="AJ148" i="31"/>
  <c r="Z172" i="31"/>
  <c r="AJ87" i="31"/>
  <c r="Z74" i="31"/>
  <c r="AW33" i="31"/>
  <c r="AB33" i="31" s="1"/>
  <c r="AW42" i="31"/>
  <c r="AB42" i="31" s="1"/>
  <c r="AJ168" i="31"/>
  <c r="G40" i="31"/>
  <c r="AJ93" i="31"/>
  <c r="G171" i="31"/>
  <c r="AJ102" i="31"/>
  <c r="G77" i="31"/>
  <c r="G164" i="31"/>
  <c r="G100" i="31"/>
  <c r="AW35" i="31"/>
  <c r="AB35" i="31" s="1"/>
  <c r="AJ191" i="31"/>
  <c r="Z178" i="31"/>
  <c r="G34" i="31"/>
  <c r="AJ76" i="31"/>
  <c r="G104" i="31"/>
  <c r="G84" i="31"/>
  <c r="Z134" i="31"/>
  <c r="AJ139" i="31"/>
  <c r="Z116" i="31"/>
  <c r="G48" i="31"/>
  <c r="AW163" i="31"/>
  <c r="AB163" i="31" s="1"/>
  <c r="G193" i="31"/>
  <c r="Z31" i="31"/>
  <c r="Z189" i="31"/>
  <c r="G191" i="31"/>
  <c r="Z61" i="31"/>
  <c r="Z168" i="31"/>
  <c r="BE4" i="31"/>
  <c r="AW99" i="31"/>
  <c r="AB99" i="31" s="1"/>
  <c r="AJ84" i="31"/>
  <c r="Z117" i="31"/>
  <c r="G163" i="31"/>
  <c r="G58" i="31"/>
  <c r="AW152" i="31"/>
  <c r="AB152" i="31" s="1"/>
  <c r="AW43" i="31"/>
  <c r="AB43" i="31" s="1"/>
  <c r="AJ66" i="31"/>
  <c r="AW70" i="31"/>
  <c r="AB70" i="31" s="1"/>
  <c r="AJ64" i="31"/>
  <c r="G119" i="31"/>
  <c r="Z147" i="31"/>
  <c r="AJ143" i="31"/>
  <c r="AW61" i="31"/>
  <c r="AB61" i="31" s="1"/>
  <c r="G82" i="31"/>
  <c r="AJ146" i="31"/>
  <c r="G165" i="31"/>
  <c r="AJ20" i="31"/>
  <c r="Z108" i="31"/>
  <c r="AJ164" i="31"/>
  <c r="Z82" i="31"/>
  <c r="Z52" i="31"/>
  <c r="Z54" i="31"/>
  <c r="AJ176" i="31"/>
  <c r="AW159" i="31"/>
  <c r="AB159" i="31" s="1"/>
  <c r="G135" i="31"/>
  <c r="AW72" i="31"/>
  <c r="AB72" i="31" s="1"/>
  <c r="Z34" i="31"/>
  <c r="BC4" i="31"/>
  <c r="G102" i="31"/>
  <c r="AJ100" i="31"/>
  <c r="AJ171" i="31"/>
  <c r="AW108" i="31"/>
  <c r="AB108" i="31" s="1"/>
  <c r="AW161" i="31"/>
  <c r="AB161" i="31" s="1"/>
  <c r="AJ178" i="31"/>
  <c r="Z169" i="31"/>
  <c r="AW150" i="31"/>
  <c r="AB150" i="31" s="1"/>
  <c r="Z120" i="31"/>
  <c r="G134" i="31"/>
  <c r="G153" i="31"/>
  <c r="AW23" i="31"/>
  <c r="AB23" i="31" s="1"/>
  <c r="Z156" i="31"/>
  <c r="G89" i="31"/>
  <c r="Z154" i="31"/>
  <c r="AW110" i="31"/>
  <c r="AB110" i="31" s="1"/>
  <c r="AW95" i="31"/>
  <c r="AB95" i="31" s="1"/>
  <c r="AJ48" i="31"/>
  <c r="Z62" i="31"/>
  <c r="G115" i="31"/>
  <c r="AW44" i="31"/>
  <c r="AB44" i="31" s="1"/>
  <c r="G107" i="31"/>
  <c r="AW24" i="31"/>
  <c r="AB24" i="31" s="1"/>
  <c r="AW194" i="31"/>
  <c r="AB194" i="31" s="1"/>
  <c r="G152" i="31"/>
  <c r="Z86" i="31"/>
  <c r="AJ126" i="31"/>
  <c r="AJ110" i="31"/>
  <c r="AJ42" i="31"/>
  <c r="Z164" i="31"/>
  <c r="AJ37" i="31"/>
  <c r="AW129" i="31"/>
  <c r="AB129" i="31" s="1"/>
  <c r="Z76" i="31"/>
  <c r="G85" i="31"/>
  <c r="BG4" i="31"/>
  <c r="AJ123" i="31"/>
  <c r="AJ128" i="31"/>
  <c r="G169" i="31"/>
  <c r="Z119" i="31"/>
  <c r="G90" i="31"/>
  <c r="AW94" i="31"/>
  <c r="AB94" i="31" s="1"/>
  <c r="Z192" i="31"/>
  <c r="AW4" i="31"/>
  <c r="AJ88" i="31"/>
  <c r="AW26" i="31"/>
  <c r="AB26" i="31" s="1"/>
  <c r="BM4" i="31"/>
  <c r="Z75" i="31"/>
  <c r="AJ36" i="31"/>
  <c r="AW114" i="31"/>
  <c r="AB114" i="31" s="1"/>
  <c r="G189" i="31"/>
  <c r="G186" i="31"/>
  <c r="AW98" i="31"/>
  <c r="AB98" i="31" s="1"/>
  <c r="G122" i="31"/>
  <c r="Z138" i="31"/>
  <c r="AJ31" i="31"/>
  <c r="G27" i="31"/>
  <c r="Z133" i="31"/>
  <c r="BO4" i="31"/>
  <c r="AJ169" i="31"/>
  <c r="AJ137" i="31"/>
  <c r="G188" i="31"/>
  <c r="AW28" i="31"/>
  <c r="AB28" i="31" s="1"/>
  <c r="G67" i="31"/>
  <c r="AU4" i="31"/>
  <c r="AJ189" i="31"/>
  <c r="Z72" i="31"/>
  <c r="G172" i="31"/>
  <c r="AW89" i="31"/>
  <c r="AB89" i="31" s="1"/>
  <c r="Z159" i="31"/>
  <c r="G24" i="31"/>
  <c r="AW141" i="31"/>
  <c r="AB141" i="31" s="1"/>
  <c r="AJ83" i="31"/>
  <c r="AW160" i="31"/>
  <c r="AB160" i="31" s="1"/>
  <c r="BL4" i="31"/>
  <c r="AW36" i="31"/>
  <c r="AB36" i="31" s="1"/>
  <c r="AJ138" i="31"/>
  <c r="Z57" i="31"/>
  <c r="Z42" i="31"/>
  <c r="G63" i="31"/>
  <c r="Z84" i="31"/>
  <c r="G120" i="31"/>
  <c r="Z78" i="31"/>
  <c r="AJ173" i="31"/>
  <c r="AJ166" i="31"/>
  <c r="Z89" i="31"/>
  <c r="AJ35" i="31"/>
  <c r="AW173" i="31"/>
  <c r="AB173" i="31" s="1"/>
  <c r="AJ109" i="31"/>
  <c r="AJ44" i="31"/>
  <c r="AW83" i="31"/>
  <c r="AB83" i="31" s="1"/>
  <c r="AR4" i="31"/>
  <c r="AJ144" i="31"/>
  <c r="G30" i="31"/>
  <c r="AJ190" i="31"/>
  <c r="Z20" i="31"/>
  <c r="AW56" i="31"/>
  <c r="AB56" i="31" s="1"/>
  <c r="G157" i="31"/>
  <c r="G37" i="31"/>
  <c r="AW47" i="31"/>
  <c r="AB47" i="31" s="1"/>
  <c r="G55" i="31"/>
  <c r="AW58" i="31"/>
  <c r="AB58" i="31" s="1"/>
  <c r="G174" i="31"/>
  <c r="G187" i="31"/>
  <c r="AJ174" i="31"/>
  <c r="AW39" i="31"/>
  <c r="AB39" i="31" s="1"/>
  <c r="Z27" i="31"/>
  <c r="AW156" i="31"/>
  <c r="AB156" i="31" s="1"/>
  <c r="Z114" i="31"/>
  <c r="Z127" i="31"/>
  <c r="AW91" i="31"/>
  <c r="AB91" i="31" s="1"/>
  <c r="Z191" i="31"/>
  <c r="AW109" i="31"/>
  <c r="AB109" i="31" s="1"/>
  <c r="G160" i="31"/>
  <c r="G97" i="31"/>
  <c r="AJ58" i="31"/>
  <c r="G184" i="31"/>
  <c r="AJ183" i="31"/>
  <c r="G149" i="31"/>
  <c r="AJ30" i="31"/>
  <c r="Z130" i="31"/>
  <c r="AW60" i="31"/>
  <c r="AB60" i="31" s="1"/>
  <c r="Z152" i="31"/>
  <c r="G41" i="31"/>
  <c r="AW73" i="31"/>
  <c r="AB73" i="31" s="1"/>
  <c r="Z187" i="31"/>
  <c r="AJ38" i="31"/>
  <c r="AW174" i="31"/>
  <c r="AB174" i="31" s="1"/>
  <c r="AJ158" i="31"/>
  <c r="AJ40" i="31"/>
  <c r="Z102" i="31"/>
  <c r="Z96" i="31"/>
  <c r="AW82" i="31"/>
  <c r="AB82" i="31" s="1"/>
  <c r="Z65" i="31"/>
  <c r="AW62" i="31"/>
  <c r="AB62" i="31" s="1"/>
  <c r="G162" i="31"/>
  <c r="AJ147" i="31"/>
  <c r="G180" i="31"/>
  <c r="BN4" i="31"/>
  <c r="AW64" i="31"/>
  <c r="AB64" i="31" s="1"/>
  <c r="AJ188" i="31"/>
  <c r="G93" i="31"/>
  <c r="AJ101" i="31"/>
  <c r="G35" i="31"/>
  <c r="AJ170" i="31"/>
  <c r="G124" i="31"/>
  <c r="AJ28" i="31"/>
  <c r="Z85" i="31"/>
  <c r="G108" i="31"/>
  <c r="AJ155" i="31"/>
  <c r="AW137" i="31"/>
  <c r="AB137" i="31" s="1"/>
  <c r="AW59" i="31"/>
  <c r="AB59" i="31" s="1"/>
  <c r="G179" i="31"/>
  <c r="Z66" i="31"/>
  <c r="AG5" i="31"/>
  <c r="AW84" i="31"/>
  <c r="AB84" i="31" s="1"/>
  <c r="AW102" i="31"/>
  <c r="AB102" i="31" s="1"/>
  <c r="AJ151" i="31"/>
  <c r="AJ184" i="31"/>
  <c r="AJ104" i="31"/>
  <c r="AJ89" i="31"/>
  <c r="Z126" i="31"/>
  <c r="AW85" i="31"/>
  <c r="AB85" i="31" s="1"/>
  <c r="G194" i="31"/>
  <c r="Z47" i="31"/>
  <c r="AW92" i="31"/>
  <c r="AB92" i="31" s="1"/>
  <c r="G46" i="31"/>
  <c r="Z100" i="31"/>
  <c r="AW103" i="31"/>
  <c r="AB103" i="31" s="1"/>
  <c r="AW168" i="31"/>
  <c r="AB168" i="31" s="1"/>
  <c r="G22" i="31"/>
  <c r="AW162" i="31"/>
  <c r="AB162" i="31" s="1"/>
  <c r="AW139" i="31"/>
  <c r="AB139" i="31" s="1"/>
  <c r="G80" i="31"/>
  <c r="G143" i="31"/>
  <c r="AJ53" i="31"/>
  <c r="Z69" i="31"/>
  <c r="AW135" i="31"/>
  <c r="AB135" i="31" s="1"/>
  <c r="AJ27" i="31"/>
  <c r="G94" i="31"/>
  <c r="BJ4" i="31"/>
  <c r="Z48" i="31"/>
  <c r="Z170" i="31"/>
  <c r="AJ78" i="31"/>
  <c r="AW117" i="31"/>
  <c r="AB117" i="31" s="1"/>
  <c r="AJ60" i="31"/>
  <c r="Z171" i="31"/>
  <c r="Z121" i="31"/>
  <c r="U6" i="31"/>
  <c r="AJ185" i="31"/>
  <c r="AJ34" i="31"/>
  <c r="AW118" i="31"/>
  <c r="AB118" i="31" s="1"/>
  <c r="AW167" i="31"/>
  <c r="AB167" i="31" s="1"/>
  <c r="AJ135" i="31"/>
  <c r="Z40" i="31"/>
  <c r="G175" i="31"/>
  <c r="Z122" i="31"/>
  <c r="AJ141" i="31"/>
  <c r="Z184" i="31"/>
  <c r="Z144" i="31"/>
  <c r="AW158" i="31"/>
  <c r="AB158" i="31" s="1"/>
  <c r="G129" i="31"/>
  <c r="AJ119" i="31"/>
  <c r="Z24" i="31"/>
  <c r="AJ94" i="31"/>
  <c r="Z141" i="31"/>
  <c r="AJ65" i="31"/>
  <c r="BF4" i="31"/>
  <c r="Z181" i="31"/>
  <c r="G123" i="31"/>
  <c r="AW68" i="31"/>
  <c r="AB68" i="31" s="1"/>
  <c r="Z135" i="31"/>
  <c r="AW193" i="31"/>
  <c r="AB193" i="31" s="1"/>
  <c r="G147" i="31"/>
  <c r="AW124" i="31"/>
  <c r="AB124" i="31" s="1"/>
  <c r="G83" i="31"/>
  <c r="AJ24" i="31"/>
  <c r="Z123" i="31"/>
  <c r="AJ111" i="31"/>
  <c r="AJ81" i="31"/>
  <c r="AW40" i="31"/>
  <c r="AB40" i="31" s="1"/>
  <c r="AW180" i="31"/>
  <c r="AB180" i="31" s="1"/>
  <c r="Z155" i="31"/>
  <c r="G73" i="31"/>
  <c r="AW100" i="31"/>
  <c r="AB100" i="31" s="1"/>
  <c r="G43" i="31"/>
  <c r="Z94" i="31"/>
  <c r="Z124" i="31"/>
  <c r="Z103" i="31"/>
  <c r="AJ186" i="31"/>
  <c r="Z132" i="31"/>
  <c r="G29" i="31"/>
  <c r="AJ69" i="31"/>
  <c r="Z32" i="31"/>
  <c r="Z107" i="31"/>
  <c r="Z131" i="31"/>
  <c r="AJ129" i="31"/>
  <c r="AW127" i="31"/>
  <c r="AB127" i="31" s="1"/>
  <c r="AJ140" i="31"/>
  <c r="G99" i="31"/>
  <c r="AJ59" i="31"/>
  <c r="G141" i="31"/>
  <c r="AJ46" i="31"/>
  <c r="AW177" i="31"/>
  <c r="AB177" i="31" s="1"/>
  <c r="AW151" i="31"/>
  <c r="AB151" i="31" s="1"/>
  <c r="G146" i="31"/>
  <c r="Z87" i="31"/>
  <c r="AW166" i="31"/>
  <c r="AB166" i="31" s="1"/>
  <c r="AJ67" i="31"/>
  <c r="AJ124" i="31"/>
  <c r="G183" i="31"/>
  <c r="AJ73" i="31"/>
  <c r="Z46" i="31"/>
  <c r="AW184" i="31"/>
  <c r="AB184" i="31" s="1"/>
  <c r="AS4" i="31"/>
  <c r="G161" i="31"/>
  <c r="AW32" i="31"/>
  <c r="AB32" i="31" s="1"/>
  <c r="Z111" i="31"/>
  <c r="G154" i="31"/>
  <c r="AW121" i="31"/>
  <c r="AB121" i="31" s="1"/>
  <c r="AW119" i="31"/>
  <c r="AB119" i="31" s="1"/>
  <c r="G49" i="31"/>
  <c r="AJ192" i="31"/>
  <c r="AJ92" i="31"/>
  <c r="AW57" i="31"/>
  <c r="AB57" i="31" s="1"/>
  <c r="AW34" i="31"/>
  <c r="AB34" i="31" s="1"/>
  <c r="AW101" i="31"/>
  <c r="AB101" i="31" s="1"/>
  <c r="AJ72" i="31"/>
  <c r="AP4" i="31"/>
  <c r="AW191" i="31"/>
  <c r="AB191" i="31" s="1"/>
  <c r="AW112" i="31"/>
  <c r="AB112" i="31" s="1"/>
  <c r="G130" i="31"/>
  <c r="Z38" i="31"/>
  <c r="AW176" i="31"/>
  <c r="AB176" i="31" s="1"/>
  <c r="G125" i="31"/>
  <c r="AW63" i="31"/>
  <c r="AB63" i="31" s="1"/>
  <c r="AW188" i="31"/>
  <c r="AB188" i="31" s="1"/>
  <c r="AJ22" i="31"/>
  <c r="G121" i="31"/>
  <c r="Z49" i="31"/>
  <c r="Z98" i="31"/>
  <c r="Z166" i="31"/>
  <c r="AW22" i="31"/>
  <c r="AB22" i="31" s="1"/>
  <c r="AJ134" i="31"/>
  <c r="AJ115" i="31"/>
  <c r="Z125" i="31"/>
  <c r="G50" i="31"/>
  <c r="BI4" i="31"/>
  <c r="G178" i="31"/>
  <c r="G36" i="31"/>
  <c r="AW54" i="31"/>
  <c r="AB54" i="31" s="1"/>
  <c r="Z58" i="31"/>
  <c r="G140" i="31"/>
  <c r="G76" i="31"/>
  <c r="Z25" i="31"/>
  <c r="AJ142" i="31"/>
  <c r="Z128" i="31"/>
  <c r="Z109" i="31"/>
  <c r="AW27" i="31"/>
  <c r="AB27" i="31" s="1"/>
  <c r="AW113" i="31"/>
  <c r="AB113" i="31" s="1"/>
  <c r="G192" i="31"/>
  <c r="Z179" i="31"/>
  <c r="AW78" i="31"/>
  <c r="AB78" i="31" s="1"/>
  <c r="AY4" i="31"/>
  <c r="AJ194" i="31"/>
  <c r="Z175" i="31"/>
  <c r="G70" i="31"/>
  <c r="Z95" i="31"/>
  <c r="AW107" i="31"/>
  <c r="AB107" i="31" s="1"/>
  <c r="G88" i="31"/>
  <c r="AW45" i="31"/>
  <c r="AB45" i="31" s="1"/>
  <c r="G128" i="31"/>
  <c r="AW75" i="31"/>
  <c r="AB75" i="31" s="1"/>
  <c r="AW171" i="31"/>
  <c r="AB171" i="31" s="1"/>
  <c r="AW190" i="31"/>
  <c r="AB190" i="31" s="1"/>
  <c r="AF6" i="31"/>
  <c r="AN4" i="31"/>
  <c r="AW185" i="31"/>
  <c r="AB185" i="31" s="1"/>
  <c r="Z143" i="31"/>
  <c r="G126" i="31"/>
  <c r="AW93" i="31"/>
  <c r="AB93" i="31" s="1"/>
  <c r="G185" i="31"/>
  <c r="AJ98" i="31"/>
  <c r="AJ56" i="31"/>
  <c r="G132" i="31"/>
  <c r="G158" i="31"/>
  <c r="AJ136" i="31"/>
  <c r="G151" i="31"/>
  <c r="Z160" i="31"/>
  <c r="AJ114" i="31"/>
  <c r="AW142" i="31"/>
  <c r="AB142" i="31" s="1"/>
  <c r="AW41" i="31"/>
  <c r="AB41" i="31" s="1"/>
  <c r="G56" i="31"/>
  <c r="AJ157" i="31"/>
  <c r="Z50" i="31"/>
  <c r="AW71" i="31"/>
  <c r="AB71" i="31" s="1"/>
  <c r="AW38" i="31"/>
  <c r="AB38" i="31" s="1"/>
  <c r="Z142" i="31"/>
  <c r="AJ122" i="31"/>
  <c r="AJ86" i="31"/>
  <c r="AW157" i="31"/>
  <c r="AB157" i="31" s="1"/>
  <c r="AJ25" i="31"/>
  <c r="Z177" i="31"/>
  <c r="AW133" i="31"/>
  <c r="AB133" i="31" s="1"/>
  <c r="Z70" i="31"/>
  <c r="AJ80" i="31"/>
  <c r="AJ32" i="31"/>
  <c r="Z51" i="31"/>
  <c r="G86" i="31"/>
  <c r="AW97" i="31"/>
  <c r="AB97" i="31" s="1"/>
  <c r="Z28" i="31"/>
  <c r="AW131" i="31"/>
  <c r="AB131" i="31" s="1"/>
  <c r="Z33" i="31"/>
  <c r="G109" i="31"/>
  <c r="AJ167" i="31"/>
  <c r="G113" i="31"/>
  <c r="AJ39" i="31"/>
  <c r="AJ127" i="31"/>
  <c r="G190" i="31"/>
  <c r="AJ90" i="31"/>
  <c r="Z136" i="31"/>
  <c r="AJ108" i="31"/>
  <c r="G60" i="31"/>
  <c r="Z167" i="31"/>
  <c r="AJ97" i="31"/>
  <c r="AJ133" i="31"/>
  <c r="G66" i="31"/>
  <c r="AJ77" i="31"/>
  <c r="AW146" i="31"/>
  <c r="AB146" i="31" s="1"/>
  <c r="AW179" i="31"/>
  <c r="AB179" i="31" s="1"/>
  <c r="AJ131" i="31"/>
  <c r="AJ47" i="31"/>
  <c r="Z129" i="31"/>
  <c r="G75" i="31"/>
  <c r="G98" i="31"/>
  <c r="G101" i="31"/>
  <c r="AJ79" i="31"/>
  <c r="G79" i="31"/>
  <c r="AJ172" i="31"/>
  <c r="AJ113" i="31"/>
  <c r="G65" i="31"/>
  <c r="G181" i="31"/>
  <c r="AW77" i="31"/>
  <c r="AB77" i="31" s="1"/>
  <c r="Z64" i="31"/>
  <c r="G78" i="31"/>
  <c r="Z60" i="31"/>
  <c r="G74" i="31"/>
  <c r="G45" i="31"/>
  <c r="Z186" i="31"/>
  <c r="Z188" i="31"/>
  <c r="G23" i="31"/>
  <c r="Z157" i="31"/>
  <c r="AJ175" i="31"/>
  <c r="AW66" i="31"/>
  <c r="AB66" i="31" s="1"/>
  <c r="BA4" i="31"/>
  <c r="AJ106" i="31"/>
  <c r="AJ121" i="31"/>
  <c r="G118" i="31"/>
  <c r="Z59" i="31"/>
  <c r="AJ103" i="31"/>
  <c r="AW49" i="31"/>
  <c r="AB49" i="31" s="1"/>
  <c r="Z151" i="31"/>
  <c r="G136" i="31"/>
  <c r="AV4" i="31"/>
  <c r="AJ75" i="31"/>
  <c r="Z23" i="31"/>
  <c r="AX4" i="31"/>
  <c r="AJ117" i="31"/>
  <c r="AW145" i="31"/>
  <c r="AB145" i="31" s="1"/>
  <c r="AJ105" i="31"/>
  <c r="BH4" i="31"/>
  <c r="G176" i="31"/>
  <c r="AJ54" i="31"/>
  <c r="Z83" i="31"/>
  <c r="Z35" i="31"/>
  <c r="G159" i="31"/>
  <c r="AW29" i="31"/>
  <c r="AB29" i="31" s="1"/>
  <c r="Z146" i="31"/>
  <c r="AJ156" i="31"/>
  <c r="G31" i="31"/>
  <c r="AW128" i="31"/>
  <c r="AB128" i="31" s="1"/>
  <c r="AJ43" i="31"/>
  <c r="AJ55" i="31"/>
  <c r="AJ182" i="31"/>
  <c r="G28" i="31"/>
  <c r="Z148" i="31"/>
  <c r="Z29" i="31"/>
  <c r="G72" i="31"/>
  <c r="G95" i="31"/>
  <c r="AW149" i="31"/>
  <c r="AB149" i="31" s="1"/>
  <c r="AJ29" i="31"/>
  <c r="AJ179" i="31"/>
  <c r="Z110" i="31"/>
  <c r="AW48" i="31"/>
  <c r="AB48" i="31" s="1"/>
  <c r="Z81" i="31"/>
  <c r="AW96" i="31"/>
  <c r="AB96" i="31" s="1"/>
  <c r="AJ96" i="31"/>
  <c r="AW21" i="31"/>
  <c r="AB21" i="31" s="1"/>
  <c r="Z113" i="31"/>
  <c r="AJ41" i="31"/>
  <c r="AJ50" i="31"/>
  <c r="AW148" i="31"/>
  <c r="AB148" i="31" s="1"/>
  <c r="AJ57" i="31"/>
  <c r="Z56" i="31"/>
  <c r="AW154" i="31"/>
  <c r="AB154" i="31" s="1"/>
  <c r="AW55" i="31"/>
  <c r="AB55" i="31" s="1"/>
  <c r="AW115" i="31"/>
  <c r="AB115" i="31" s="1"/>
  <c r="AW80" i="31"/>
  <c r="AB80" i="31" s="1"/>
  <c r="AW69" i="31"/>
  <c r="AB69" i="31" s="1"/>
  <c r="AW165" i="31"/>
  <c r="AB165" i="31" s="1"/>
  <c r="Z163" i="31"/>
  <c r="AW120" i="31"/>
  <c r="AB120" i="31" s="1"/>
  <c r="AW192" i="31"/>
  <c r="AB192" i="31" s="1"/>
  <c r="G156" i="31"/>
  <c r="AW116" i="31"/>
  <c r="AB116" i="31" s="1"/>
  <c r="AW87" i="31"/>
  <c r="AB87" i="31" s="1"/>
  <c r="Z88" i="31"/>
  <c r="Z53" i="31"/>
  <c r="AW138" i="31"/>
  <c r="AB138" i="31" s="1"/>
  <c r="AW105" i="31"/>
  <c r="AB105" i="31" s="1"/>
  <c r="G64" i="31"/>
  <c r="AM4" i="31"/>
  <c r="AJ162" i="31"/>
  <c r="AW51" i="31"/>
  <c r="AB51" i="31" s="1"/>
  <c r="G111" i="31"/>
  <c r="G131" i="31"/>
  <c r="AJ26" i="31"/>
  <c r="Z39" i="31"/>
  <c r="G170" i="31"/>
  <c r="G59" i="31"/>
  <c r="AW189" i="31"/>
  <c r="AB189" i="31" s="1"/>
  <c r="AJ145" i="31"/>
  <c r="G145" i="31"/>
  <c r="Z63" i="31"/>
  <c r="G177" i="31"/>
  <c r="AW155" i="31"/>
  <c r="AB155" i="31" s="1"/>
  <c r="AW81" i="31"/>
  <c r="AB81" i="31" s="1"/>
  <c r="AJ161" i="31"/>
  <c r="AJ177" i="31"/>
  <c r="AJ71" i="31"/>
  <c r="AW125" i="31"/>
  <c r="AB125" i="31" s="1"/>
  <c r="Z41" i="31"/>
  <c r="AW46" i="31"/>
  <c r="AB46" i="31" s="1"/>
  <c r="AJ63" i="31"/>
  <c r="AW111" i="31"/>
  <c r="AB111" i="31" s="1"/>
  <c r="AW104" i="31"/>
  <c r="AB104" i="31" s="1"/>
  <c r="AJ45" i="31"/>
  <c r="Z150" i="31"/>
  <c r="AW172" i="31"/>
  <c r="AB172" i="31" s="1"/>
  <c r="Z140" i="31"/>
  <c r="BD4" i="31"/>
  <c r="Z190" i="31"/>
  <c r="AW186" i="31"/>
  <c r="AB186" i="31" s="1"/>
  <c r="G96" i="31"/>
  <c r="G62" i="31"/>
  <c r="G54" i="31"/>
  <c r="G91" i="31"/>
  <c r="G110" i="31"/>
  <c r="Z55" i="31"/>
  <c r="AW169" i="31"/>
  <c r="AB169" i="31" s="1"/>
  <c r="AJ99" i="31"/>
  <c r="AJ21" i="31"/>
  <c r="G166" i="31"/>
  <c r="G32" i="31"/>
  <c r="AW122" i="31"/>
  <c r="AB122" i="31" s="1"/>
  <c r="Z91" i="31"/>
  <c r="AL4" i="31"/>
  <c r="Z30" i="31"/>
  <c r="G81" i="31"/>
  <c r="G144" i="31"/>
  <c r="G26" i="31"/>
  <c r="Z145" i="31"/>
  <c r="Z165" i="31"/>
  <c r="G33" i="31"/>
  <c r="X24" i="31"/>
  <c r="T24" i="31" s="1"/>
  <c r="X117" i="31"/>
  <c r="T117" i="31" s="1"/>
  <c r="X161" i="31"/>
  <c r="T161" i="31" s="1"/>
  <c r="X60" i="31"/>
  <c r="T60" i="31" s="1"/>
  <c r="X193" i="31"/>
  <c r="T193" i="31" s="1"/>
  <c r="X64" i="31"/>
  <c r="T64" i="31" s="1"/>
  <c r="X111" i="31"/>
  <c r="T111" i="31" s="1"/>
  <c r="X138" i="31"/>
  <c r="T138" i="31" s="1"/>
  <c r="X69" i="31"/>
  <c r="T69" i="31" s="1"/>
  <c r="X79" i="31"/>
  <c r="T79" i="31" s="1"/>
  <c r="X33" i="31"/>
  <c r="T33" i="31" s="1"/>
  <c r="X36" i="31"/>
  <c r="T36" i="31" s="1"/>
  <c r="X85" i="31"/>
  <c r="T85" i="31" s="1"/>
  <c r="X176" i="31"/>
  <c r="T176" i="31" s="1"/>
  <c r="X119" i="31"/>
  <c r="T119" i="31" s="1"/>
  <c r="X127" i="31"/>
  <c r="T127" i="31" s="1"/>
  <c r="X133" i="31"/>
  <c r="T133" i="31" s="1"/>
  <c r="X77" i="31"/>
  <c r="T77" i="31" s="1"/>
  <c r="X104" i="31"/>
  <c r="T104" i="31" s="1"/>
  <c r="X83" i="31"/>
  <c r="T83" i="31" s="1"/>
  <c r="X52" i="31"/>
  <c r="T52" i="31" s="1"/>
  <c r="X112" i="31"/>
  <c r="T112" i="31" s="1"/>
  <c r="X94" i="31"/>
  <c r="T94" i="31" s="1"/>
  <c r="X34" i="31"/>
  <c r="T34" i="31" s="1"/>
  <c r="X125" i="31"/>
  <c r="T125" i="31" s="1"/>
  <c r="X175" i="31"/>
  <c r="T175" i="31" s="1"/>
  <c r="X28" i="31"/>
  <c r="T28" i="31" s="1"/>
  <c r="X188" i="31"/>
  <c r="T188" i="31" s="1"/>
  <c r="X184" i="31"/>
  <c r="T184" i="31" s="1"/>
  <c r="X167" i="31"/>
  <c r="T167" i="31" s="1"/>
  <c r="X76" i="31"/>
  <c r="T76" i="31" s="1"/>
  <c r="X88" i="31"/>
  <c r="T88" i="31" s="1"/>
  <c r="X137" i="31"/>
  <c r="T137" i="31" s="1"/>
  <c r="X100" i="31"/>
  <c r="T100" i="31" s="1"/>
  <c r="X182" i="31"/>
  <c r="T182" i="31" s="1"/>
  <c r="X22" i="31"/>
  <c r="T22" i="31" s="1"/>
  <c r="X107" i="31"/>
  <c r="T107" i="31" s="1"/>
  <c r="X162" i="31"/>
  <c r="T162" i="31" s="1"/>
  <c r="X129" i="31"/>
  <c r="T129" i="31" s="1"/>
  <c r="X57" i="31"/>
  <c r="T57" i="31" s="1"/>
  <c r="X97" i="31"/>
  <c r="T97" i="31" s="1"/>
  <c r="X82" i="31"/>
  <c r="T82" i="31" s="1"/>
  <c r="X144" i="31"/>
  <c r="T144" i="31" s="1"/>
  <c r="X148" i="31"/>
  <c r="T148" i="31" s="1"/>
  <c r="X121" i="31"/>
  <c r="T121" i="31" s="1"/>
  <c r="X75" i="31"/>
  <c r="T75" i="31" s="1"/>
  <c r="X169" i="31"/>
  <c r="T169" i="31" s="1"/>
  <c r="X92" i="31"/>
  <c r="T92" i="31" s="1"/>
  <c r="X39" i="31"/>
  <c r="T39" i="31" s="1"/>
  <c r="X103" i="31"/>
  <c r="T103" i="31" s="1"/>
  <c r="X43" i="31"/>
  <c r="T43" i="31" s="1"/>
  <c r="X128" i="31"/>
  <c r="T128" i="31" s="1"/>
  <c r="X32" i="31"/>
  <c r="T32" i="31" s="1"/>
  <c r="X47" i="31"/>
  <c r="T47" i="31" s="1"/>
  <c r="X187" i="31"/>
  <c r="T187" i="31" s="1"/>
  <c r="X80" i="31"/>
  <c r="T80" i="31" s="1"/>
  <c r="X38" i="31"/>
  <c r="T38" i="31" s="1"/>
  <c r="X71" i="31"/>
  <c r="T71" i="31" s="1"/>
  <c r="X141" i="31"/>
  <c r="T141" i="31" s="1"/>
  <c r="X81" i="31"/>
  <c r="T81" i="31" s="1"/>
  <c r="X152" i="31"/>
  <c r="T152" i="31" s="1"/>
  <c r="U18" i="31"/>
  <c r="U19" i="31" s="1"/>
  <c r="X93" i="31"/>
  <c r="T93" i="31" s="1"/>
  <c r="X68" i="31"/>
  <c r="T68" i="31" s="1"/>
  <c r="X74" i="31"/>
  <c r="T74" i="31" s="1"/>
  <c r="X21" i="31"/>
  <c r="T21" i="31" s="1"/>
  <c r="X179" i="31"/>
  <c r="T179" i="31" s="1"/>
  <c r="X63" i="31"/>
  <c r="T63" i="31" s="1"/>
  <c r="X134" i="31"/>
  <c r="T134" i="31" s="1"/>
  <c r="X130" i="31"/>
  <c r="T130" i="31" s="1"/>
  <c r="X147" i="31"/>
  <c r="T147" i="31" s="1"/>
  <c r="X139" i="31"/>
  <c r="T139" i="31" s="1"/>
  <c r="X168" i="31"/>
  <c r="T168" i="31" s="1"/>
  <c r="X155" i="31"/>
  <c r="T155" i="31" s="1"/>
  <c r="X160" i="31"/>
  <c r="T160" i="31" s="1"/>
  <c r="X27" i="31"/>
  <c r="T27" i="31" s="1"/>
  <c r="X132" i="31"/>
  <c r="T132" i="31" s="1"/>
  <c r="X146" i="31"/>
  <c r="T146" i="31" s="1"/>
  <c r="X194" i="31"/>
  <c r="T194" i="31" s="1"/>
  <c r="X86" i="31"/>
  <c r="T86" i="31" s="1"/>
  <c r="X20" i="31"/>
  <c r="T20" i="31" s="1"/>
  <c r="X153" i="31"/>
  <c r="T153" i="31" s="1"/>
  <c r="X178" i="31"/>
  <c r="T178" i="31" s="1"/>
  <c r="X26" i="31"/>
  <c r="T26" i="31" s="1"/>
  <c r="X58" i="31"/>
  <c r="T58" i="31" s="1"/>
  <c r="X150" i="31"/>
  <c r="T150" i="31" s="1"/>
  <c r="X180" i="31"/>
  <c r="T180" i="31" s="1"/>
  <c r="X53" i="31"/>
  <c r="T53" i="31" s="1"/>
  <c r="X84" i="31"/>
  <c r="T84" i="31" s="1"/>
  <c r="X89" i="31"/>
  <c r="T89" i="31" s="1"/>
  <c r="X102" i="31"/>
  <c r="T102" i="31" s="1"/>
  <c r="X91" i="31"/>
  <c r="T91" i="31" s="1"/>
  <c r="X45" i="31"/>
  <c r="T45" i="31" s="1"/>
  <c r="X156" i="31"/>
  <c r="T156" i="31" s="1"/>
  <c r="X72" i="31"/>
  <c r="T72" i="31" s="1"/>
  <c r="X186" i="31"/>
  <c r="T186" i="31" s="1"/>
  <c r="X142" i="31"/>
  <c r="T142" i="31" s="1"/>
  <c r="X30" i="31"/>
  <c r="T30" i="31" s="1"/>
  <c r="X40" i="31"/>
  <c r="T40" i="31" s="1"/>
  <c r="X158" i="31"/>
  <c r="T158" i="31" s="1"/>
  <c r="X131" i="31"/>
  <c r="T131" i="31" s="1"/>
  <c r="X122" i="31"/>
  <c r="T122" i="31" s="1"/>
  <c r="X98" i="31"/>
  <c r="T98" i="31" s="1"/>
  <c r="X101" i="31"/>
  <c r="T101" i="31" s="1"/>
  <c r="X143" i="31"/>
  <c r="T143" i="31" s="1"/>
  <c r="X108" i="31"/>
  <c r="T108" i="31" s="1"/>
  <c r="X96" i="31"/>
  <c r="T96" i="31" s="1"/>
  <c r="X29" i="31"/>
  <c r="T29" i="31" s="1"/>
  <c r="X46" i="31"/>
  <c r="T46" i="31" s="1"/>
  <c r="X145" i="31"/>
  <c r="T145" i="31" s="1"/>
  <c r="X25" i="31"/>
  <c r="T25" i="31" s="1"/>
  <c r="X35" i="31"/>
  <c r="T35" i="31" s="1"/>
  <c r="X110" i="31"/>
  <c r="T110" i="31" s="1"/>
  <c r="X62" i="31"/>
  <c r="T62" i="31" s="1"/>
  <c r="X99" i="31"/>
  <c r="T99" i="31" s="1"/>
  <c r="X171" i="31"/>
  <c r="T171" i="31" s="1"/>
  <c r="X31" i="31"/>
  <c r="T31" i="31" s="1"/>
  <c r="X59" i="31"/>
  <c r="T59" i="31" s="1"/>
  <c r="X140" i="31"/>
  <c r="T140" i="31" s="1"/>
  <c r="X70" i="31"/>
  <c r="T70" i="31" s="1"/>
  <c r="X123" i="31"/>
  <c r="T123" i="31" s="1"/>
  <c r="X65" i="31"/>
  <c r="T65" i="31" s="1"/>
  <c r="X135" i="31"/>
  <c r="T135" i="31" s="1"/>
  <c r="X163" i="31"/>
  <c r="T163" i="31" s="1"/>
  <c r="X42" i="31"/>
  <c r="T42" i="31" s="1"/>
  <c r="X73" i="31"/>
  <c r="T73" i="31" s="1"/>
  <c r="X51" i="31"/>
  <c r="T51" i="31" s="1"/>
  <c r="X78" i="31"/>
  <c r="T78" i="31" s="1"/>
  <c r="X174" i="31"/>
  <c r="T174" i="31" s="1"/>
  <c r="X165" i="31"/>
  <c r="T165" i="31" s="1"/>
  <c r="X113" i="31"/>
  <c r="T113" i="31" s="1"/>
  <c r="X185" i="31"/>
  <c r="T185" i="31" s="1"/>
  <c r="X149" i="31"/>
  <c r="T149" i="31" s="1"/>
  <c r="X183" i="31"/>
  <c r="T183" i="31" s="1"/>
  <c r="X61" i="31"/>
  <c r="T61" i="31" s="1"/>
  <c r="X41" i="31"/>
  <c r="T41" i="31" s="1"/>
  <c r="X192" i="31"/>
  <c r="T192" i="31" s="1"/>
  <c r="X166" i="31"/>
  <c r="T166" i="31" s="1"/>
  <c r="X44" i="31"/>
  <c r="T44" i="31" s="1"/>
  <c r="X49" i="31"/>
  <c r="T49" i="31" s="1"/>
  <c r="X90" i="31"/>
  <c r="T90" i="31" s="1"/>
  <c r="X151" i="31"/>
  <c r="T151" i="31" s="1"/>
  <c r="X95" i="31"/>
  <c r="T95" i="31" s="1"/>
  <c r="X181" i="31"/>
  <c r="T181" i="31" s="1"/>
  <c r="X109" i="31"/>
  <c r="T109" i="31" s="1"/>
  <c r="X55" i="31"/>
  <c r="T55" i="31" s="1"/>
  <c r="X154" i="31"/>
  <c r="T154" i="31" s="1"/>
  <c r="X48" i="31"/>
  <c r="T48" i="31" s="1"/>
  <c r="X164" i="31"/>
  <c r="T164" i="31" s="1"/>
  <c r="X191" i="31"/>
  <c r="T191" i="31" s="1"/>
  <c r="X56" i="31"/>
  <c r="T56" i="31" s="1"/>
  <c r="X37" i="31"/>
  <c r="T37" i="31" s="1"/>
  <c r="X66" i="31"/>
  <c r="T66" i="31" s="1"/>
  <c r="X124" i="31"/>
  <c r="T124" i="31" s="1"/>
  <c r="X23" i="31"/>
  <c r="T23" i="31" s="1"/>
  <c r="X106" i="31"/>
  <c r="T106" i="31" s="1"/>
  <c r="X189" i="31"/>
  <c r="T189" i="31" s="1"/>
  <c r="X114" i="31"/>
  <c r="T114" i="31" s="1"/>
  <c r="X177" i="31"/>
  <c r="T177" i="31" s="1"/>
  <c r="X126" i="31"/>
  <c r="T126" i="31" s="1"/>
  <c r="X157" i="31"/>
  <c r="T157" i="31" s="1"/>
  <c r="X116" i="31"/>
  <c r="T116" i="31" s="1"/>
  <c r="X172" i="31"/>
  <c r="T172" i="31" s="1"/>
  <c r="X190" i="31"/>
  <c r="T190" i="31" s="1"/>
  <c r="X54" i="31"/>
  <c r="T54" i="31" s="1"/>
  <c r="X118" i="31"/>
  <c r="T118" i="31" s="1"/>
  <c r="X67" i="31"/>
  <c r="T67" i="31" s="1"/>
  <c r="X87" i="31"/>
  <c r="T87" i="31" s="1"/>
  <c r="X105" i="31"/>
  <c r="T105" i="31" s="1"/>
  <c r="X120" i="31"/>
  <c r="T120" i="31" s="1"/>
  <c r="X170" i="31"/>
  <c r="T170" i="31" s="1"/>
  <c r="X115" i="31"/>
  <c r="T115" i="31" s="1"/>
  <c r="X173" i="31"/>
  <c r="T173" i="31" s="1"/>
  <c r="X159" i="31"/>
  <c r="T159" i="31" s="1"/>
  <c r="X136" i="31"/>
  <c r="T136" i="31" s="1"/>
  <c r="X50" i="31"/>
  <c r="T50" i="31" s="1"/>
  <c r="X27" i="33"/>
  <c r="T27" i="33" s="1"/>
  <c r="X106" i="33"/>
  <c r="T106" i="33" s="1"/>
  <c r="X40" i="33"/>
  <c r="T40" i="33" s="1"/>
  <c r="X134" i="33"/>
  <c r="T134" i="33" s="1"/>
  <c r="X178" i="33"/>
  <c r="T178" i="33" s="1"/>
  <c r="X169" i="33"/>
  <c r="T169" i="33" s="1"/>
  <c r="X130" i="33"/>
  <c r="T130" i="33" s="1"/>
  <c r="X70" i="33"/>
  <c r="T70" i="33" s="1"/>
  <c r="X66" i="33"/>
  <c r="T66" i="33" s="1"/>
  <c r="X181" i="33"/>
  <c r="T181" i="33" s="1"/>
  <c r="X105" i="33"/>
  <c r="T105" i="33" s="1"/>
  <c r="X150" i="33"/>
  <c r="T150" i="33" s="1"/>
  <c r="X101" i="33"/>
  <c r="T101" i="33" s="1"/>
  <c r="X126" i="33"/>
  <c r="T126" i="33" s="1"/>
  <c r="X58" i="33"/>
  <c r="T58" i="33" s="1"/>
  <c r="X78" i="33"/>
  <c r="T78" i="33" s="1"/>
  <c r="X74" i="33"/>
  <c r="T74" i="33" s="1"/>
  <c r="X55" i="33"/>
  <c r="T55" i="33" s="1"/>
  <c r="X159" i="33"/>
  <c r="T159" i="33" s="1"/>
  <c r="X151" i="33"/>
  <c r="T151" i="33" s="1"/>
  <c r="X116" i="33"/>
  <c r="T116" i="33" s="1"/>
  <c r="X182" i="33"/>
  <c r="T182" i="33" s="1"/>
  <c r="X168" i="33"/>
  <c r="T168" i="33" s="1"/>
  <c r="X81" i="33"/>
  <c r="T81" i="33" s="1"/>
  <c r="X170" i="33"/>
  <c r="T170" i="33" s="1"/>
  <c r="X73" i="33"/>
  <c r="T73" i="33" s="1"/>
  <c r="X158" i="33"/>
  <c r="T158" i="33" s="1"/>
  <c r="X114" i="33"/>
  <c r="T114" i="33" s="1"/>
  <c r="X20" i="33"/>
  <c r="T20" i="33" s="1"/>
  <c r="X89" i="33"/>
  <c r="T89" i="33" s="1"/>
  <c r="X188" i="33"/>
  <c r="T188" i="33" s="1"/>
  <c r="X121" i="33"/>
  <c r="T121" i="33" s="1"/>
  <c r="X69" i="33"/>
  <c r="T69" i="33" s="1"/>
  <c r="X145" i="33"/>
  <c r="T145" i="33" s="1"/>
  <c r="X30" i="33"/>
  <c r="T30" i="33" s="1"/>
  <c r="X155" i="33"/>
  <c r="T155" i="33" s="1"/>
  <c r="X183" i="33"/>
  <c r="T183" i="33" s="1"/>
  <c r="X52" i="33"/>
  <c r="T52" i="33" s="1"/>
  <c r="X72" i="33"/>
  <c r="T72" i="33" s="1"/>
  <c r="X24" i="33"/>
  <c r="T24" i="33" s="1"/>
  <c r="X26" i="33"/>
  <c r="T26" i="33" s="1"/>
  <c r="X192" i="33"/>
  <c r="T192" i="33" s="1"/>
  <c r="X34" i="33"/>
  <c r="T34" i="33" s="1"/>
  <c r="X100" i="33"/>
  <c r="T100" i="33" s="1"/>
  <c r="X22" i="33"/>
  <c r="T22" i="33" s="1"/>
  <c r="X99" i="33"/>
  <c r="T99" i="33" s="1"/>
  <c r="X67" i="33"/>
  <c r="T67" i="33" s="1"/>
  <c r="X56" i="33"/>
  <c r="T56" i="33" s="1"/>
  <c r="X43" i="33"/>
  <c r="T43" i="33" s="1"/>
  <c r="X186" i="33"/>
  <c r="T186" i="33" s="1"/>
  <c r="X110" i="33"/>
  <c r="T110" i="33" s="1"/>
  <c r="X64" i="33"/>
  <c r="T64" i="33" s="1"/>
  <c r="X157" i="33"/>
  <c r="T157" i="33" s="1"/>
  <c r="X59" i="33"/>
  <c r="T59" i="33" s="1"/>
  <c r="X180" i="33"/>
  <c r="T180" i="33" s="1"/>
  <c r="X71" i="33"/>
  <c r="T71" i="33" s="1"/>
  <c r="X93" i="33"/>
  <c r="T93" i="33" s="1"/>
  <c r="X51" i="33"/>
  <c r="T51" i="33" s="1"/>
  <c r="X139" i="33"/>
  <c r="T139" i="33" s="1"/>
  <c r="X50" i="33"/>
  <c r="T50" i="33" s="1"/>
  <c r="X104" i="33"/>
  <c r="T104" i="33" s="1"/>
  <c r="X112" i="33"/>
  <c r="T112" i="33" s="1"/>
  <c r="X53" i="33"/>
  <c r="T53" i="33" s="1"/>
  <c r="U18" i="33"/>
  <c r="U19" i="33" s="1"/>
  <c r="X118" i="33"/>
  <c r="T118" i="33" s="1"/>
  <c r="X32" i="33"/>
  <c r="T32" i="33" s="1"/>
  <c r="X94" i="33"/>
  <c r="T94" i="33" s="1"/>
  <c r="X147" i="33"/>
  <c r="T147" i="33" s="1"/>
  <c r="X148" i="33"/>
  <c r="T148" i="33" s="1"/>
  <c r="X177" i="33"/>
  <c r="T177" i="33" s="1"/>
  <c r="X29" i="33"/>
  <c r="T29" i="33" s="1"/>
  <c r="X166" i="33"/>
  <c r="T166" i="33" s="1"/>
  <c r="X144" i="33"/>
  <c r="T144" i="33" s="1"/>
  <c r="X41" i="33"/>
  <c r="T41" i="33" s="1"/>
  <c r="X76" i="33"/>
  <c r="T76" i="33" s="1"/>
  <c r="X187" i="33"/>
  <c r="T187" i="33" s="1"/>
  <c r="X172" i="33"/>
  <c r="T172" i="33" s="1"/>
  <c r="X97" i="33"/>
  <c r="T97" i="33" s="1"/>
  <c r="X90" i="33"/>
  <c r="T90" i="33" s="1"/>
  <c r="X82" i="33"/>
  <c r="T82" i="33" s="1"/>
  <c r="X117" i="33"/>
  <c r="T117" i="33" s="1"/>
  <c r="X160" i="33"/>
  <c r="T160" i="33" s="1"/>
  <c r="X75" i="33"/>
  <c r="T75" i="33" s="1"/>
  <c r="X95" i="33"/>
  <c r="T95" i="33" s="1"/>
  <c r="X111" i="33"/>
  <c r="T111" i="33" s="1"/>
  <c r="X179" i="33"/>
  <c r="T179" i="33" s="1"/>
  <c r="X136" i="33"/>
  <c r="T136" i="33" s="1"/>
  <c r="X65" i="33"/>
  <c r="T65" i="33" s="1"/>
  <c r="X165" i="33"/>
  <c r="T165" i="33" s="1"/>
  <c r="X48" i="33"/>
  <c r="T48" i="33" s="1"/>
  <c r="X102" i="33"/>
  <c r="T102" i="33" s="1"/>
  <c r="X87" i="33"/>
  <c r="T87" i="33" s="1"/>
  <c r="X129" i="33"/>
  <c r="T129" i="33" s="1"/>
  <c r="X176" i="33"/>
  <c r="T176" i="33" s="1"/>
  <c r="X125" i="33"/>
  <c r="T125" i="33" s="1"/>
  <c r="X96" i="33"/>
  <c r="T96" i="33" s="1"/>
  <c r="X98" i="33"/>
  <c r="T98" i="33" s="1"/>
  <c r="X124" i="33"/>
  <c r="T124" i="33" s="1"/>
  <c r="X175" i="33"/>
  <c r="T175" i="33" s="1"/>
  <c r="X190" i="33"/>
  <c r="T190" i="33" s="1"/>
  <c r="X62" i="33"/>
  <c r="T62" i="33" s="1"/>
  <c r="X83" i="33"/>
  <c r="T83" i="33" s="1"/>
  <c r="X103" i="33"/>
  <c r="T103" i="33" s="1"/>
  <c r="X42" i="33"/>
  <c r="T42" i="33" s="1"/>
  <c r="X173" i="33"/>
  <c r="T173" i="33" s="1"/>
  <c r="X39" i="33"/>
  <c r="T39" i="33" s="1"/>
  <c r="X171" i="33"/>
  <c r="T171" i="33" s="1"/>
  <c r="X47" i="33"/>
  <c r="T47" i="33" s="1"/>
  <c r="X79" i="33"/>
  <c r="T79" i="33" s="1"/>
  <c r="X131" i="33"/>
  <c r="T131" i="33" s="1"/>
  <c r="X119" i="33"/>
  <c r="T119" i="33" s="1"/>
  <c r="X189" i="33"/>
  <c r="T189" i="33" s="1"/>
  <c r="X135" i="33"/>
  <c r="T135" i="33" s="1"/>
  <c r="X85" i="33"/>
  <c r="T85" i="33" s="1"/>
  <c r="X191" i="33"/>
  <c r="T191" i="33" s="1"/>
  <c r="X61" i="33"/>
  <c r="T61" i="33" s="1"/>
  <c r="X28" i="33"/>
  <c r="T28" i="33" s="1"/>
  <c r="X108" i="33"/>
  <c r="T108" i="33" s="1"/>
  <c r="X54" i="33"/>
  <c r="T54" i="33" s="1"/>
  <c r="X88" i="33"/>
  <c r="T88" i="33" s="1"/>
  <c r="X161" i="33"/>
  <c r="T161" i="33" s="1"/>
  <c r="X45" i="33"/>
  <c r="T45" i="33" s="1"/>
  <c r="X35" i="33"/>
  <c r="T35" i="33" s="1"/>
  <c r="X154" i="33"/>
  <c r="T154" i="33" s="1"/>
  <c r="X33" i="33"/>
  <c r="T33" i="33" s="1"/>
  <c r="X109" i="33"/>
  <c r="T109" i="33" s="1"/>
  <c r="X120" i="33"/>
  <c r="T120" i="33" s="1"/>
  <c r="X193" i="33"/>
  <c r="T193" i="33" s="1"/>
  <c r="X194" i="33"/>
  <c r="T194" i="33" s="1"/>
  <c r="X164" i="33"/>
  <c r="T164" i="33" s="1"/>
  <c r="X68" i="33"/>
  <c r="T68" i="33" s="1"/>
  <c r="X23" i="33"/>
  <c r="T23" i="33" s="1"/>
  <c r="X115" i="33"/>
  <c r="T115" i="33" s="1"/>
  <c r="X138" i="33"/>
  <c r="T138" i="33" s="1"/>
  <c r="X146" i="33"/>
  <c r="T146" i="33" s="1"/>
  <c r="X92" i="33"/>
  <c r="T92" i="33" s="1"/>
  <c r="X113" i="33"/>
  <c r="T113" i="33" s="1"/>
  <c r="X36" i="33"/>
  <c r="T36" i="33" s="1"/>
  <c r="X162" i="33"/>
  <c r="T162" i="33" s="1"/>
  <c r="X49" i="33"/>
  <c r="T49" i="33" s="1"/>
  <c r="X149" i="33"/>
  <c r="T149" i="33" s="1"/>
  <c r="X60" i="33"/>
  <c r="T60" i="33" s="1"/>
  <c r="X77" i="33"/>
  <c r="T77" i="33" s="1"/>
  <c r="X167" i="33"/>
  <c r="T167" i="33" s="1"/>
  <c r="X91" i="33"/>
  <c r="T91" i="33" s="1"/>
  <c r="X84" i="33"/>
  <c r="T84" i="33" s="1"/>
  <c r="X174" i="33"/>
  <c r="T174" i="33" s="1"/>
  <c r="X31" i="33"/>
  <c r="T31" i="33" s="1"/>
  <c r="X153" i="33"/>
  <c r="T153" i="33" s="1"/>
  <c r="X86" i="33"/>
  <c r="T86" i="33" s="1"/>
  <c r="X142" i="33"/>
  <c r="T142" i="33" s="1"/>
  <c r="X143" i="33"/>
  <c r="T143" i="33" s="1"/>
  <c r="X184" i="33"/>
  <c r="T184" i="33" s="1"/>
  <c r="X128" i="33"/>
  <c r="T128" i="33" s="1"/>
  <c r="X163" i="33"/>
  <c r="T163" i="33" s="1"/>
  <c r="X63" i="33"/>
  <c r="T63" i="33" s="1"/>
  <c r="X46" i="33"/>
  <c r="T46" i="33" s="1"/>
  <c r="X123" i="33"/>
  <c r="T123" i="33" s="1"/>
  <c r="X137" i="33"/>
  <c r="T137" i="33" s="1"/>
  <c r="X127" i="33"/>
  <c r="T127" i="33" s="1"/>
  <c r="X37" i="33"/>
  <c r="T37" i="33" s="1"/>
  <c r="X57" i="33"/>
  <c r="T57" i="33" s="1"/>
  <c r="X185" i="33"/>
  <c r="T185" i="33" s="1"/>
  <c r="X132" i="33"/>
  <c r="T132" i="33" s="1"/>
  <c r="X156" i="33"/>
  <c r="T156" i="33" s="1"/>
  <c r="X21" i="33"/>
  <c r="T21" i="33" s="1"/>
  <c r="X141" i="33"/>
  <c r="T141" i="33" s="1"/>
  <c r="X38" i="33"/>
  <c r="T38" i="33" s="1"/>
  <c r="X107" i="33"/>
  <c r="T107" i="33" s="1"/>
  <c r="X133" i="33"/>
  <c r="T133" i="33" s="1"/>
  <c r="X25" i="33"/>
  <c r="T25" i="33" s="1"/>
  <c r="X152" i="33"/>
  <c r="T152" i="33" s="1"/>
  <c r="X140" i="33"/>
  <c r="T140" i="33" s="1"/>
  <c r="X122" i="33"/>
  <c r="T122" i="33" s="1"/>
  <c r="X80" i="33"/>
  <c r="T80" i="33" s="1"/>
  <c r="X44" i="33"/>
  <c r="T44" i="33" s="1"/>
  <c r="G183" i="28"/>
  <c r="G175" i="28"/>
  <c r="G165" i="28"/>
  <c r="AJ118" i="28"/>
  <c r="G50" i="28"/>
  <c r="G73" i="28"/>
  <c r="AW177" i="28"/>
  <c r="AB177" i="28" s="1"/>
  <c r="G85" i="28"/>
  <c r="G45" i="28"/>
  <c r="AW173" i="28"/>
  <c r="AB173" i="28" s="1"/>
  <c r="G162" i="28"/>
  <c r="Z127" i="28"/>
  <c r="AJ111" i="28"/>
  <c r="AW38" i="28"/>
  <c r="AB38" i="28" s="1"/>
  <c r="Z58" i="28"/>
  <c r="Z88" i="28"/>
  <c r="AJ63" i="28"/>
  <c r="AW194" i="28"/>
  <c r="AB194" i="28" s="1"/>
  <c r="Z44" i="28"/>
  <c r="AW131" i="28"/>
  <c r="AB131" i="28" s="1"/>
  <c r="Z25" i="28"/>
  <c r="G192" i="28"/>
  <c r="G90" i="28"/>
  <c r="AJ75" i="28"/>
  <c r="AW108" i="28"/>
  <c r="AB108" i="28" s="1"/>
  <c r="G158" i="28"/>
  <c r="Z43" i="28"/>
  <c r="G120" i="28"/>
  <c r="AJ44" i="28"/>
  <c r="AW53" i="28"/>
  <c r="AB53" i="28" s="1"/>
  <c r="Z135" i="28"/>
  <c r="AW105" i="28"/>
  <c r="AB105" i="28" s="1"/>
  <c r="Z112" i="28"/>
  <c r="G61" i="28"/>
  <c r="BG4" i="28"/>
  <c r="AJ176" i="28"/>
  <c r="AW170" i="28"/>
  <c r="AB170" i="28" s="1"/>
  <c r="G124" i="28"/>
  <c r="G134" i="28"/>
  <c r="AW178" i="28"/>
  <c r="AB178" i="28" s="1"/>
  <c r="AJ138" i="28"/>
  <c r="G47" i="28"/>
  <c r="G33" i="28"/>
  <c r="Z138" i="28"/>
  <c r="BA4" i="28"/>
  <c r="AW57" i="28"/>
  <c r="AB57" i="28" s="1"/>
  <c r="AW143" i="28"/>
  <c r="AB143" i="28" s="1"/>
  <c r="AW94" i="28"/>
  <c r="AB94" i="28" s="1"/>
  <c r="Z120" i="28"/>
  <c r="Z57" i="28"/>
  <c r="AJ154" i="28"/>
  <c r="AJ79" i="28"/>
  <c r="G113" i="28"/>
  <c r="Z97" i="28"/>
  <c r="AJ91" i="28"/>
  <c r="G189" i="28"/>
  <c r="Z26" i="28"/>
  <c r="AJ57" i="28"/>
  <c r="Z109" i="28"/>
  <c r="AJ117" i="28"/>
  <c r="AJ166" i="28"/>
  <c r="AW114" i="28"/>
  <c r="AB114" i="28" s="1"/>
  <c r="AW148" i="28"/>
  <c r="AB148" i="28" s="1"/>
  <c r="AW96" i="28"/>
  <c r="AB96" i="28" s="1"/>
  <c r="AJ164" i="28"/>
  <c r="AW145" i="28"/>
  <c r="AB145" i="28" s="1"/>
  <c r="AJ186" i="28"/>
  <c r="AJ114" i="28"/>
  <c r="AW192" i="28"/>
  <c r="AB192" i="28" s="1"/>
  <c r="Z86" i="28"/>
  <c r="G83" i="28"/>
  <c r="Z174" i="28"/>
  <c r="Z154" i="28"/>
  <c r="G151" i="28"/>
  <c r="AW54" i="28"/>
  <c r="AB54" i="28" s="1"/>
  <c r="G68" i="28"/>
  <c r="Z60" i="28"/>
  <c r="AW97" i="28"/>
  <c r="AB97" i="28" s="1"/>
  <c r="AW79" i="28"/>
  <c r="AB79" i="28" s="1"/>
  <c r="G179" i="28"/>
  <c r="Z62" i="28"/>
  <c r="AJ137" i="28"/>
  <c r="G77" i="28"/>
  <c r="Z91" i="28"/>
  <c r="Z93" i="28"/>
  <c r="AW52" i="28"/>
  <c r="AB52" i="28" s="1"/>
  <c r="Z191" i="28"/>
  <c r="Z145" i="28"/>
  <c r="AW140" i="28"/>
  <c r="AB140" i="28" s="1"/>
  <c r="AJ88" i="28"/>
  <c r="G191" i="28"/>
  <c r="AW135" i="28"/>
  <c r="AB135" i="28" s="1"/>
  <c r="G155" i="28"/>
  <c r="Z184" i="28"/>
  <c r="G84" i="28"/>
  <c r="Z175" i="28"/>
  <c r="AJ94" i="28"/>
  <c r="Z171" i="28"/>
  <c r="AW101" i="28"/>
  <c r="AB101" i="28" s="1"/>
  <c r="AJ126" i="28"/>
  <c r="Z182" i="28"/>
  <c r="Z104" i="28"/>
  <c r="AJ170" i="28"/>
  <c r="AJ165" i="28"/>
  <c r="Z39" i="28"/>
  <c r="G148" i="28"/>
  <c r="G152" i="28"/>
  <c r="G157" i="28"/>
  <c r="G138" i="28"/>
  <c r="G111" i="28"/>
  <c r="G108" i="28"/>
  <c r="AW88" i="28"/>
  <c r="AB88" i="28" s="1"/>
  <c r="AJ77" i="28"/>
  <c r="AJ193" i="28"/>
  <c r="AJ90" i="28"/>
  <c r="AW40" i="28"/>
  <c r="AB40" i="28" s="1"/>
  <c r="AW89" i="28"/>
  <c r="AB89" i="28" s="1"/>
  <c r="AW99" i="28"/>
  <c r="AB99" i="28" s="1"/>
  <c r="AW77" i="28"/>
  <c r="AB77" i="28" s="1"/>
  <c r="AW172" i="28"/>
  <c r="AB172" i="28" s="1"/>
  <c r="AW56" i="28"/>
  <c r="AB56" i="28" s="1"/>
  <c r="Z105" i="28"/>
  <c r="AW4" i="28"/>
  <c r="AW176" i="28"/>
  <c r="AB176" i="28" s="1"/>
  <c r="Z110" i="28"/>
  <c r="AW32" i="28"/>
  <c r="AB32" i="28" s="1"/>
  <c r="AW55" i="28"/>
  <c r="AB55" i="28" s="1"/>
  <c r="AK4" i="28"/>
  <c r="G36" i="28"/>
  <c r="G182" i="28"/>
  <c r="Z22" i="28"/>
  <c r="BI4" i="28"/>
  <c r="AJ53" i="28"/>
  <c r="AJ152" i="28"/>
  <c r="AW132" i="28"/>
  <c r="AB132" i="28" s="1"/>
  <c r="Z83" i="28"/>
  <c r="G127" i="28"/>
  <c r="AJ168" i="28"/>
  <c r="Z146" i="28"/>
  <c r="Z124" i="28"/>
  <c r="AJ89" i="28"/>
  <c r="AJ35" i="28"/>
  <c r="AW159" i="28"/>
  <c r="AB159" i="28" s="1"/>
  <c r="Z173" i="28"/>
  <c r="Z75" i="28"/>
  <c r="AW29" i="28"/>
  <c r="AB29" i="28" s="1"/>
  <c r="Z64" i="28"/>
  <c r="Z121" i="28"/>
  <c r="AW83" i="28"/>
  <c r="AB83" i="28" s="1"/>
  <c r="AJ96" i="28"/>
  <c r="Z72" i="28"/>
  <c r="G56" i="28"/>
  <c r="AJ189" i="28"/>
  <c r="AJ37" i="28"/>
  <c r="AJ72" i="28"/>
  <c r="G43" i="28"/>
  <c r="AJ162" i="28"/>
  <c r="Z53" i="28"/>
  <c r="AW26" i="28"/>
  <c r="AB26" i="28" s="1"/>
  <c r="Z165" i="28"/>
  <c r="G23" i="28"/>
  <c r="AW43" i="28"/>
  <c r="AB43" i="28" s="1"/>
  <c r="AJ61" i="28"/>
  <c r="AW174" i="28"/>
  <c r="AB174" i="28" s="1"/>
  <c r="AR4" i="28"/>
  <c r="Z108" i="28"/>
  <c r="AW122" i="28"/>
  <c r="AB122" i="28" s="1"/>
  <c r="Z28" i="28"/>
  <c r="AW166" i="28"/>
  <c r="AB166" i="28" s="1"/>
  <c r="G135" i="28"/>
  <c r="G117" i="28"/>
  <c r="AW158" i="28"/>
  <c r="AB158" i="28" s="1"/>
  <c r="Z160" i="28"/>
  <c r="AW117" i="28"/>
  <c r="AB117" i="28" s="1"/>
  <c r="AF6" i="28"/>
  <c r="AW181" i="28"/>
  <c r="AB181" i="28" s="1"/>
  <c r="AL4" i="28"/>
  <c r="G59" i="28"/>
  <c r="G92" i="28"/>
  <c r="G52" i="28"/>
  <c r="AJ71" i="28"/>
  <c r="G177" i="28"/>
  <c r="G150" i="28"/>
  <c r="AJ74" i="28"/>
  <c r="Z50" i="28"/>
  <c r="AJ129" i="28"/>
  <c r="AW162" i="28"/>
  <c r="AB162" i="28" s="1"/>
  <c r="G126" i="28"/>
  <c r="AJ43" i="28"/>
  <c r="G112" i="28"/>
  <c r="AW134" i="28"/>
  <c r="AB134" i="28" s="1"/>
  <c r="Z95" i="28"/>
  <c r="G122" i="28"/>
  <c r="Z129" i="28"/>
  <c r="AW78" i="28"/>
  <c r="AB78" i="28" s="1"/>
  <c r="AJ151" i="28"/>
  <c r="Z59" i="28"/>
  <c r="AJ171" i="28"/>
  <c r="AW136" i="28"/>
  <c r="AB136" i="28" s="1"/>
  <c r="G131" i="28"/>
  <c r="Z82" i="28"/>
  <c r="G53" i="28"/>
  <c r="AJ51" i="28"/>
  <c r="AJ190" i="28"/>
  <c r="AJ70" i="28"/>
  <c r="AW154" i="28"/>
  <c r="AB154" i="28" s="1"/>
  <c r="Z32" i="28"/>
  <c r="G149" i="28"/>
  <c r="G78" i="28"/>
  <c r="AW36" i="28"/>
  <c r="AB36" i="28" s="1"/>
  <c r="AJ113" i="28"/>
  <c r="Z102" i="28"/>
  <c r="AJ110" i="28"/>
  <c r="AJ100" i="28"/>
  <c r="AW90" i="28"/>
  <c r="AB90" i="28" s="1"/>
  <c r="Z77" i="28"/>
  <c r="Z66" i="28"/>
  <c r="AJ174" i="28"/>
  <c r="AW123" i="28"/>
  <c r="AB123" i="28" s="1"/>
  <c r="G159" i="28"/>
  <c r="G31" i="28"/>
  <c r="Z161" i="28"/>
  <c r="AW144" i="28"/>
  <c r="AB144" i="28" s="1"/>
  <c r="AW66" i="28"/>
  <c r="AB66" i="28" s="1"/>
  <c r="Z85" i="28"/>
  <c r="AJ104" i="28"/>
  <c r="Z89" i="28"/>
  <c r="Z151" i="28"/>
  <c r="AW163" i="28"/>
  <c r="AB163" i="28" s="1"/>
  <c r="G35" i="28"/>
  <c r="AW185" i="28"/>
  <c r="AB185" i="28" s="1"/>
  <c r="G142" i="28"/>
  <c r="AW50" i="28"/>
  <c r="AB50" i="28" s="1"/>
  <c r="AJ191" i="28"/>
  <c r="Z126" i="28"/>
  <c r="AJ36" i="28"/>
  <c r="G88" i="28"/>
  <c r="G160" i="28"/>
  <c r="Z70" i="28"/>
  <c r="Z55" i="28"/>
  <c r="Z52" i="28"/>
  <c r="Z187" i="28"/>
  <c r="AJ49" i="28"/>
  <c r="Z41" i="28"/>
  <c r="G37" i="28"/>
  <c r="AJ60" i="28"/>
  <c r="Z190" i="28"/>
  <c r="G181" i="28"/>
  <c r="AJ82" i="28"/>
  <c r="G24" i="28"/>
  <c r="Z131" i="28"/>
  <c r="G27" i="28"/>
  <c r="AJ20" i="28"/>
  <c r="AW119" i="28"/>
  <c r="AB119" i="28" s="1"/>
  <c r="Z51" i="28"/>
  <c r="AW70" i="28"/>
  <c r="AB70" i="28" s="1"/>
  <c r="AJ39" i="28"/>
  <c r="BK4" i="28"/>
  <c r="AJ85" i="28"/>
  <c r="AJ182" i="28"/>
  <c r="AM4" i="28"/>
  <c r="G79" i="28"/>
  <c r="BL4" i="28"/>
  <c r="AJ159" i="28"/>
  <c r="AW64" i="28"/>
  <c r="AB64" i="28" s="1"/>
  <c r="AW27" i="28"/>
  <c r="AB27" i="28" s="1"/>
  <c r="AJ80" i="28"/>
  <c r="AJ47" i="28"/>
  <c r="G81" i="28"/>
  <c r="G139" i="28"/>
  <c r="AJ185" i="28"/>
  <c r="AJ23" i="28"/>
  <c r="AJ55" i="28"/>
  <c r="Z98" i="28"/>
  <c r="Z99" i="28"/>
  <c r="AJ26" i="28"/>
  <c r="G154" i="28"/>
  <c r="AW102" i="28"/>
  <c r="AB102" i="28" s="1"/>
  <c r="Z119" i="28"/>
  <c r="AJ163" i="28"/>
  <c r="AW165" i="28"/>
  <c r="AB165" i="28" s="1"/>
  <c r="AJ125" i="28"/>
  <c r="Z164" i="28"/>
  <c r="AW59" i="28"/>
  <c r="AB59" i="28" s="1"/>
  <c r="AO4" i="28"/>
  <c r="AJ52" i="28"/>
  <c r="Z157" i="28"/>
  <c r="G29" i="28"/>
  <c r="G101" i="28"/>
  <c r="Z67" i="28"/>
  <c r="Z169" i="28"/>
  <c r="AJ188" i="28"/>
  <c r="Z140" i="28"/>
  <c r="G63" i="28"/>
  <c r="AW139" i="28"/>
  <c r="AB139" i="28" s="1"/>
  <c r="AJ45" i="28"/>
  <c r="Z148" i="28"/>
  <c r="Z188" i="28"/>
  <c r="Z96" i="28"/>
  <c r="AJ150" i="28"/>
  <c r="AW171" i="28"/>
  <c r="AB171" i="28" s="1"/>
  <c r="AJ146" i="28"/>
  <c r="Z176" i="28"/>
  <c r="G25" i="28"/>
  <c r="AJ136" i="28"/>
  <c r="AJ103" i="28"/>
  <c r="AJ95" i="28"/>
  <c r="AJ106" i="28"/>
  <c r="Z100" i="28"/>
  <c r="AJ184" i="28"/>
  <c r="AJ101" i="28"/>
  <c r="G100" i="28"/>
  <c r="AW91" i="28"/>
  <c r="AB91" i="28" s="1"/>
  <c r="AJ98" i="28"/>
  <c r="G22" i="28"/>
  <c r="AW72" i="28"/>
  <c r="AB72" i="28" s="1"/>
  <c r="Z37" i="28"/>
  <c r="Z183" i="28"/>
  <c r="AJ122" i="28"/>
  <c r="AJ120" i="28"/>
  <c r="AW46" i="28"/>
  <c r="AB46" i="28" s="1"/>
  <c r="AJ133" i="28"/>
  <c r="Z94" i="28"/>
  <c r="AJ141" i="28"/>
  <c r="G26" i="28"/>
  <c r="AJ161" i="28"/>
  <c r="AU4" i="28"/>
  <c r="AW61" i="28"/>
  <c r="AB61" i="28" s="1"/>
  <c r="G93" i="28"/>
  <c r="Z170" i="28"/>
  <c r="AG5" i="28"/>
  <c r="Z167" i="28"/>
  <c r="Z189" i="28"/>
  <c r="AW186" i="28"/>
  <c r="AB186" i="28" s="1"/>
  <c r="AJ93" i="28"/>
  <c r="AW187" i="28"/>
  <c r="AB187" i="28" s="1"/>
  <c r="AW93" i="28"/>
  <c r="AB93" i="28" s="1"/>
  <c r="G55" i="28"/>
  <c r="AW184" i="28"/>
  <c r="AB184" i="28" s="1"/>
  <c r="G178" i="28"/>
  <c r="AW21" i="28"/>
  <c r="AB21" i="28" s="1"/>
  <c r="AW73" i="28"/>
  <c r="AB73" i="28" s="1"/>
  <c r="Z192" i="28"/>
  <c r="Z158" i="28"/>
  <c r="G137" i="28"/>
  <c r="AJ30" i="28"/>
  <c r="AW183" i="28"/>
  <c r="AB183" i="28" s="1"/>
  <c r="G21" i="28"/>
  <c r="G32" i="28"/>
  <c r="AN4" i="28"/>
  <c r="AW107" i="28"/>
  <c r="AB107" i="28" s="1"/>
  <c r="Z125" i="28"/>
  <c r="AJ144" i="28"/>
  <c r="AJ121" i="28"/>
  <c r="Z114" i="28"/>
  <c r="G64" i="28"/>
  <c r="Z101" i="28"/>
  <c r="AJ124" i="28"/>
  <c r="G125" i="28"/>
  <c r="AW179" i="28"/>
  <c r="AB179" i="28" s="1"/>
  <c r="AJ87" i="28"/>
  <c r="G128" i="28"/>
  <c r="G170" i="28"/>
  <c r="AV4" i="28"/>
  <c r="AJ128" i="28"/>
  <c r="Z116" i="28"/>
  <c r="G30" i="28"/>
  <c r="AJ192" i="28"/>
  <c r="AW65" i="28"/>
  <c r="AB65" i="28" s="1"/>
  <c r="G140" i="28"/>
  <c r="Z71" i="28"/>
  <c r="Z113" i="28"/>
  <c r="G163" i="28"/>
  <c r="G51" i="28"/>
  <c r="AW169" i="28"/>
  <c r="AB169" i="28" s="1"/>
  <c r="Z162" i="28"/>
  <c r="Z65" i="28"/>
  <c r="AJ58" i="28"/>
  <c r="AJ179" i="28"/>
  <c r="Z159" i="28"/>
  <c r="AJ25" i="28"/>
  <c r="G28" i="28"/>
  <c r="G82" i="28"/>
  <c r="G176" i="28"/>
  <c r="Z155" i="28"/>
  <c r="AW116" i="28"/>
  <c r="AB116" i="28" s="1"/>
  <c r="AW111" i="28"/>
  <c r="AB111" i="28" s="1"/>
  <c r="Z87" i="28"/>
  <c r="AW151" i="28"/>
  <c r="AB151" i="28" s="1"/>
  <c r="AJ29" i="28"/>
  <c r="Z46" i="28"/>
  <c r="AW49" i="28"/>
  <c r="AB49" i="28" s="1"/>
  <c r="G146" i="28"/>
  <c r="AJ31" i="28"/>
  <c r="Z180" i="28"/>
  <c r="AW155" i="28"/>
  <c r="AB155" i="28" s="1"/>
  <c r="Z20" i="28"/>
  <c r="BJ4" i="28"/>
  <c r="G136" i="28"/>
  <c r="AJ108" i="28"/>
  <c r="G48" i="28"/>
  <c r="Z117" i="28"/>
  <c r="Z80" i="28"/>
  <c r="G110" i="28"/>
  <c r="AW153" i="28"/>
  <c r="AB153" i="28" s="1"/>
  <c r="G147" i="28"/>
  <c r="G75" i="28"/>
  <c r="Z141" i="28"/>
  <c r="G69" i="28"/>
  <c r="G169" i="28"/>
  <c r="Z185" i="28"/>
  <c r="G60" i="28"/>
  <c r="AQ4" i="28"/>
  <c r="AJ153" i="28"/>
  <c r="AJ66" i="28"/>
  <c r="Z147" i="28"/>
  <c r="G107" i="28"/>
  <c r="AW87" i="28"/>
  <c r="AB87" i="28" s="1"/>
  <c r="Z73" i="28"/>
  <c r="G194" i="28"/>
  <c r="AJ38" i="28"/>
  <c r="Z194" i="28"/>
  <c r="Z107" i="28"/>
  <c r="Z24" i="28"/>
  <c r="AJ194" i="28"/>
  <c r="G102" i="28"/>
  <c r="G41" i="28"/>
  <c r="AW28" i="28"/>
  <c r="AB28" i="28" s="1"/>
  <c r="Z152" i="28"/>
  <c r="G153" i="28"/>
  <c r="G95" i="28"/>
  <c r="AJ76" i="28"/>
  <c r="AW74" i="28"/>
  <c r="AB74" i="28" s="1"/>
  <c r="AJ65" i="28"/>
  <c r="Z130" i="28"/>
  <c r="AJ59" i="28"/>
  <c r="AW30" i="28"/>
  <c r="AB30" i="28" s="1"/>
  <c r="G115" i="28"/>
  <c r="Z40" i="28"/>
  <c r="AJ48" i="28"/>
  <c r="G187" i="28"/>
  <c r="Z144" i="28"/>
  <c r="AJ21" i="28"/>
  <c r="G49" i="28"/>
  <c r="AW85" i="28"/>
  <c r="AB85" i="28" s="1"/>
  <c r="G174" i="28"/>
  <c r="AW160" i="28"/>
  <c r="AB160" i="28" s="1"/>
  <c r="AW23" i="28"/>
  <c r="AB23" i="28" s="1"/>
  <c r="AJ83" i="28"/>
  <c r="AW156" i="28"/>
  <c r="AB156" i="28" s="1"/>
  <c r="G39" i="28"/>
  <c r="AW168" i="28"/>
  <c r="AB168" i="28" s="1"/>
  <c r="AW106" i="28"/>
  <c r="AB106" i="28" s="1"/>
  <c r="Z133" i="28"/>
  <c r="AW112" i="28"/>
  <c r="AB112" i="28" s="1"/>
  <c r="AW150" i="28"/>
  <c r="AB150" i="28" s="1"/>
  <c r="AJ167" i="28"/>
  <c r="AJ86" i="28"/>
  <c r="G40" i="28"/>
  <c r="AW138" i="28"/>
  <c r="AB138" i="28" s="1"/>
  <c r="Z115" i="28"/>
  <c r="Z29" i="28"/>
  <c r="AW68" i="28"/>
  <c r="AB68" i="28" s="1"/>
  <c r="Z23" i="28"/>
  <c r="Z42" i="28"/>
  <c r="AJ56" i="28"/>
  <c r="AW51" i="28"/>
  <c r="AB51" i="28" s="1"/>
  <c r="AW58" i="28"/>
  <c r="AB58" i="28" s="1"/>
  <c r="AW103" i="28"/>
  <c r="AB103" i="28" s="1"/>
  <c r="AW147" i="28"/>
  <c r="AB147" i="28" s="1"/>
  <c r="G67" i="28"/>
  <c r="G72" i="28"/>
  <c r="AW191" i="28"/>
  <c r="AB191" i="28" s="1"/>
  <c r="AJ107" i="28"/>
  <c r="AW127" i="28"/>
  <c r="AB127" i="28" s="1"/>
  <c r="Z48" i="28"/>
  <c r="AW146" i="28"/>
  <c r="AB146" i="28" s="1"/>
  <c r="Z92" i="28"/>
  <c r="G91" i="28"/>
  <c r="G129" i="28"/>
  <c r="AJ160" i="28"/>
  <c r="BB4" i="28"/>
  <c r="AJ156" i="28"/>
  <c r="AW189" i="28"/>
  <c r="AB189" i="28" s="1"/>
  <c r="Z38" i="28"/>
  <c r="Z128" i="28"/>
  <c r="Z81" i="28"/>
  <c r="AJ46" i="28"/>
  <c r="G71" i="28"/>
  <c r="AX4" i="28"/>
  <c r="G161" i="28"/>
  <c r="AJ140" i="28"/>
  <c r="G99" i="28"/>
  <c r="AJ109" i="28"/>
  <c r="AW81" i="28"/>
  <c r="AB81" i="28" s="1"/>
  <c r="G167" i="28"/>
  <c r="Z149" i="28"/>
  <c r="AJ78" i="28"/>
  <c r="Z21" i="28"/>
  <c r="Z47" i="28"/>
  <c r="Z181" i="28"/>
  <c r="AW31" i="28"/>
  <c r="AB31" i="28" s="1"/>
  <c r="AW71" i="28"/>
  <c r="AB71" i="28" s="1"/>
  <c r="AW121" i="28"/>
  <c r="AB121" i="28" s="1"/>
  <c r="Z103" i="28"/>
  <c r="G38" i="28"/>
  <c r="G105" i="28"/>
  <c r="AJ143" i="28"/>
  <c r="Z36" i="28"/>
  <c r="Z150" i="28"/>
  <c r="AW82" i="28"/>
  <c r="AB82" i="28" s="1"/>
  <c r="AJ84" i="28"/>
  <c r="AJ27" i="28"/>
  <c r="G86" i="28"/>
  <c r="AJ40" i="28"/>
  <c r="AW63" i="28"/>
  <c r="AB63" i="28" s="1"/>
  <c r="AW34" i="28"/>
  <c r="AB34" i="28" s="1"/>
  <c r="Z186" i="28"/>
  <c r="AJ69" i="28"/>
  <c r="BE4" i="28"/>
  <c r="G57" i="28"/>
  <c r="AW180" i="28"/>
  <c r="AB180" i="28" s="1"/>
  <c r="AW115" i="28"/>
  <c r="AB115" i="28" s="1"/>
  <c r="Z153" i="28"/>
  <c r="AW167" i="28"/>
  <c r="AB167" i="28" s="1"/>
  <c r="AJ149" i="28"/>
  <c r="Z179" i="28"/>
  <c r="Z68" i="28"/>
  <c r="Z63" i="28"/>
  <c r="AW62" i="28"/>
  <c r="AB62" i="28" s="1"/>
  <c r="AW118" i="28"/>
  <c r="AB118" i="28" s="1"/>
  <c r="AW124" i="28"/>
  <c r="AB124" i="28" s="1"/>
  <c r="G132" i="28"/>
  <c r="G58" i="28"/>
  <c r="AJ102" i="28"/>
  <c r="BO4" i="28"/>
  <c r="Z30" i="28"/>
  <c r="AW25" i="28"/>
  <c r="AB25" i="28" s="1"/>
  <c r="AW92" i="28"/>
  <c r="AB92" i="28" s="1"/>
  <c r="G98" i="28"/>
  <c r="AW129" i="28"/>
  <c r="AB129" i="28" s="1"/>
  <c r="BH4" i="28"/>
  <c r="G171" i="28"/>
  <c r="BN4" i="28"/>
  <c r="G119" i="28"/>
  <c r="G66" i="28"/>
  <c r="AW104" i="28"/>
  <c r="AB104" i="28" s="1"/>
  <c r="G109" i="28"/>
  <c r="Z136" i="28"/>
  <c r="G188" i="28"/>
  <c r="BF4" i="28"/>
  <c r="AJ155" i="28"/>
  <c r="AW110" i="28"/>
  <c r="AB110" i="28" s="1"/>
  <c r="G172" i="28"/>
  <c r="Z156" i="28"/>
  <c r="G184" i="28"/>
  <c r="BD4" i="28"/>
  <c r="AJ92" i="28"/>
  <c r="Z178" i="28"/>
  <c r="AY4" i="28"/>
  <c r="Z79" i="28"/>
  <c r="G144" i="28"/>
  <c r="G190" i="28"/>
  <c r="AW67" i="28"/>
  <c r="AB67" i="28" s="1"/>
  <c r="Z45" i="28"/>
  <c r="AW69" i="28"/>
  <c r="AB69" i="28" s="1"/>
  <c r="Z118" i="28"/>
  <c r="AW76" i="28"/>
  <c r="AB76" i="28" s="1"/>
  <c r="G97" i="28"/>
  <c r="G74" i="28"/>
  <c r="G62" i="28"/>
  <c r="AW142" i="28"/>
  <c r="AB142" i="28" s="1"/>
  <c r="AJ139" i="28"/>
  <c r="AW149" i="28"/>
  <c r="AB149" i="28" s="1"/>
  <c r="AJ131" i="28"/>
  <c r="Z134" i="28"/>
  <c r="AJ54" i="28"/>
  <c r="AW190" i="28"/>
  <c r="AB190" i="28" s="1"/>
  <c r="G65" i="28"/>
  <c r="Z61" i="28"/>
  <c r="G164" i="28"/>
  <c r="AW98" i="28"/>
  <c r="AB98" i="28" s="1"/>
  <c r="Z172" i="28"/>
  <c r="AW47" i="28"/>
  <c r="AB47" i="28" s="1"/>
  <c r="G180" i="28"/>
  <c r="AW41" i="28"/>
  <c r="AB41" i="28" s="1"/>
  <c r="AW45" i="28"/>
  <c r="AB45" i="28" s="1"/>
  <c r="Z27" i="28"/>
  <c r="Z111" i="28"/>
  <c r="AJ81" i="28"/>
  <c r="AW100" i="28"/>
  <c r="AB100" i="28" s="1"/>
  <c r="AJ32" i="28"/>
  <c r="AJ22" i="28"/>
  <c r="Z35" i="28"/>
  <c r="AW84" i="28"/>
  <c r="AB84" i="28" s="1"/>
  <c r="AJ177" i="28"/>
  <c r="AJ62" i="28"/>
  <c r="G70" i="28"/>
  <c r="G54" i="28"/>
  <c r="AW39" i="28"/>
  <c r="AB39" i="28" s="1"/>
  <c r="AW152" i="28"/>
  <c r="AB152" i="28" s="1"/>
  <c r="AJ183" i="28"/>
  <c r="Z123" i="28"/>
  <c r="AW22" i="28"/>
  <c r="AB22" i="28" s="1"/>
  <c r="AW33" i="28"/>
  <c r="AB33" i="28" s="1"/>
  <c r="G106" i="28"/>
  <c r="G133" i="28"/>
  <c r="Z76" i="28"/>
  <c r="AJ41" i="28"/>
  <c r="AW109" i="28"/>
  <c r="AB109" i="28" s="1"/>
  <c r="AW80" i="28"/>
  <c r="AB80" i="28" s="1"/>
  <c r="AT4" i="28"/>
  <c r="AJ158" i="28"/>
  <c r="AW42" i="28"/>
  <c r="AB42" i="28" s="1"/>
  <c r="Z31" i="28"/>
  <c r="Z132" i="28"/>
  <c r="G94" i="28"/>
  <c r="AW141" i="28"/>
  <c r="AB141" i="28" s="1"/>
  <c r="Z122" i="28"/>
  <c r="AJ132" i="28"/>
  <c r="AJ112" i="28"/>
  <c r="G185" i="28"/>
  <c r="AJ169" i="28"/>
  <c r="Z177" i="28"/>
  <c r="AJ175" i="28"/>
  <c r="AJ180" i="28"/>
  <c r="AJ178" i="28"/>
  <c r="AW175" i="28"/>
  <c r="AB175" i="28" s="1"/>
  <c r="G118" i="28"/>
  <c r="G89" i="28"/>
  <c r="AW193" i="28"/>
  <c r="AB193" i="28" s="1"/>
  <c r="AW157" i="28"/>
  <c r="AB157" i="28" s="1"/>
  <c r="G116" i="28"/>
  <c r="Z34" i="28"/>
  <c r="AJ123" i="28"/>
  <c r="Z56" i="28"/>
  <c r="AJ119" i="28"/>
  <c r="AP4" i="28"/>
  <c r="Z166" i="28"/>
  <c r="G145" i="28"/>
  <c r="Z49" i="28"/>
  <c r="AJ105" i="28"/>
  <c r="G46" i="28"/>
  <c r="G186" i="28"/>
  <c r="AW95" i="28"/>
  <c r="AB95" i="28" s="1"/>
  <c r="Z90" i="28"/>
  <c r="AW37" i="28"/>
  <c r="AB37" i="28" s="1"/>
  <c r="AJ116" i="28"/>
  <c r="BC4" i="28"/>
  <c r="AW188" i="28"/>
  <c r="AB188" i="28" s="1"/>
  <c r="AZ4" i="28"/>
  <c r="AW164" i="28"/>
  <c r="AB164" i="28" s="1"/>
  <c r="AW86" i="28"/>
  <c r="AB86" i="28" s="1"/>
  <c r="Z106" i="28"/>
  <c r="G173" i="28"/>
  <c r="AW126" i="28"/>
  <c r="AB126" i="28" s="1"/>
  <c r="AJ42" i="28"/>
  <c r="AJ127" i="28"/>
  <c r="AJ187" i="28"/>
  <c r="Z84" i="28"/>
  <c r="G80" i="28"/>
  <c r="Z78" i="28"/>
  <c r="AJ135" i="28"/>
  <c r="AW113" i="28"/>
  <c r="AB113" i="28" s="1"/>
  <c r="AW161" i="28"/>
  <c r="AB161" i="28" s="1"/>
  <c r="AJ67" i="28"/>
  <c r="G42" i="28"/>
  <c r="G96" i="28"/>
  <c r="AJ24" i="28"/>
  <c r="Z139" i="28"/>
  <c r="Z142" i="28"/>
  <c r="G156" i="28"/>
  <c r="Z143" i="28"/>
  <c r="G123" i="28"/>
  <c r="AJ147" i="28"/>
  <c r="G104" i="28"/>
  <c r="AJ134" i="28"/>
  <c r="Z163" i="28"/>
  <c r="AW130" i="28"/>
  <c r="AB130" i="28" s="1"/>
  <c r="G87" i="28"/>
  <c r="AW44" i="28"/>
  <c r="AB44" i="28" s="1"/>
  <c r="Z137" i="28"/>
  <c r="AW182" i="28"/>
  <c r="AB182" i="28" s="1"/>
  <c r="G121" i="28"/>
  <c r="AW137" i="28"/>
  <c r="AB137" i="28" s="1"/>
  <c r="G168" i="28"/>
  <c r="AJ33" i="28"/>
  <c r="AJ50" i="28"/>
  <c r="Z54" i="28"/>
  <c r="AJ115" i="28"/>
  <c r="AW133" i="28"/>
  <c r="AB133" i="28" s="1"/>
  <c r="AJ28" i="28"/>
  <c r="G76" i="28"/>
  <c r="AJ181" i="28"/>
  <c r="AJ173" i="28"/>
  <c r="AJ68" i="28"/>
  <c r="AW60" i="28"/>
  <c r="AB60" i="28" s="1"/>
  <c r="AW75" i="28"/>
  <c r="AB75" i="28" s="1"/>
  <c r="AW24" i="28"/>
  <c r="AB24" i="28" s="1"/>
  <c r="G114" i="28"/>
  <c r="U6" i="28"/>
  <c r="G44" i="28"/>
  <c r="Z69" i="28"/>
  <c r="AW48" i="28"/>
  <c r="AB48" i="28" s="1"/>
  <c r="Z74" i="28"/>
  <c r="G141" i="28"/>
  <c r="Z33" i="28"/>
  <c r="BM4" i="28"/>
  <c r="G166" i="28"/>
  <c r="AJ145" i="28"/>
  <c r="AJ99" i="28"/>
  <c r="AW120" i="28"/>
  <c r="AB120" i="28" s="1"/>
  <c r="G34" i="28"/>
  <c r="AW128" i="28"/>
  <c r="AB128" i="28" s="1"/>
  <c r="Z193" i="28"/>
  <c r="G193" i="28"/>
  <c r="AJ172" i="28"/>
  <c r="AS4" i="28"/>
  <c r="AJ64" i="28"/>
  <c r="AJ157" i="28"/>
  <c r="G130" i="28"/>
  <c r="AJ142" i="28"/>
  <c r="G143" i="28"/>
  <c r="AW125" i="28"/>
  <c r="AB125" i="28" s="1"/>
  <c r="AJ34" i="28"/>
  <c r="AW35" i="28"/>
  <c r="AB35" i="28" s="1"/>
  <c r="AJ73" i="28"/>
  <c r="G103" i="28"/>
  <c r="AJ97" i="28"/>
  <c r="AJ130" i="28"/>
  <c r="AJ148" i="28"/>
  <c r="Z168" i="28"/>
  <c r="BE32" i="13"/>
  <c r="BD32" i="13"/>
  <c r="AZ32" i="13"/>
  <c r="BF32" i="13"/>
  <c r="AW32" i="13"/>
  <c r="BB32" i="13"/>
  <c r="AY32" i="13"/>
  <c r="BA32" i="13"/>
  <c r="AV32" i="13"/>
  <c r="U181" i="12" l="1"/>
  <c r="U77" i="12"/>
  <c r="U25" i="12"/>
  <c r="Y25" i="12" s="1"/>
  <c r="U153" i="12"/>
  <c r="U132" i="12"/>
  <c r="U154" i="12"/>
  <c r="U165" i="12"/>
  <c r="U102" i="12"/>
  <c r="U166" i="12"/>
  <c r="U20" i="12"/>
  <c r="Y20" i="12" s="1"/>
  <c r="G20" i="12" s="1"/>
  <c r="U91" i="12"/>
  <c r="U142" i="12"/>
  <c r="U55" i="12"/>
  <c r="U30" i="12"/>
  <c r="U92" i="12"/>
  <c r="U187" i="12"/>
  <c r="AR194" i="12"/>
  <c r="AR193" i="12" s="1"/>
  <c r="AR192" i="12" s="1"/>
  <c r="AR191" i="12" s="1"/>
  <c r="AR190" i="12" s="1"/>
  <c r="AR189" i="12" s="1"/>
  <c r="AR188" i="12" s="1"/>
  <c r="AR187" i="12" s="1"/>
  <c r="AR186" i="12" s="1"/>
  <c r="AR185" i="12" s="1"/>
  <c r="AR184" i="12" s="1"/>
  <c r="AR183" i="12" s="1"/>
  <c r="AR182" i="12" s="1"/>
  <c r="AR181" i="12" s="1"/>
  <c r="AR180" i="12" s="1"/>
  <c r="AR179" i="12" s="1"/>
  <c r="AR178" i="12" s="1"/>
  <c r="AR177" i="12" s="1"/>
  <c r="AR176" i="12" s="1"/>
  <c r="AR175" i="12" s="1"/>
  <c r="AR174" i="12" s="1"/>
  <c r="AR173" i="12" s="1"/>
  <c r="AR172" i="12" s="1"/>
  <c r="AR171" i="12" s="1"/>
  <c r="AR170" i="12" s="1"/>
  <c r="AR169" i="12" s="1"/>
  <c r="AR168" i="12" s="1"/>
  <c r="AR167" i="12" s="1"/>
  <c r="AR166" i="12" s="1"/>
  <c r="AR165" i="12" s="1"/>
  <c r="AR164" i="12" s="1"/>
  <c r="AR163" i="12" s="1"/>
  <c r="AR162" i="12" s="1"/>
  <c r="AR161" i="12" s="1"/>
  <c r="AR160" i="12" s="1"/>
  <c r="AR159" i="12" s="1"/>
  <c r="AR158" i="12" s="1"/>
  <c r="AR157" i="12" s="1"/>
  <c r="AR156" i="12" s="1"/>
  <c r="AR155" i="12" s="1"/>
  <c r="AR154" i="12" s="1"/>
  <c r="AR153" i="12" s="1"/>
  <c r="AR152" i="12" s="1"/>
  <c r="AR151" i="12" s="1"/>
  <c r="AR150" i="12" s="1"/>
  <c r="AR149" i="12" s="1"/>
  <c r="AR148" i="12" s="1"/>
  <c r="AR147" i="12" s="1"/>
  <c r="AR146" i="12" s="1"/>
  <c r="AR145" i="12" s="1"/>
  <c r="AR144" i="12" s="1"/>
  <c r="AR143" i="12" s="1"/>
  <c r="AR142" i="12" s="1"/>
  <c r="AR141" i="12" s="1"/>
  <c r="AR140" i="12" s="1"/>
  <c r="AR139" i="12" s="1"/>
  <c r="AR138" i="12" s="1"/>
  <c r="AR137" i="12" s="1"/>
  <c r="AR136" i="12" s="1"/>
  <c r="AR135" i="12" s="1"/>
  <c r="AR134" i="12" s="1"/>
  <c r="AR133" i="12" s="1"/>
  <c r="AR132" i="12" s="1"/>
  <c r="AR131" i="12" s="1"/>
  <c r="AR130" i="12" s="1"/>
  <c r="AR129" i="12" s="1"/>
  <c r="AR128" i="12" s="1"/>
  <c r="AR127" i="12" s="1"/>
  <c r="AR126" i="12" s="1"/>
  <c r="AR125" i="12" s="1"/>
  <c r="AR124" i="12" s="1"/>
  <c r="AR123" i="12" s="1"/>
  <c r="AR122" i="12" s="1"/>
  <c r="AR121" i="12" s="1"/>
  <c r="AR120" i="12" s="1"/>
  <c r="AR119" i="12" s="1"/>
  <c r="AR118" i="12" s="1"/>
  <c r="AR117" i="12" s="1"/>
  <c r="AR116" i="12" s="1"/>
  <c r="AR115" i="12" s="1"/>
  <c r="AR114" i="12" s="1"/>
  <c r="AR113" i="12" s="1"/>
  <c r="AR112" i="12" s="1"/>
  <c r="AR111" i="12" s="1"/>
  <c r="AR110" i="12" s="1"/>
  <c r="AR109" i="12" s="1"/>
  <c r="AR108" i="12" s="1"/>
  <c r="AR107" i="12" s="1"/>
  <c r="AR106" i="12" s="1"/>
  <c r="AR105" i="12" s="1"/>
  <c r="AR104" i="12" s="1"/>
  <c r="AR103" i="12" s="1"/>
  <c r="AR102" i="12" s="1"/>
  <c r="AR101" i="12" s="1"/>
  <c r="AR100" i="12" s="1"/>
  <c r="AR99" i="12" s="1"/>
  <c r="AR98" i="12" s="1"/>
  <c r="AR97" i="12" s="1"/>
  <c r="AR96" i="12" s="1"/>
  <c r="AR95" i="12" s="1"/>
  <c r="AR94" i="12" s="1"/>
  <c r="AR93" i="12" s="1"/>
  <c r="AR92" i="12" s="1"/>
  <c r="AR91" i="12" s="1"/>
  <c r="AR90" i="12" s="1"/>
  <c r="AR89" i="12" s="1"/>
  <c r="AR88" i="12" s="1"/>
  <c r="AR87" i="12" s="1"/>
  <c r="AR86" i="12" s="1"/>
  <c r="AR85" i="12" s="1"/>
  <c r="AR84" i="12" s="1"/>
  <c r="AR83" i="12" s="1"/>
  <c r="AR82" i="12" s="1"/>
  <c r="AR81" i="12" s="1"/>
  <c r="AR80" i="12" s="1"/>
  <c r="AR79" i="12" s="1"/>
  <c r="AR78" i="12" s="1"/>
  <c r="AR77" i="12" s="1"/>
  <c r="AR76" i="12" s="1"/>
  <c r="AR75" i="12" s="1"/>
  <c r="AR74" i="12" s="1"/>
  <c r="AR73" i="12" s="1"/>
  <c r="AR72" i="12" s="1"/>
  <c r="AR71" i="12" s="1"/>
  <c r="AR70" i="12" s="1"/>
  <c r="AR69" i="12" s="1"/>
  <c r="AR68" i="12" s="1"/>
  <c r="AR67" i="12" s="1"/>
  <c r="AR66" i="12" s="1"/>
  <c r="AR65" i="12" s="1"/>
  <c r="AR64" i="12" s="1"/>
  <c r="AR63" i="12" s="1"/>
  <c r="AR62" i="12" s="1"/>
  <c r="AR61" i="12" s="1"/>
  <c r="AR60" i="12" s="1"/>
  <c r="AR59" i="12" s="1"/>
  <c r="AR58" i="12" s="1"/>
  <c r="AR57" i="12" s="1"/>
  <c r="AR56" i="12" s="1"/>
  <c r="AR55" i="12" s="1"/>
  <c r="AR54" i="12" s="1"/>
  <c r="AR53" i="12" s="1"/>
  <c r="AR52" i="12" s="1"/>
  <c r="AR51" i="12" s="1"/>
  <c r="AR50" i="12" s="1"/>
  <c r="AR49" i="12" s="1"/>
  <c r="AR48" i="12" s="1"/>
  <c r="AR47" i="12" s="1"/>
  <c r="AR46" i="12" s="1"/>
  <c r="AR45" i="12" s="1"/>
  <c r="AR44" i="12" s="1"/>
  <c r="AR43" i="12" s="1"/>
  <c r="AR42" i="12" s="1"/>
  <c r="AR41" i="12" s="1"/>
  <c r="AR40" i="12" s="1"/>
  <c r="AR39" i="12" s="1"/>
  <c r="AR38" i="12" s="1"/>
  <c r="AR37" i="12" s="1"/>
  <c r="AR36" i="12" s="1"/>
  <c r="AR35" i="12" s="1"/>
  <c r="AR34" i="12" s="1"/>
  <c r="AR33" i="12" s="1"/>
  <c r="AR32" i="12" s="1"/>
  <c r="AR31" i="12" s="1"/>
  <c r="AR30" i="12" s="1"/>
  <c r="AR29" i="12" s="1"/>
  <c r="AR28" i="12" s="1"/>
  <c r="AR27" i="12" s="1"/>
  <c r="AR26" i="12" s="1"/>
  <c r="AR25" i="12" s="1"/>
  <c r="AR24" i="12" s="1"/>
  <c r="AR23" i="12" s="1"/>
  <c r="AR22" i="12" s="1"/>
  <c r="AR21" i="12" s="1"/>
  <c r="U144" i="12"/>
  <c r="U89" i="12"/>
  <c r="U35" i="12"/>
  <c r="U118" i="12"/>
  <c r="U60" i="12"/>
  <c r="U112" i="12"/>
  <c r="U174" i="12"/>
  <c r="U78" i="12"/>
  <c r="U68" i="12"/>
  <c r="U86" i="12"/>
  <c r="U48" i="12"/>
  <c r="U49" i="12"/>
  <c r="U192" i="12"/>
  <c r="U90" i="12"/>
  <c r="U148" i="12"/>
  <c r="U129" i="12"/>
  <c r="U177" i="12"/>
  <c r="U184" i="12"/>
  <c r="U163" i="12"/>
  <c r="U124" i="12"/>
  <c r="U39" i="12"/>
  <c r="U188" i="12"/>
  <c r="U23" i="12"/>
  <c r="Y23" i="12" s="1"/>
  <c r="U122" i="12"/>
  <c r="U182" i="12"/>
  <c r="U170" i="12"/>
  <c r="U79" i="12"/>
  <c r="U167" i="12"/>
  <c r="U170" i="27"/>
  <c r="AV20" i="12"/>
  <c r="AW20" i="12" s="1"/>
  <c r="AB20" i="12" s="1"/>
  <c r="AV188" i="12"/>
  <c r="AN2" i="12"/>
  <c r="AO5" i="12"/>
  <c r="AV32" i="12"/>
  <c r="AV120" i="12"/>
  <c r="AV58" i="12"/>
  <c r="AV67" i="12"/>
  <c r="U60" i="27"/>
  <c r="U134" i="27"/>
  <c r="AV111" i="12"/>
  <c r="BC2" i="12"/>
  <c r="U162" i="27"/>
  <c r="AV79" i="12"/>
  <c r="AV189" i="12"/>
  <c r="AV93" i="12"/>
  <c r="AV104" i="12"/>
  <c r="AV171" i="12"/>
  <c r="AV72" i="12"/>
  <c r="AV168" i="12"/>
  <c r="AM2" i="12"/>
  <c r="Y21" i="12"/>
  <c r="AV131" i="12"/>
  <c r="AV92" i="12"/>
  <c r="AV152" i="12"/>
  <c r="AV71" i="12"/>
  <c r="BI5" i="12"/>
  <c r="BB2" i="12"/>
  <c r="U159" i="12"/>
  <c r="U74" i="12"/>
  <c r="U76" i="12"/>
  <c r="U47" i="12"/>
  <c r="U175" i="12"/>
  <c r="U161" i="12"/>
  <c r="U52" i="12"/>
  <c r="U119" i="12"/>
  <c r="U176" i="12"/>
  <c r="U143" i="12"/>
  <c r="U108" i="12"/>
  <c r="U82" i="12"/>
  <c r="U173" i="12"/>
  <c r="U62" i="12"/>
  <c r="U120" i="12"/>
  <c r="U83" i="12"/>
  <c r="U155" i="12"/>
  <c r="U65" i="12"/>
  <c r="U54" i="12"/>
  <c r="U164" i="12"/>
  <c r="U45" i="12"/>
  <c r="U126" i="12"/>
  <c r="U34" i="12"/>
  <c r="U127" i="12"/>
  <c r="U191" i="12"/>
  <c r="U42" i="12"/>
  <c r="U150" i="12"/>
  <c r="U114" i="12"/>
  <c r="U141" i="12"/>
  <c r="U100" i="12"/>
  <c r="U104" i="12"/>
  <c r="U123" i="12"/>
  <c r="U133" i="12"/>
  <c r="U115" i="12"/>
  <c r="U67" i="12"/>
  <c r="U183" i="12"/>
  <c r="U46" i="12"/>
  <c r="U103" i="12"/>
  <c r="U109" i="12"/>
  <c r="U96" i="12"/>
  <c r="U179" i="12"/>
  <c r="U106" i="12"/>
  <c r="U171" i="12"/>
  <c r="U61" i="12"/>
  <c r="U87" i="12"/>
  <c r="U190" i="12"/>
  <c r="U130" i="12"/>
  <c r="U186" i="12"/>
  <c r="U131" i="12"/>
  <c r="U135" i="12"/>
  <c r="U57" i="12"/>
  <c r="U59" i="12"/>
  <c r="U128" i="12"/>
  <c r="U69" i="12"/>
  <c r="U172" i="12"/>
  <c r="U101" i="12"/>
  <c r="U84" i="12"/>
  <c r="U156" i="12"/>
  <c r="U44" i="12"/>
  <c r="U147" i="12"/>
  <c r="U80" i="12"/>
  <c r="U158" i="12"/>
  <c r="U194" i="12"/>
  <c r="U105" i="12"/>
  <c r="U63" i="12"/>
  <c r="U37" i="12"/>
  <c r="U193" i="12"/>
  <c r="U113" i="12"/>
  <c r="U32" i="12"/>
  <c r="U81" i="12"/>
  <c r="U72" i="12"/>
  <c r="U33" i="12"/>
  <c r="U116" i="12"/>
  <c r="U146" i="12"/>
  <c r="U40" i="12"/>
  <c r="U38" i="12"/>
  <c r="U117" i="12"/>
  <c r="U75" i="12"/>
  <c r="U51" i="12"/>
  <c r="U28" i="12"/>
  <c r="U94" i="12"/>
  <c r="U66" i="12"/>
  <c r="U24" i="12"/>
  <c r="Y24" i="12" s="1"/>
  <c r="U189" i="12"/>
  <c r="U168" i="12"/>
  <c r="U88" i="12"/>
  <c r="U85" i="12"/>
  <c r="U145" i="12"/>
  <c r="U185" i="12"/>
  <c r="U70" i="12"/>
  <c r="U125" i="12"/>
  <c r="U151" i="12"/>
  <c r="U110" i="12"/>
  <c r="U36" i="12"/>
  <c r="U157" i="12"/>
  <c r="U43" i="12"/>
  <c r="U160" i="12"/>
  <c r="U121" i="12"/>
  <c r="U58" i="12"/>
  <c r="U138" i="12"/>
  <c r="U50" i="12"/>
  <c r="U111" i="12"/>
  <c r="U64" i="12"/>
  <c r="U136" i="12"/>
  <c r="U140" i="12"/>
  <c r="U31" i="12"/>
  <c r="U162" i="12"/>
  <c r="U97" i="12"/>
  <c r="U137" i="12"/>
  <c r="U169" i="12"/>
  <c r="U73" i="12"/>
  <c r="U26" i="12"/>
  <c r="U139" i="12"/>
  <c r="U93" i="12"/>
  <c r="U53" i="12"/>
  <c r="U71" i="12"/>
  <c r="U180" i="12"/>
  <c r="U134" i="12"/>
  <c r="U149" i="12"/>
  <c r="U27" i="12"/>
  <c r="U29" i="12"/>
  <c r="U178" i="12"/>
  <c r="U107" i="12"/>
  <c r="U99" i="12"/>
  <c r="U56" i="12"/>
  <c r="U95" i="12"/>
  <c r="U22" i="12"/>
  <c r="Y22" i="12" s="1"/>
  <c r="U41" i="12"/>
  <c r="U152" i="12"/>
  <c r="U98" i="12"/>
  <c r="V19" i="12"/>
  <c r="V17" i="12" s="1"/>
  <c r="B5" i="12" s="1"/>
  <c r="AT5" i="12"/>
  <c r="BM5" i="12"/>
  <c r="AX5" i="12"/>
  <c r="BL2" i="12"/>
  <c r="AU2" i="12"/>
  <c r="AU5" i="12"/>
  <c r="AV136" i="12"/>
  <c r="AV139" i="12"/>
  <c r="AV29" i="12"/>
  <c r="AV50" i="12"/>
  <c r="AV35" i="12"/>
  <c r="AV156" i="12"/>
  <c r="AV42" i="12"/>
  <c r="AR20" i="12"/>
  <c r="AL5" i="12"/>
  <c r="AP2" i="12"/>
  <c r="AV124" i="12"/>
  <c r="AV26" i="12"/>
  <c r="AV170" i="12"/>
  <c r="AV186" i="12"/>
  <c r="AV82" i="12"/>
  <c r="AV117" i="12"/>
  <c r="AV68" i="12"/>
  <c r="AV177" i="12"/>
  <c r="BJ2" i="12"/>
  <c r="U182" i="27"/>
  <c r="U55" i="27"/>
  <c r="U159" i="27"/>
  <c r="U64" i="27"/>
  <c r="AV103" i="12"/>
  <c r="AV108" i="12"/>
  <c r="AV39" i="12"/>
  <c r="AV78" i="12"/>
  <c r="AV89" i="12"/>
  <c r="AV154" i="12"/>
  <c r="AV49" i="12"/>
  <c r="AV192" i="12"/>
  <c r="AV125" i="12"/>
  <c r="AV61" i="12"/>
  <c r="AV75" i="12"/>
  <c r="AV76" i="12"/>
  <c r="AV134" i="12"/>
  <c r="AV47" i="12"/>
  <c r="AV22" i="12"/>
  <c r="AQ21" i="12"/>
  <c r="AQ22" i="12" s="1"/>
  <c r="AQ23" i="12" s="1"/>
  <c r="AQ24" i="12" s="1"/>
  <c r="AQ25" i="12" s="1"/>
  <c r="AQ26" i="12" s="1"/>
  <c r="AQ27" i="12" s="1"/>
  <c r="AQ28" i="12" s="1"/>
  <c r="AQ29" i="12" s="1"/>
  <c r="AQ30" i="12" s="1"/>
  <c r="AQ31" i="12" s="1"/>
  <c r="AQ32" i="12" s="1"/>
  <c r="AQ33" i="12" s="1"/>
  <c r="AQ34" i="12" s="1"/>
  <c r="AQ35" i="12" s="1"/>
  <c r="AQ36" i="12" s="1"/>
  <c r="AQ37" i="12" s="1"/>
  <c r="AQ38" i="12" s="1"/>
  <c r="AQ39" i="12" s="1"/>
  <c r="AQ40" i="12" s="1"/>
  <c r="AQ41" i="12" s="1"/>
  <c r="AQ42" i="12" s="1"/>
  <c r="AQ43" i="12" s="1"/>
  <c r="AQ44" i="12" s="1"/>
  <c r="AQ45" i="12" s="1"/>
  <c r="AQ46" i="12" s="1"/>
  <c r="AQ47" i="12" s="1"/>
  <c r="AQ48" i="12" s="1"/>
  <c r="AQ49" i="12" s="1"/>
  <c r="AQ50" i="12" s="1"/>
  <c r="AQ51" i="12" s="1"/>
  <c r="AQ52" i="12" s="1"/>
  <c r="AQ53" i="12" s="1"/>
  <c r="AQ54" i="12" s="1"/>
  <c r="AQ55" i="12" s="1"/>
  <c r="AQ56" i="12" s="1"/>
  <c r="AQ57" i="12" s="1"/>
  <c r="AQ58" i="12" s="1"/>
  <c r="AQ59" i="12" s="1"/>
  <c r="AQ60" i="12" s="1"/>
  <c r="AQ61" i="12" s="1"/>
  <c r="AQ62" i="12" s="1"/>
  <c r="AQ63" i="12" s="1"/>
  <c r="AQ64" i="12" s="1"/>
  <c r="AQ65" i="12" s="1"/>
  <c r="AQ66" i="12" s="1"/>
  <c r="AQ67" i="12" s="1"/>
  <c r="AQ68" i="12" s="1"/>
  <c r="AQ69" i="12" s="1"/>
  <c r="AQ70" i="12" s="1"/>
  <c r="AQ71" i="12" s="1"/>
  <c r="AQ72" i="12" s="1"/>
  <c r="AQ73" i="12" s="1"/>
  <c r="AQ74" i="12" s="1"/>
  <c r="AQ75" i="12" s="1"/>
  <c r="AQ76" i="12" s="1"/>
  <c r="AQ77" i="12" s="1"/>
  <c r="AQ78" i="12" s="1"/>
  <c r="AQ79" i="12" s="1"/>
  <c r="AQ80" i="12" s="1"/>
  <c r="AQ81" i="12" s="1"/>
  <c r="AQ82" i="12" s="1"/>
  <c r="AQ83" i="12" s="1"/>
  <c r="AQ84" i="12" s="1"/>
  <c r="AQ85" i="12" s="1"/>
  <c r="AQ86" i="12" s="1"/>
  <c r="AQ87" i="12" s="1"/>
  <c r="AQ88" i="12" s="1"/>
  <c r="AQ89" i="12" s="1"/>
  <c r="AQ90" i="12" s="1"/>
  <c r="AQ91" i="12" s="1"/>
  <c r="AQ92" i="12" s="1"/>
  <c r="AQ93" i="12" s="1"/>
  <c r="AQ94" i="12" s="1"/>
  <c r="AQ95" i="12" s="1"/>
  <c r="AQ96" i="12" s="1"/>
  <c r="AQ97" i="12" s="1"/>
  <c r="AQ98" i="12" s="1"/>
  <c r="AQ99" i="12" s="1"/>
  <c r="AQ100" i="12" s="1"/>
  <c r="AQ101" i="12" s="1"/>
  <c r="AQ102" i="12" s="1"/>
  <c r="AQ103" i="12" s="1"/>
  <c r="AQ104" i="12" s="1"/>
  <c r="AQ105" i="12" s="1"/>
  <c r="AQ106" i="12" s="1"/>
  <c r="AQ107" i="12" s="1"/>
  <c r="AQ108" i="12" s="1"/>
  <c r="AQ109" i="12" s="1"/>
  <c r="AQ110" i="12" s="1"/>
  <c r="AQ111" i="12" s="1"/>
  <c r="AQ112" i="12" s="1"/>
  <c r="AQ113" i="12" s="1"/>
  <c r="AQ114" i="12" s="1"/>
  <c r="AQ115" i="12" s="1"/>
  <c r="AQ116" i="12" s="1"/>
  <c r="AQ117" i="12" s="1"/>
  <c r="AQ118" i="12" s="1"/>
  <c r="AQ119" i="12" s="1"/>
  <c r="AQ120" i="12" s="1"/>
  <c r="AQ121" i="12" s="1"/>
  <c r="AQ122" i="12" s="1"/>
  <c r="AQ123" i="12" s="1"/>
  <c r="AQ124" i="12" s="1"/>
  <c r="AQ125" i="12" s="1"/>
  <c r="AQ126" i="12" s="1"/>
  <c r="AQ127" i="12" s="1"/>
  <c r="AQ128" i="12" s="1"/>
  <c r="AQ129" i="12" s="1"/>
  <c r="AQ130" i="12" s="1"/>
  <c r="AQ131" i="12" s="1"/>
  <c r="AQ132" i="12" s="1"/>
  <c r="AQ133" i="12" s="1"/>
  <c r="AQ134" i="12" s="1"/>
  <c r="AQ135" i="12" s="1"/>
  <c r="AQ136" i="12" s="1"/>
  <c r="AQ137" i="12" s="1"/>
  <c r="AQ138" i="12" s="1"/>
  <c r="AQ139" i="12" s="1"/>
  <c r="AQ140" i="12" s="1"/>
  <c r="AQ141" i="12" s="1"/>
  <c r="AQ142" i="12" s="1"/>
  <c r="AQ143" i="12" s="1"/>
  <c r="AQ144" i="12" s="1"/>
  <c r="AQ145" i="12" s="1"/>
  <c r="AQ146" i="12" s="1"/>
  <c r="AQ147" i="12" s="1"/>
  <c r="AQ148" i="12" s="1"/>
  <c r="AQ149" i="12" s="1"/>
  <c r="AQ150" i="12" s="1"/>
  <c r="AQ151" i="12" s="1"/>
  <c r="AQ152" i="12" s="1"/>
  <c r="AQ153" i="12" s="1"/>
  <c r="AQ154" i="12" s="1"/>
  <c r="AQ155" i="12" s="1"/>
  <c r="AQ156" i="12" s="1"/>
  <c r="AQ157" i="12" s="1"/>
  <c r="AQ158" i="12" s="1"/>
  <c r="AQ159" i="12" s="1"/>
  <c r="AQ160" i="12" s="1"/>
  <c r="AQ161" i="12" s="1"/>
  <c r="AQ162" i="12" s="1"/>
  <c r="AQ163" i="12" s="1"/>
  <c r="AQ164" i="12" s="1"/>
  <c r="AQ165" i="12" s="1"/>
  <c r="AQ166" i="12" s="1"/>
  <c r="AQ167" i="12" s="1"/>
  <c r="AQ168" i="12" s="1"/>
  <c r="AQ169" i="12" s="1"/>
  <c r="AQ170" i="12" s="1"/>
  <c r="AQ171" i="12" s="1"/>
  <c r="AQ172" i="12" s="1"/>
  <c r="AQ173" i="12" s="1"/>
  <c r="AQ174" i="12" s="1"/>
  <c r="AQ175" i="12" s="1"/>
  <c r="AQ176" i="12" s="1"/>
  <c r="AQ177" i="12" s="1"/>
  <c r="AQ178" i="12" s="1"/>
  <c r="AQ179" i="12" s="1"/>
  <c r="AQ180" i="12" s="1"/>
  <c r="AQ181" i="12" s="1"/>
  <c r="AQ182" i="12" s="1"/>
  <c r="AQ183" i="12" s="1"/>
  <c r="AQ184" i="12" s="1"/>
  <c r="AQ185" i="12" s="1"/>
  <c r="AQ186" i="12" s="1"/>
  <c r="AQ187" i="12" s="1"/>
  <c r="AQ188" i="12" s="1"/>
  <c r="AQ189" i="12" s="1"/>
  <c r="AQ190" i="12" s="1"/>
  <c r="AQ191" i="12" s="1"/>
  <c r="AQ192" i="12" s="1"/>
  <c r="AQ193" i="12" s="1"/>
  <c r="AQ194" i="12" s="1"/>
  <c r="U29" i="27"/>
  <c r="U54" i="27"/>
  <c r="U166" i="27"/>
  <c r="U46" i="27"/>
  <c r="U122" i="27"/>
  <c r="U89" i="27"/>
  <c r="U185" i="27"/>
  <c r="U116" i="27"/>
  <c r="AV80" i="12"/>
  <c r="AV43" i="12"/>
  <c r="AV176" i="12"/>
  <c r="AV106" i="12"/>
  <c r="AV153" i="12"/>
  <c r="AV137" i="12"/>
  <c r="AV116" i="12"/>
  <c r="AV23" i="12"/>
  <c r="AV27" i="12"/>
  <c r="AV83" i="12"/>
  <c r="AV90" i="12"/>
  <c r="AV133" i="12"/>
  <c r="AV167" i="12"/>
  <c r="AV51" i="12"/>
  <c r="AV169" i="12"/>
  <c r="AV97" i="12"/>
  <c r="AW5" i="12"/>
  <c r="AQ2" i="12"/>
  <c r="BG5" i="12"/>
  <c r="AZ5" i="12"/>
  <c r="AV166" i="12"/>
  <c r="AV36" i="12"/>
  <c r="AV144" i="12"/>
  <c r="AV165" i="12"/>
  <c r="AV74" i="12"/>
  <c r="AV30" i="12"/>
  <c r="AV24" i="12"/>
  <c r="AV66" i="12"/>
  <c r="AV155" i="12"/>
  <c r="AV157" i="12"/>
  <c r="AV59" i="12"/>
  <c r="AV86" i="12"/>
  <c r="AV190" i="12"/>
  <c r="AV182" i="12"/>
  <c r="AV150" i="12"/>
  <c r="AV113" i="12"/>
  <c r="AV140" i="12"/>
  <c r="AV60" i="12"/>
  <c r="AV81" i="12"/>
  <c r="AS2" i="12"/>
  <c r="AR2" i="12"/>
  <c r="U165" i="27"/>
  <c r="U73" i="27"/>
  <c r="U108" i="27"/>
  <c r="U163" i="27"/>
  <c r="U145" i="27"/>
  <c r="U125" i="27"/>
  <c r="BF5" i="12"/>
  <c r="BF2" i="12"/>
  <c r="BD2" i="12"/>
  <c r="BD5" i="12"/>
  <c r="AY5" i="12"/>
  <c r="AK5" i="12"/>
  <c r="U133" i="27"/>
  <c r="U152" i="27"/>
  <c r="U124" i="27"/>
  <c r="U147" i="27"/>
  <c r="U104" i="27"/>
  <c r="U169" i="27"/>
  <c r="U191" i="27"/>
  <c r="U172" i="27"/>
  <c r="U146" i="27"/>
  <c r="U123" i="27"/>
  <c r="U28" i="27"/>
  <c r="AV109" i="12"/>
  <c r="AV187" i="12"/>
  <c r="AV77" i="12"/>
  <c r="AV193" i="12"/>
  <c r="AV44" i="12"/>
  <c r="AV102" i="12"/>
  <c r="AV101" i="12"/>
  <c r="AV143" i="12"/>
  <c r="AV62" i="12"/>
  <c r="AV54" i="12"/>
  <c r="AV183" i="12"/>
  <c r="AV96" i="12"/>
  <c r="AV56" i="12"/>
  <c r="AV45" i="12"/>
  <c r="AV164" i="12"/>
  <c r="AV115" i="12"/>
  <c r="AV53" i="12"/>
  <c r="AV181" i="12"/>
  <c r="AV34" i="12"/>
  <c r="AV146" i="12"/>
  <c r="AV33" i="12"/>
  <c r="AV130" i="12"/>
  <c r="AV65" i="12"/>
  <c r="AV162" i="12"/>
  <c r="AV46" i="12"/>
  <c r="AV99" i="12"/>
  <c r="AV160" i="12"/>
  <c r="AV114" i="12"/>
  <c r="AV21" i="12"/>
  <c r="AV135" i="12"/>
  <c r="AV70" i="12"/>
  <c r="AV38" i="12"/>
  <c r="AV84" i="12"/>
  <c r="AV138" i="12"/>
  <c r="AV163" i="12"/>
  <c r="AV69" i="12"/>
  <c r="AV142" i="12"/>
  <c r="AV141" i="12"/>
  <c r="AV159" i="12"/>
  <c r="AV64" i="12"/>
  <c r="AV5" i="12"/>
  <c r="BE5" i="12"/>
  <c r="AJ16" i="12"/>
  <c r="BA5" i="12"/>
  <c r="BA2" i="12"/>
  <c r="BH5" i="12"/>
  <c r="BH2" i="12"/>
  <c r="BO2" i="12"/>
  <c r="BO5" i="12"/>
  <c r="Z16" i="12"/>
  <c r="AF106" i="12" s="1"/>
  <c r="BN5" i="12"/>
  <c r="U40" i="27"/>
  <c r="U177" i="27"/>
  <c r="U49" i="27"/>
  <c r="U77" i="27"/>
  <c r="U26" i="27"/>
  <c r="U136" i="27"/>
  <c r="U48" i="27"/>
  <c r="U22" i="27"/>
  <c r="Y22" i="27" s="1"/>
  <c r="U81" i="27"/>
  <c r="U113" i="27"/>
  <c r="U161" i="27"/>
  <c r="AV119" i="12"/>
  <c r="AV85" i="12"/>
  <c r="AV180" i="12"/>
  <c r="AV151" i="12"/>
  <c r="AV31" i="12"/>
  <c r="AV95" i="12"/>
  <c r="AV98" i="12"/>
  <c r="AV127" i="12"/>
  <c r="AV40" i="12"/>
  <c r="AV41" i="12"/>
  <c r="AV118" i="12"/>
  <c r="AV110" i="12"/>
  <c r="AV145" i="12"/>
  <c r="AV87" i="12"/>
  <c r="AV88" i="12"/>
  <c r="AV112" i="12"/>
  <c r="AV52" i="12"/>
  <c r="AV132" i="12"/>
  <c r="AV175" i="12"/>
  <c r="AV149" i="12"/>
  <c r="AV94" i="12"/>
  <c r="AV48" i="12"/>
  <c r="AV126" i="12"/>
  <c r="AV100" i="12"/>
  <c r="AV121" i="12"/>
  <c r="AV122" i="12"/>
  <c r="AV172" i="12"/>
  <c r="AV105" i="12"/>
  <c r="AV147" i="12"/>
  <c r="AV63" i="12"/>
  <c r="AV129" i="12"/>
  <c r="AV128" i="12"/>
  <c r="AV191" i="12"/>
  <c r="AV37" i="12"/>
  <c r="AV194" i="12"/>
  <c r="AV57" i="12"/>
  <c r="AV174" i="12"/>
  <c r="AV123" i="12"/>
  <c r="AV91" i="12"/>
  <c r="AV158" i="12"/>
  <c r="U131" i="27"/>
  <c r="U137" i="27"/>
  <c r="U186" i="27"/>
  <c r="U110" i="27"/>
  <c r="U138" i="27"/>
  <c r="U21" i="27"/>
  <c r="Y21" i="27" s="1"/>
  <c r="U94" i="27"/>
  <c r="U67" i="27"/>
  <c r="U115" i="27"/>
  <c r="U96" i="27"/>
  <c r="U114" i="27"/>
  <c r="U52" i="27"/>
  <c r="U56" i="27"/>
  <c r="V19" i="27"/>
  <c r="V17" i="27" s="1"/>
  <c r="B5" i="27" s="1"/>
  <c r="U33" i="27"/>
  <c r="U85" i="27"/>
  <c r="U148" i="27"/>
  <c r="U187" i="27"/>
  <c r="U126" i="27"/>
  <c r="U30" i="27"/>
  <c r="U168" i="27"/>
  <c r="U117" i="27"/>
  <c r="U189" i="27"/>
  <c r="U38" i="27"/>
  <c r="U173" i="27"/>
  <c r="U102" i="27"/>
  <c r="U188" i="27"/>
  <c r="U179" i="27"/>
  <c r="U174" i="27"/>
  <c r="U37" i="27"/>
  <c r="U149" i="27"/>
  <c r="U57" i="27"/>
  <c r="U79" i="27"/>
  <c r="U59" i="27"/>
  <c r="U127" i="27"/>
  <c r="U98" i="27"/>
  <c r="U75" i="27"/>
  <c r="U95" i="27"/>
  <c r="U68" i="27"/>
  <c r="U100" i="27"/>
  <c r="U111" i="27"/>
  <c r="U53" i="27"/>
  <c r="U171" i="27"/>
  <c r="U65" i="27"/>
  <c r="U128" i="27"/>
  <c r="U154" i="27"/>
  <c r="U58" i="27"/>
  <c r="U91" i="27"/>
  <c r="U31" i="27"/>
  <c r="U118" i="27"/>
  <c r="U80" i="27"/>
  <c r="U156" i="27"/>
  <c r="U130" i="27"/>
  <c r="U41" i="27"/>
  <c r="U47" i="27"/>
  <c r="U181" i="27"/>
  <c r="U101" i="27"/>
  <c r="U106" i="27"/>
  <c r="U107" i="27"/>
  <c r="U193" i="27"/>
  <c r="U157" i="27"/>
  <c r="U69" i="27"/>
  <c r="U192" i="27"/>
  <c r="U34" i="27"/>
  <c r="U176" i="27"/>
  <c r="U144" i="27"/>
  <c r="U142" i="27"/>
  <c r="U93" i="27"/>
  <c r="U180" i="27"/>
  <c r="U92" i="27"/>
  <c r="U32" i="27"/>
  <c r="U61" i="27"/>
  <c r="U175" i="27"/>
  <c r="U160" i="27"/>
  <c r="U120" i="27"/>
  <c r="U132" i="27"/>
  <c r="U42" i="27"/>
  <c r="U150" i="27"/>
  <c r="U183" i="27"/>
  <c r="U78" i="27"/>
  <c r="U39" i="27"/>
  <c r="U103" i="27"/>
  <c r="U109" i="27"/>
  <c r="U25" i="27"/>
  <c r="Y25" i="27" s="1"/>
  <c r="U194" i="27"/>
  <c r="U151" i="27"/>
  <c r="U119" i="27"/>
  <c r="U44" i="27"/>
  <c r="U178" i="27"/>
  <c r="U97" i="27"/>
  <c r="U164" i="27"/>
  <c r="U82" i="27"/>
  <c r="U76" i="27"/>
  <c r="U36" i="27"/>
  <c r="U35" i="27"/>
  <c r="U43" i="27"/>
  <c r="U71" i="27"/>
  <c r="U112" i="27"/>
  <c r="U51" i="27"/>
  <c r="U45" i="27"/>
  <c r="U63" i="27"/>
  <c r="U99" i="27"/>
  <c r="U83" i="27"/>
  <c r="U190" i="27"/>
  <c r="U23" i="27"/>
  <c r="Y23" i="27" s="1"/>
  <c r="U66" i="27"/>
  <c r="U135" i="27"/>
  <c r="U50" i="27"/>
  <c r="U87" i="27"/>
  <c r="U167" i="27"/>
  <c r="U70" i="27"/>
  <c r="U27" i="27"/>
  <c r="U139" i="27"/>
  <c r="U105" i="27"/>
  <c r="U184" i="27"/>
  <c r="U88" i="27"/>
  <c r="U74" i="27"/>
  <c r="U129" i="27"/>
  <c r="U155" i="27"/>
  <c r="U90" i="27"/>
  <c r="U86" i="27"/>
  <c r="U72" i="27"/>
  <c r="U121" i="27"/>
  <c r="U24" i="27"/>
  <c r="Y24" i="27" s="1"/>
  <c r="U20" i="27"/>
  <c r="Y20" i="27" s="1"/>
  <c r="U143" i="27"/>
  <c r="U84" i="27"/>
  <c r="U153" i="27"/>
  <c r="U158" i="27"/>
  <c r="U140" i="27"/>
  <c r="U141" i="27"/>
  <c r="V7" i="36"/>
  <c r="V9" i="36"/>
  <c r="V4" i="36"/>
  <c r="V8" i="36" s="1"/>
  <c r="V6" i="36"/>
  <c r="U10" i="36"/>
  <c r="U13" i="36" s="1"/>
  <c r="M25" i="13"/>
  <c r="B17" i="28"/>
  <c r="C13" i="28"/>
  <c r="B2" i="28"/>
  <c r="D17" i="28"/>
  <c r="C18" i="28"/>
  <c r="C17" i="28"/>
  <c r="B17" i="31"/>
  <c r="C17" i="31"/>
  <c r="B2" i="31"/>
  <c r="D17" i="31"/>
  <c r="C13" i="31"/>
  <c r="C18" i="31"/>
  <c r="B2" i="32"/>
  <c r="D17" i="32"/>
  <c r="C18" i="32"/>
  <c r="C13" i="32"/>
  <c r="C17" i="32"/>
  <c r="B17" i="32"/>
  <c r="C17" i="33"/>
  <c r="D17" i="33"/>
  <c r="B2" i="33"/>
  <c r="C18" i="33"/>
  <c r="C13" i="33"/>
  <c r="B17" i="33"/>
  <c r="B2" i="30"/>
  <c r="C13" i="30"/>
  <c r="C18" i="30"/>
  <c r="D17" i="30"/>
  <c r="B17" i="30"/>
  <c r="C17" i="30"/>
  <c r="C18" i="35"/>
  <c r="B17" i="35"/>
  <c r="C13" i="35"/>
  <c r="D17" i="35"/>
  <c r="B2" i="35"/>
  <c r="C17" i="35"/>
  <c r="C13" i="26"/>
  <c r="B17" i="26"/>
  <c r="D17" i="26"/>
  <c r="C18" i="26"/>
  <c r="B2" i="26"/>
  <c r="C17" i="26"/>
  <c r="P25" i="13"/>
  <c r="AJ25" i="13" s="1"/>
  <c r="O25" i="13"/>
  <c r="AL25" i="13" s="1"/>
  <c r="X10" i="35" s="1"/>
  <c r="B16" i="32"/>
  <c r="B2" i="29"/>
  <c r="B17" i="29"/>
  <c r="C13" i="29"/>
  <c r="C17" i="29"/>
  <c r="D17" i="29"/>
  <c r="C18" i="29"/>
  <c r="B2" i="14"/>
  <c r="C13" i="14"/>
  <c r="C18" i="14"/>
  <c r="C17" i="14"/>
  <c r="D17" i="14"/>
  <c r="B17" i="14"/>
  <c r="B16" i="35"/>
  <c r="I8" i="13"/>
  <c r="I9" i="13" s="1"/>
  <c r="B2" i="27"/>
  <c r="C18" i="27"/>
  <c r="C17" i="27"/>
  <c r="C13" i="27"/>
  <c r="B17" i="27"/>
  <c r="D17" i="27"/>
  <c r="B2" i="34"/>
  <c r="D17" i="34"/>
  <c r="C17" i="34"/>
  <c r="C18" i="34"/>
  <c r="B17" i="34"/>
  <c r="C13" i="34"/>
  <c r="C17" i="12"/>
  <c r="AV173" i="12"/>
  <c r="AV148" i="12"/>
  <c r="AV107" i="12"/>
  <c r="B2" i="12"/>
  <c r="C18" i="12"/>
  <c r="AV185" i="12"/>
  <c r="AV28" i="12"/>
  <c r="AV73" i="12"/>
  <c r="C13" i="12"/>
  <c r="B16" i="12"/>
  <c r="B17" i="12"/>
  <c r="AV55" i="12"/>
  <c r="AV179" i="12"/>
  <c r="D17" i="12"/>
  <c r="AV161" i="12"/>
  <c r="AV184" i="12"/>
  <c r="AV25" i="12"/>
  <c r="I7" i="13"/>
  <c r="AV178" i="12"/>
  <c r="AU10" i="34"/>
  <c r="AU9" i="27"/>
  <c r="BE20" i="27" s="1"/>
  <c r="AJ16" i="31"/>
  <c r="BK2" i="32"/>
  <c r="BK5" i="32"/>
  <c r="BI2" i="32"/>
  <c r="BI5" i="32"/>
  <c r="AP5" i="32"/>
  <c r="AP2" i="32"/>
  <c r="BN2" i="32"/>
  <c r="BN5" i="32"/>
  <c r="BG5" i="32"/>
  <c r="BG2" i="32"/>
  <c r="AM2" i="32"/>
  <c r="AM5" i="32"/>
  <c r="BG5" i="30"/>
  <c r="BG2" i="30"/>
  <c r="Z195" i="30"/>
  <c r="AC196" i="30" s="1"/>
  <c r="AC197" i="30" s="1"/>
  <c r="AC198" i="30" s="1"/>
  <c r="Z199" i="30" s="1"/>
  <c r="AY2" i="30"/>
  <c r="AY5" i="30"/>
  <c r="AW2" i="30"/>
  <c r="AW5" i="30"/>
  <c r="BA2" i="30"/>
  <c r="BA5" i="30"/>
  <c r="BO5" i="30"/>
  <c r="BO2" i="30"/>
  <c r="U50" i="34"/>
  <c r="U79" i="34"/>
  <c r="U30" i="34"/>
  <c r="U180" i="34"/>
  <c r="U183" i="34"/>
  <c r="U155" i="34"/>
  <c r="U175" i="34"/>
  <c r="U58" i="34"/>
  <c r="U56" i="34"/>
  <c r="U23" i="34"/>
  <c r="Y23" i="34" s="1"/>
  <c r="U130" i="34"/>
  <c r="U110" i="34"/>
  <c r="U59" i="34"/>
  <c r="U74" i="34"/>
  <c r="U42" i="34"/>
  <c r="U150" i="34"/>
  <c r="U149" i="34"/>
  <c r="U107" i="34"/>
  <c r="U33" i="34"/>
  <c r="U122" i="34"/>
  <c r="U116" i="34"/>
  <c r="U154" i="34"/>
  <c r="U63" i="34"/>
  <c r="U114" i="34"/>
  <c r="U121" i="34"/>
  <c r="U38" i="34"/>
  <c r="U25" i="34"/>
  <c r="Y25" i="34" s="1"/>
  <c r="U34" i="34"/>
  <c r="U55" i="34"/>
  <c r="U24" i="34"/>
  <c r="Y24" i="34" s="1"/>
  <c r="U103" i="34"/>
  <c r="U147" i="34"/>
  <c r="U194" i="34"/>
  <c r="U76" i="34"/>
  <c r="U182" i="34"/>
  <c r="U104" i="34"/>
  <c r="U177" i="34"/>
  <c r="U28" i="34"/>
  <c r="U164" i="34"/>
  <c r="U78" i="34"/>
  <c r="U188" i="34"/>
  <c r="U152" i="34"/>
  <c r="U68" i="34"/>
  <c r="U192" i="34"/>
  <c r="U99" i="34"/>
  <c r="U189" i="34"/>
  <c r="U106" i="34"/>
  <c r="U80" i="34"/>
  <c r="U166" i="34"/>
  <c r="U172" i="34"/>
  <c r="U75" i="34"/>
  <c r="U88" i="34"/>
  <c r="U145" i="34"/>
  <c r="U87" i="34"/>
  <c r="U44" i="34"/>
  <c r="U128" i="34"/>
  <c r="U151" i="34"/>
  <c r="U105" i="34"/>
  <c r="U57" i="34"/>
  <c r="U60" i="34"/>
  <c r="U191" i="34"/>
  <c r="U181" i="34"/>
  <c r="U173" i="34"/>
  <c r="U54" i="34"/>
  <c r="U137" i="34"/>
  <c r="U111" i="34"/>
  <c r="U133" i="34"/>
  <c r="U163" i="34"/>
  <c r="U92" i="34"/>
  <c r="U37" i="34"/>
  <c r="U176" i="34"/>
  <c r="U46" i="34"/>
  <c r="U156" i="34"/>
  <c r="U153" i="34"/>
  <c r="U90" i="34"/>
  <c r="U187" i="34"/>
  <c r="U53" i="34"/>
  <c r="U178" i="34"/>
  <c r="U100" i="34"/>
  <c r="U35" i="34"/>
  <c r="U167" i="34"/>
  <c r="U143" i="34"/>
  <c r="U48" i="34"/>
  <c r="U96" i="34"/>
  <c r="U168" i="34"/>
  <c r="U43" i="34"/>
  <c r="U115" i="34"/>
  <c r="U112" i="34"/>
  <c r="U91" i="34"/>
  <c r="U70" i="34"/>
  <c r="U165" i="34"/>
  <c r="U144" i="34"/>
  <c r="U185" i="34"/>
  <c r="U140" i="34"/>
  <c r="U22" i="34"/>
  <c r="Y22" i="34" s="1"/>
  <c r="U26" i="34"/>
  <c r="U142" i="34"/>
  <c r="U73" i="34"/>
  <c r="U72" i="34"/>
  <c r="U146" i="34"/>
  <c r="U136" i="34"/>
  <c r="U123" i="34"/>
  <c r="U193" i="34"/>
  <c r="U31" i="34"/>
  <c r="U69" i="34"/>
  <c r="U131" i="34"/>
  <c r="U157" i="34"/>
  <c r="U83" i="34"/>
  <c r="U62" i="34"/>
  <c r="U141" i="34"/>
  <c r="U27" i="34"/>
  <c r="U84" i="34"/>
  <c r="U32" i="34"/>
  <c r="U47" i="34"/>
  <c r="U138" i="34"/>
  <c r="U21" i="34"/>
  <c r="Y21" i="34" s="1"/>
  <c r="U117" i="34"/>
  <c r="U108" i="34"/>
  <c r="U135" i="34"/>
  <c r="U170" i="34"/>
  <c r="U127" i="34"/>
  <c r="U101" i="34"/>
  <c r="U71" i="34"/>
  <c r="U36" i="34"/>
  <c r="U97" i="34"/>
  <c r="U169" i="34"/>
  <c r="U64" i="34"/>
  <c r="U41" i="34"/>
  <c r="U52" i="34"/>
  <c r="U86" i="34"/>
  <c r="V19" i="34"/>
  <c r="V17" i="34" s="1"/>
  <c r="B5" i="34" s="1"/>
  <c r="U65" i="34"/>
  <c r="U95" i="34"/>
  <c r="U134" i="34"/>
  <c r="U129" i="34"/>
  <c r="U66" i="34"/>
  <c r="U158" i="34"/>
  <c r="U39" i="34"/>
  <c r="U162" i="34"/>
  <c r="U67" i="34"/>
  <c r="U82" i="34"/>
  <c r="U94" i="34"/>
  <c r="U98" i="34"/>
  <c r="U113" i="34"/>
  <c r="U184" i="34"/>
  <c r="U186" i="34"/>
  <c r="U61" i="34"/>
  <c r="U118" i="34"/>
  <c r="U160" i="34"/>
  <c r="U126" i="34"/>
  <c r="U161" i="34"/>
  <c r="U49" i="34"/>
  <c r="U120" i="34"/>
  <c r="U190" i="34"/>
  <c r="U81" i="34"/>
  <c r="U171" i="34"/>
  <c r="U174" i="34"/>
  <c r="U29" i="34"/>
  <c r="U179" i="34"/>
  <c r="U51" i="34"/>
  <c r="U89" i="34"/>
  <c r="U132" i="34"/>
  <c r="U93" i="34"/>
  <c r="U85" i="34"/>
  <c r="U119" i="34"/>
  <c r="U77" i="34"/>
  <c r="U139" i="34"/>
  <c r="U102" i="34"/>
  <c r="U109" i="34"/>
  <c r="U125" i="34"/>
  <c r="U20" i="34"/>
  <c r="Y20" i="34" s="1"/>
  <c r="U159" i="34"/>
  <c r="U148" i="34"/>
  <c r="U45" i="34"/>
  <c r="U40" i="34"/>
  <c r="U124" i="34"/>
  <c r="BJ5" i="34"/>
  <c r="BJ2" i="34"/>
  <c r="AZ5" i="34"/>
  <c r="AZ2" i="34"/>
  <c r="BO5" i="34"/>
  <c r="BO2" i="34"/>
  <c r="BD2" i="34"/>
  <c r="BD5" i="34"/>
  <c r="AX2" i="34"/>
  <c r="AX5" i="34"/>
  <c r="BK5" i="34"/>
  <c r="BK2" i="34"/>
  <c r="AR194" i="34"/>
  <c r="AR193" i="34" s="1"/>
  <c r="AR192" i="34" s="1"/>
  <c r="AR191" i="34" s="1"/>
  <c r="AR190" i="34" s="1"/>
  <c r="AR189" i="34" s="1"/>
  <c r="AR188" i="34" s="1"/>
  <c r="AR187" i="34" s="1"/>
  <c r="AR186" i="34" s="1"/>
  <c r="AR185" i="34" s="1"/>
  <c r="AR184" i="34" s="1"/>
  <c r="AR183" i="34" s="1"/>
  <c r="AR182" i="34" s="1"/>
  <c r="AR181" i="34" s="1"/>
  <c r="AR180" i="34" s="1"/>
  <c r="AR179" i="34" s="1"/>
  <c r="AR178" i="34" s="1"/>
  <c r="AR177" i="34" s="1"/>
  <c r="AR176" i="34" s="1"/>
  <c r="AR175" i="34" s="1"/>
  <c r="AR174" i="34" s="1"/>
  <c r="AR173" i="34" s="1"/>
  <c r="AR172" i="34" s="1"/>
  <c r="AR171" i="34" s="1"/>
  <c r="AR170" i="34" s="1"/>
  <c r="AR169" i="34" s="1"/>
  <c r="AR168" i="34" s="1"/>
  <c r="AR167" i="34" s="1"/>
  <c r="AR166" i="34" s="1"/>
  <c r="AR165" i="34" s="1"/>
  <c r="AR164" i="34" s="1"/>
  <c r="AR163" i="34" s="1"/>
  <c r="AR162" i="34" s="1"/>
  <c r="AR161" i="34" s="1"/>
  <c r="AR160" i="34" s="1"/>
  <c r="AR159" i="34" s="1"/>
  <c r="AR158" i="34" s="1"/>
  <c r="AR157" i="34" s="1"/>
  <c r="AR156" i="34" s="1"/>
  <c r="AR155" i="34" s="1"/>
  <c r="AR154" i="34" s="1"/>
  <c r="AR153" i="34" s="1"/>
  <c r="AR152" i="34" s="1"/>
  <c r="AR151" i="34" s="1"/>
  <c r="AR150" i="34" s="1"/>
  <c r="AR149" i="34" s="1"/>
  <c r="AR148" i="34" s="1"/>
  <c r="AR147" i="34" s="1"/>
  <c r="AR146" i="34" s="1"/>
  <c r="AR145" i="34" s="1"/>
  <c r="AR144" i="34" s="1"/>
  <c r="AR143" i="34" s="1"/>
  <c r="AR142" i="34" s="1"/>
  <c r="AR141" i="34" s="1"/>
  <c r="AR140" i="34" s="1"/>
  <c r="AR139" i="34" s="1"/>
  <c r="AR138" i="34" s="1"/>
  <c r="AR137" i="34" s="1"/>
  <c r="AR136" i="34" s="1"/>
  <c r="AR135" i="34" s="1"/>
  <c r="AR134" i="34" s="1"/>
  <c r="AR133" i="34" s="1"/>
  <c r="AR132" i="34" s="1"/>
  <c r="AR131" i="34" s="1"/>
  <c r="AR130" i="34" s="1"/>
  <c r="AR129" i="34" s="1"/>
  <c r="AR128" i="34" s="1"/>
  <c r="AR127" i="34" s="1"/>
  <c r="AR126" i="34" s="1"/>
  <c r="AR125" i="34" s="1"/>
  <c r="AR124" i="34" s="1"/>
  <c r="AR123" i="34" s="1"/>
  <c r="AR122" i="34" s="1"/>
  <c r="AR121" i="34" s="1"/>
  <c r="AR120" i="34" s="1"/>
  <c r="AR119" i="34" s="1"/>
  <c r="AR118" i="34" s="1"/>
  <c r="AR117" i="34" s="1"/>
  <c r="AR116" i="34" s="1"/>
  <c r="AR115" i="34" s="1"/>
  <c r="AR114" i="34" s="1"/>
  <c r="AR113" i="34" s="1"/>
  <c r="AR112" i="34" s="1"/>
  <c r="AR111" i="34" s="1"/>
  <c r="AR110" i="34" s="1"/>
  <c r="AR109" i="34" s="1"/>
  <c r="AR108" i="34" s="1"/>
  <c r="AR107" i="34" s="1"/>
  <c r="AR106" i="34" s="1"/>
  <c r="AR105" i="34" s="1"/>
  <c r="AR104" i="34" s="1"/>
  <c r="AR103" i="34" s="1"/>
  <c r="AR102" i="34" s="1"/>
  <c r="AR101" i="34" s="1"/>
  <c r="AR100" i="34" s="1"/>
  <c r="AR99" i="34" s="1"/>
  <c r="AR98" i="34" s="1"/>
  <c r="AR97" i="34" s="1"/>
  <c r="AR96" i="34" s="1"/>
  <c r="AR95" i="34" s="1"/>
  <c r="AR94" i="34" s="1"/>
  <c r="AR93" i="34" s="1"/>
  <c r="AR92" i="34" s="1"/>
  <c r="AR91" i="34" s="1"/>
  <c r="AR90" i="34" s="1"/>
  <c r="AR89" i="34" s="1"/>
  <c r="AR88" i="34" s="1"/>
  <c r="AR87" i="34" s="1"/>
  <c r="AR86" i="34" s="1"/>
  <c r="AR85" i="34" s="1"/>
  <c r="AR84" i="34" s="1"/>
  <c r="AR83" i="34" s="1"/>
  <c r="AR82" i="34" s="1"/>
  <c r="AR81" i="34" s="1"/>
  <c r="AR80" i="34" s="1"/>
  <c r="AR79" i="34" s="1"/>
  <c r="AR78" i="34" s="1"/>
  <c r="AR77" i="34" s="1"/>
  <c r="AR76" i="34" s="1"/>
  <c r="AR75" i="34" s="1"/>
  <c r="AR74" i="34" s="1"/>
  <c r="AR73" i="34" s="1"/>
  <c r="AR72" i="34" s="1"/>
  <c r="AR71" i="34" s="1"/>
  <c r="AR70" i="34" s="1"/>
  <c r="AR69" i="34" s="1"/>
  <c r="AR68" i="34" s="1"/>
  <c r="AR67" i="34" s="1"/>
  <c r="AR66" i="34" s="1"/>
  <c r="AR65" i="34" s="1"/>
  <c r="AR64" i="34" s="1"/>
  <c r="AR63" i="34" s="1"/>
  <c r="AR62" i="34" s="1"/>
  <c r="AR61" i="34" s="1"/>
  <c r="AR60" i="34" s="1"/>
  <c r="AR59" i="34" s="1"/>
  <c r="AR58" i="34" s="1"/>
  <c r="AR57" i="34" s="1"/>
  <c r="AR56" i="34" s="1"/>
  <c r="AR55" i="34" s="1"/>
  <c r="AR54" i="34" s="1"/>
  <c r="AR53" i="34" s="1"/>
  <c r="AR52" i="34" s="1"/>
  <c r="AR51" i="34" s="1"/>
  <c r="AR50" i="34" s="1"/>
  <c r="AR49" i="34" s="1"/>
  <c r="AR48" i="34" s="1"/>
  <c r="AR47" i="34" s="1"/>
  <c r="AR46" i="34" s="1"/>
  <c r="AR45" i="34" s="1"/>
  <c r="AR44" i="34" s="1"/>
  <c r="AR43" i="34" s="1"/>
  <c r="AR42" i="34" s="1"/>
  <c r="AR41" i="34" s="1"/>
  <c r="AR40" i="34" s="1"/>
  <c r="AR39" i="34" s="1"/>
  <c r="AR38" i="34" s="1"/>
  <c r="AR37" i="34" s="1"/>
  <c r="AR36" i="34" s="1"/>
  <c r="AR35" i="34" s="1"/>
  <c r="AR34" i="34" s="1"/>
  <c r="AR33" i="34" s="1"/>
  <c r="AR32" i="34" s="1"/>
  <c r="AR31" i="34" s="1"/>
  <c r="AR30" i="34" s="1"/>
  <c r="AR29" i="34" s="1"/>
  <c r="AR28" i="34" s="1"/>
  <c r="AR27" i="34" s="1"/>
  <c r="AR26" i="34" s="1"/>
  <c r="AR25" i="34" s="1"/>
  <c r="AR24" i="34" s="1"/>
  <c r="AR23" i="34" s="1"/>
  <c r="AR22" i="34" s="1"/>
  <c r="AR21" i="34" s="1"/>
  <c r="AC196" i="34"/>
  <c r="AC197" i="34" s="1"/>
  <c r="AC198" i="34" s="1"/>
  <c r="Z199" i="34" s="1"/>
  <c r="AT2" i="34"/>
  <c r="AT5" i="34"/>
  <c r="BE5" i="34"/>
  <c r="BE2" i="34"/>
  <c r="AN2" i="34"/>
  <c r="AN5" i="34"/>
  <c r="BA2" i="34"/>
  <c r="BA5" i="34"/>
  <c r="AU2" i="34"/>
  <c r="AU5" i="34"/>
  <c r="AM2" i="34"/>
  <c r="AM5" i="34"/>
  <c r="AZ2" i="35"/>
  <c r="AZ5" i="35"/>
  <c r="BN2" i="35"/>
  <c r="BN5" i="35"/>
  <c r="BK5" i="35"/>
  <c r="BK2" i="35"/>
  <c r="AP2" i="35"/>
  <c r="AP5" i="35"/>
  <c r="AT2" i="35"/>
  <c r="AT5" i="35"/>
  <c r="BC5" i="35"/>
  <c r="BC2" i="35"/>
  <c r="AQ5" i="35"/>
  <c r="AQ2" i="35"/>
  <c r="AQ21" i="35"/>
  <c r="AQ22" i="35" s="1"/>
  <c r="AQ23" i="35" s="1"/>
  <c r="AQ24" i="35" s="1"/>
  <c r="AQ25" i="35" s="1"/>
  <c r="AQ26" i="35" s="1"/>
  <c r="AQ27" i="35" s="1"/>
  <c r="AQ28" i="35" s="1"/>
  <c r="AQ29" i="35" s="1"/>
  <c r="AQ30" i="35" s="1"/>
  <c r="AQ31" i="35" s="1"/>
  <c r="AQ32" i="35" s="1"/>
  <c r="AQ33" i="35" s="1"/>
  <c r="AQ34" i="35" s="1"/>
  <c r="AQ35" i="35" s="1"/>
  <c r="AQ36" i="35" s="1"/>
  <c r="AQ37" i="35" s="1"/>
  <c r="AQ38" i="35" s="1"/>
  <c r="AQ39" i="35" s="1"/>
  <c r="AQ40" i="35" s="1"/>
  <c r="AQ41" i="35" s="1"/>
  <c r="AQ42" i="35" s="1"/>
  <c r="AQ43" i="35" s="1"/>
  <c r="AQ44" i="35" s="1"/>
  <c r="AQ45" i="35" s="1"/>
  <c r="AQ46" i="35" s="1"/>
  <c r="AQ47" i="35" s="1"/>
  <c r="AQ48" i="35" s="1"/>
  <c r="AQ49" i="35" s="1"/>
  <c r="AQ50" i="35" s="1"/>
  <c r="AQ51" i="35" s="1"/>
  <c r="AQ52" i="35" s="1"/>
  <c r="AQ53" i="35" s="1"/>
  <c r="AQ54" i="35" s="1"/>
  <c r="AQ55" i="35" s="1"/>
  <c r="AQ56" i="35" s="1"/>
  <c r="AQ57" i="35" s="1"/>
  <c r="AQ58" i="35" s="1"/>
  <c r="AQ59" i="35" s="1"/>
  <c r="AQ60" i="35" s="1"/>
  <c r="AQ61" i="35" s="1"/>
  <c r="AQ62" i="35" s="1"/>
  <c r="AQ63" i="35" s="1"/>
  <c r="AQ64" i="35" s="1"/>
  <c r="AQ65" i="35" s="1"/>
  <c r="AQ66" i="35" s="1"/>
  <c r="AQ67" i="35" s="1"/>
  <c r="AQ68" i="35" s="1"/>
  <c r="AQ69" i="35" s="1"/>
  <c r="AQ70" i="35" s="1"/>
  <c r="AQ71" i="35" s="1"/>
  <c r="AQ72" i="35" s="1"/>
  <c r="AQ73" i="35" s="1"/>
  <c r="AQ74" i="35" s="1"/>
  <c r="AQ75" i="35" s="1"/>
  <c r="AQ76" i="35" s="1"/>
  <c r="AQ77" i="35" s="1"/>
  <c r="AQ78" i="35" s="1"/>
  <c r="AQ79" i="35" s="1"/>
  <c r="AQ80" i="35" s="1"/>
  <c r="AQ81" i="35" s="1"/>
  <c r="AQ82" i="35" s="1"/>
  <c r="AQ83" i="35" s="1"/>
  <c r="AQ84" i="35" s="1"/>
  <c r="AQ85" i="35" s="1"/>
  <c r="AQ86" i="35" s="1"/>
  <c r="AQ87" i="35" s="1"/>
  <c r="AQ88" i="35" s="1"/>
  <c r="AQ89" i="35" s="1"/>
  <c r="AQ90" i="35" s="1"/>
  <c r="AQ91" i="35" s="1"/>
  <c r="AQ92" i="35" s="1"/>
  <c r="AQ93" i="35" s="1"/>
  <c r="AQ94" i="35" s="1"/>
  <c r="AQ95" i="35" s="1"/>
  <c r="AQ96" i="35" s="1"/>
  <c r="AQ97" i="35" s="1"/>
  <c r="AQ98" i="35" s="1"/>
  <c r="AQ99" i="35" s="1"/>
  <c r="AQ100" i="35" s="1"/>
  <c r="AQ101" i="35" s="1"/>
  <c r="AQ102" i="35" s="1"/>
  <c r="AQ103" i="35" s="1"/>
  <c r="AQ104" i="35" s="1"/>
  <c r="AQ105" i="35" s="1"/>
  <c r="AQ106" i="35" s="1"/>
  <c r="AQ107" i="35" s="1"/>
  <c r="AQ108" i="35" s="1"/>
  <c r="AQ109" i="35" s="1"/>
  <c r="AQ110" i="35" s="1"/>
  <c r="AQ111" i="35" s="1"/>
  <c r="AQ112" i="35" s="1"/>
  <c r="AQ113" i="35" s="1"/>
  <c r="AQ114" i="35" s="1"/>
  <c r="AQ115" i="35" s="1"/>
  <c r="AQ116" i="35" s="1"/>
  <c r="AQ117" i="35" s="1"/>
  <c r="AQ118" i="35" s="1"/>
  <c r="AQ119" i="35" s="1"/>
  <c r="AQ120" i="35" s="1"/>
  <c r="AQ121" i="35" s="1"/>
  <c r="AQ122" i="35" s="1"/>
  <c r="AQ123" i="35" s="1"/>
  <c r="AQ124" i="35" s="1"/>
  <c r="AQ125" i="35" s="1"/>
  <c r="AQ126" i="35" s="1"/>
  <c r="AQ127" i="35" s="1"/>
  <c r="AQ128" i="35" s="1"/>
  <c r="AQ129" i="35" s="1"/>
  <c r="AQ130" i="35" s="1"/>
  <c r="AQ131" i="35" s="1"/>
  <c r="AQ132" i="35" s="1"/>
  <c r="AQ133" i="35" s="1"/>
  <c r="AQ134" i="35" s="1"/>
  <c r="AQ135" i="35" s="1"/>
  <c r="AQ136" i="35" s="1"/>
  <c r="AQ137" i="35" s="1"/>
  <c r="AQ138" i="35" s="1"/>
  <c r="AQ139" i="35" s="1"/>
  <c r="AQ140" i="35" s="1"/>
  <c r="AQ141" i="35" s="1"/>
  <c r="AQ142" i="35" s="1"/>
  <c r="AQ143" i="35" s="1"/>
  <c r="AQ144" i="35" s="1"/>
  <c r="AQ145" i="35" s="1"/>
  <c r="AQ146" i="35" s="1"/>
  <c r="AQ147" i="35" s="1"/>
  <c r="AQ148" i="35" s="1"/>
  <c r="AQ149" i="35" s="1"/>
  <c r="AQ150" i="35" s="1"/>
  <c r="AQ151" i="35" s="1"/>
  <c r="AQ152" i="35" s="1"/>
  <c r="AQ153" i="35" s="1"/>
  <c r="AQ154" i="35" s="1"/>
  <c r="AQ155" i="35" s="1"/>
  <c r="AQ156" i="35" s="1"/>
  <c r="AQ157" i="35" s="1"/>
  <c r="AQ158" i="35" s="1"/>
  <c r="AQ159" i="35" s="1"/>
  <c r="AQ160" i="35" s="1"/>
  <c r="AQ161" i="35" s="1"/>
  <c r="AQ162" i="35" s="1"/>
  <c r="AQ163" i="35" s="1"/>
  <c r="AQ164" i="35" s="1"/>
  <c r="AQ165" i="35" s="1"/>
  <c r="AQ166" i="35" s="1"/>
  <c r="AQ167" i="35" s="1"/>
  <c r="AQ168" i="35" s="1"/>
  <c r="AQ169" i="35" s="1"/>
  <c r="AQ170" i="35" s="1"/>
  <c r="AQ171" i="35" s="1"/>
  <c r="AQ172" i="35" s="1"/>
  <c r="AQ173" i="35" s="1"/>
  <c r="AQ174" i="35" s="1"/>
  <c r="AQ175" i="35" s="1"/>
  <c r="AQ176" i="35" s="1"/>
  <c r="AQ177" i="35" s="1"/>
  <c r="AQ178" i="35" s="1"/>
  <c r="AQ179" i="35" s="1"/>
  <c r="AQ180" i="35" s="1"/>
  <c r="AQ181" i="35" s="1"/>
  <c r="AQ182" i="35" s="1"/>
  <c r="AQ183" i="35" s="1"/>
  <c r="AQ184" i="35" s="1"/>
  <c r="AQ185" i="35" s="1"/>
  <c r="AQ186" i="35" s="1"/>
  <c r="AQ187" i="35" s="1"/>
  <c r="AQ188" i="35" s="1"/>
  <c r="AQ189" i="35" s="1"/>
  <c r="AQ190" i="35" s="1"/>
  <c r="AQ191" i="35" s="1"/>
  <c r="AQ192" i="35" s="1"/>
  <c r="AQ193" i="35" s="1"/>
  <c r="AQ194" i="35" s="1"/>
  <c r="AR20" i="35"/>
  <c r="Z16" i="35"/>
  <c r="AK5" i="27"/>
  <c r="AK2" i="27"/>
  <c r="AN5" i="27"/>
  <c r="AN2" i="27"/>
  <c r="BE2" i="27"/>
  <c r="BE5" i="27"/>
  <c r="AU5" i="27"/>
  <c r="AU2" i="27"/>
  <c r="BN5" i="27"/>
  <c r="BN2" i="27"/>
  <c r="AP2" i="27"/>
  <c r="AP5" i="27"/>
  <c r="AY2" i="32"/>
  <c r="AY5" i="32"/>
  <c r="AR2" i="32"/>
  <c r="AR5" i="32"/>
  <c r="AV2" i="32"/>
  <c r="AV5" i="32"/>
  <c r="BJ2" i="32"/>
  <c r="BJ5" i="32"/>
  <c r="BL5" i="32"/>
  <c r="BL2" i="32"/>
  <c r="Z195" i="32"/>
  <c r="AC196" i="32" s="1"/>
  <c r="AC197" i="32" s="1"/>
  <c r="AC198" i="32" s="1"/>
  <c r="Z199" i="32" s="1"/>
  <c r="Z16" i="32"/>
  <c r="AQ21" i="32"/>
  <c r="AQ22" i="32" s="1"/>
  <c r="AQ23" i="32" s="1"/>
  <c r="AQ24" i="32" s="1"/>
  <c r="AQ25" i="32" s="1"/>
  <c r="AQ26" i="32" s="1"/>
  <c r="AQ27" i="32" s="1"/>
  <c r="AQ28" i="32" s="1"/>
  <c r="AQ29" i="32" s="1"/>
  <c r="AQ30" i="32" s="1"/>
  <c r="AQ31" i="32" s="1"/>
  <c r="AQ32" i="32" s="1"/>
  <c r="AQ33" i="32" s="1"/>
  <c r="AQ34" i="32" s="1"/>
  <c r="AQ35" i="32" s="1"/>
  <c r="AQ36" i="32" s="1"/>
  <c r="AQ37" i="32" s="1"/>
  <c r="AQ38" i="32" s="1"/>
  <c r="AQ39" i="32" s="1"/>
  <c r="AQ40" i="32" s="1"/>
  <c r="AQ41" i="32" s="1"/>
  <c r="AQ42" i="32" s="1"/>
  <c r="AQ43" i="32" s="1"/>
  <c r="AQ44" i="32" s="1"/>
  <c r="AQ45" i="32" s="1"/>
  <c r="AQ46" i="32" s="1"/>
  <c r="AQ47" i="32" s="1"/>
  <c r="AQ48" i="32" s="1"/>
  <c r="AQ49" i="32" s="1"/>
  <c r="AQ50" i="32" s="1"/>
  <c r="AQ51" i="32" s="1"/>
  <c r="AQ52" i="32" s="1"/>
  <c r="AQ53" i="32" s="1"/>
  <c r="AQ54" i="32" s="1"/>
  <c r="AQ55" i="32" s="1"/>
  <c r="AQ56" i="32" s="1"/>
  <c r="AQ57" i="32" s="1"/>
  <c r="AQ58" i="32" s="1"/>
  <c r="AQ59" i="32" s="1"/>
  <c r="AQ60" i="32" s="1"/>
  <c r="AQ61" i="32" s="1"/>
  <c r="AQ62" i="32" s="1"/>
  <c r="AQ63" i="32" s="1"/>
  <c r="AQ64" i="32" s="1"/>
  <c r="AQ65" i="32" s="1"/>
  <c r="AQ66" i="32" s="1"/>
  <c r="AQ67" i="32" s="1"/>
  <c r="AQ68" i="32" s="1"/>
  <c r="AQ69" i="32" s="1"/>
  <c r="AQ70" i="32" s="1"/>
  <c r="AQ71" i="32" s="1"/>
  <c r="AQ72" i="32" s="1"/>
  <c r="AQ73" i="32" s="1"/>
  <c r="AQ74" i="32" s="1"/>
  <c r="AQ75" i="32" s="1"/>
  <c r="AQ76" i="32" s="1"/>
  <c r="AQ77" i="32" s="1"/>
  <c r="AQ78" i="32" s="1"/>
  <c r="AQ79" i="32" s="1"/>
  <c r="AQ80" i="32" s="1"/>
  <c r="AQ81" i="32" s="1"/>
  <c r="AQ82" i="32" s="1"/>
  <c r="AQ83" i="32" s="1"/>
  <c r="AQ84" i="32" s="1"/>
  <c r="AQ85" i="32" s="1"/>
  <c r="AQ86" i="32" s="1"/>
  <c r="AQ87" i="32" s="1"/>
  <c r="AQ88" i="32" s="1"/>
  <c r="AQ89" i="32" s="1"/>
  <c r="AQ90" i="32" s="1"/>
  <c r="AQ91" i="32" s="1"/>
  <c r="AQ92" i="32" s="1"/>
  <c r="AQ93" i="32" s="1"/>
  <c r="AQ94" i="32" s="1"/>
  <c r="AQ95" i="32" s="1"/>
  <c r="AQ96" i="32" s="1"/>
  <c r="AQ97" i="32" s="1"/>
  <c r="AQ98" i="32" s="1"/>
  <c r="AQ99" i="32" s="1"/>
  <c r="AQ100" i="32" s="1"/>
  <c r="AQ101" i="32" s="1"/>
  <c r="AQ102" i="32" s="1"/>
  <c r="AQ103" i="32" s="1"/>
  <c r="AQ104" i="32" s="1"/>
  <c r="AQ105" i="32" s="1"/>
  <c r="AQ106" i="32" s="1"/>
  <c r="AQ107" i="32" s="1"/>
  <c r="AQ108" i="32" s="1"/>
  <c r="AQ109" i="32" s="1"/>
  <c r="AQ110" i="32" s="1"/>
  <c r="AQ111" i="32" s="1"/>
  <c r="AQ112" i="32" s="1"/>
  <c r="AQ113" i="32" s="1"/>
  <c r="AQ114" i="32" s="1"/>
  <c r="AQ115" i="32" s="1"/>
  <c r="AQ116" i="32" s="1"/>
  <c r="AQ117" i="32" s="1"/>
  <c r="AQ118" i="32" s="1"/>
  <c r="AQ119" i="32" s="1"/>
  <c r="AQ120" i="32" s="1"/>
  <c r="AQ121" i="32" s="1"/>
  <c r="AQ122" i="32" s="1"/>
  <c r="AQ123" i="32" s="1"/>
  <c r="AQ124" i="32" s="1"/>
  <c r="AQ125" i="32" s="1"/>
  <c r="AQ126" i="32" s="1"/>
  <c r="AQ127" i="32" s="1"/>
  <c r="AQ128" i="32" s="1"/>
  <c r="AQ129" i="32" s="1"/>
  <c r="AQ130" i="32" s="1"/>
  <c r="AQ131" i="32" s="1"/>
  <c r="AQ132" i="32" s="1"/>
  <c r="AQ133" i="32" s="1"/>
  <c r="AQ134" i="32" s="1"/>
  <c r="AQ135" i="32" s="1"/>
  <c r="AQ136" i="32" s="1"/>
  <c r="AQ137" i="32" s="1"/>
  <c r="AQ138" i="32" s="1"/>
  <c r="AQ139" i="32" s="1"/>
  <c r="AQ140" i="32" s="1"/>
  <c r="AQ141" i="32" s="1"/>
  <c r="AQ142" i="32" s="1"/>
  <c r="AQ143" i="32" s="1"/>
  <c r="AQ144" i="32" s="1"/>
  <c r="AQ145" i="32" s="1"/>
  <c r="AQ146" i="32" s="1"/>
  <c r="AQ147" i="32" s="1"/>
  <c r="AQ148" i="32" s="1"/>
  <c r="AQ149" i="32" s="1"/>
  <c r="AQ150" i="32" s="1"/>
  <c r="AQ151" i="32" s="1"/>
  <c r="AQ152" i="32" s="1"/>
  <c r="AQ153" i="32" s="1"/>
  <c r="AQ154" i="32" s="1"/>
  <c r="AQ155" i="32" s="1"/>
  <c r="AQ156" i="32" s="1"/>
  <c r="AQ157" i="32" s="1"/>
  <c r="AQ158" i="32" s="1"/>
  <c r="AQ159" i="32" s="1"/>
  <c r="AQ160" i="32" s="1"/>
  <c r="AQ161" i="32" s="1"/>
  <c r="AQ162" i="32" s="1"/>
  <c r="AQ163" i="32" s="1"/>
  <c r="AQ164" i="32" s="1"/>
  <c r="AQ165" i="32" s="1"/>
  <c r="AQ166" i="32" s="1"/>
  <c r="AQ167" i="32" s="1"/>
  <c r="AQ168" i="32" s="1"/>
  <c r="AQ169" i="32" s="1"/>
  <c r="AQ170" i="32" s="1"/>
  <c r="AQ171" i="32" s="1"/>
  <c r="AQ172" i="32" s="1"/>
  <c r="AQ173" i="32" s="1"/>
  <c r="AQ174" i="32" s="1"/>
  <c r="AQ175" i="32" s="1"/>
  <c r="AQ176" i="32" s="1"/>
  <c r="AQ177" i="32" s="1"/>
  <c r="AQ178" i="32" s="1"/>
  <c r="AQ179" i="32" s="1"/>
  <c r="AQ180" i="32" s="1"/>
  <c r="AQ181" i="32" s="1"/>
  <c r="AQ182" i="32" s="1"/>
  <c r="AQ183" i="32" s="1"/>
  <c r="AQ184" i="32" s="1"/>
  <c r="AQ185" i="32" s="1"/>
  <c r="AQ186" i="32" s="1"/>
  <c r="AQ187" i="32" s="1"/>
  <c r="AQ188" i="32" s="1"/>
  <c r="AQ189" i="32" s="1"/>
  <c r="AQ190" i="32" s="1"/>
  <c r="AQ191" i="32" s="1"/>
  <c r="AQ192" i="32" s="1"/>
  <c r="AQ193" i="32" s="1"/>
  <c r="AQ194" i="32" s="1"/>
  <c r="AR20" i="32"/>
  <c r="AW2" i="32"/>
  <c r="AW5" i="32"/>
  <c r="BB5" i="32"/>
  <c r="BB2" i="32"/>
  <c r="AO2" i="32"/>
  <c r="AO5" i="32"/>
  <c r="BA2" i="32"/>
  <c r="BA5" i="32"/>
  <c r="AS2" i="32"/>
  <c r="AS5" i="32"/>
  <c r="BK5" i="30"/>
  <c r="BK2" i="30"/>
  <c r="BC5" i="30"/>
  <c r="BC2" i="30"/>
  <c r="AS5" i="30"/>
  <c r="AS2" i="30"/>
  <c r="BI5" i="30"/>
  <c r="BI2" i="30"/>
  <c r="BN2" i="30"/>
  <c r="BN5" i="30"/>
  <c r="BF5" i="30"/>
  <c r="BF2" i="30"/>
  <c r="BL5" i="30"/>
  <c r="BL2" i="30"/>
  <c r="AO5" i="34"/>
  <c r="AO2" i="34"/>
  <c r="AR5" i="34"/>
  <c r="AR2" i="34"/>
  <c r="BC5" i="34"/>
  <c r="BC2" i="34"/>
  <c r="BN5" i="34"/>
  <c r="BN2" i="34"/>
  <c r="BI2" i="34"/>
  <c r="BI5" i="34"/>
  <c r="BG5" i="34"/>
  <c r="BG2" i="34"/>
  <c r="BD5" i="35"/>
  <c r="BD2" i="35"/>
  <c r="AY2" i="35"/>
  <c r="AY5" i="35"/>
  <c r="AR194" i="35"/>
  <c r="AR193" i="35" s="1"/>
  <c r="AR192" i="35" s="1"/>
  <c r="AR191" i="35" s="1"/>
  <c r="AR190" i="35" s="1"/>
  <c r="AR189" i="35" s="1"/>
  <c r="AR188" i="35" s="1"/>
  <c r="AR187" i="35" s="1"/>
  <c r="AR186" i="35" s="1"/>
  <c r="AR185" i="35" s="1"/>
  <c r="AR184" i="35" s="1"/>
  <c r="AR183" i="35" s="1"/>
  <c r="AR182" i="35" s="1"/>
  <c r="AR181" i="35" s="1"/>
  <c r="AR180" i="35" s="1"/>
  <c r="AR179" i="35" s="1"/>
  <c r="AR178" i="35" s="1"/>
  <c r="AR177" i="35" s="1"/>
  <c r="AR176" i="35" s="1"/>
  <c r="AR175" i="35" s="1"/>
  <c r="AR174" i="35" s="1"/>
  <c r="AR173" i="35" s="1"/>
  <c r="AR172" i="35" s="1"/>
  <c r="AR171" i="35" s="1"/>
  <c r="AR170" i="35" s="1"/>
  <c r="AR169" i="35" s="1"/>
  <c r="AR168" i="35" s="1"/>
  <c r="AR167" i="35" s="1"/>
  <c r="AR166" i="35" s="1"/>
  <c r="AR165" i="35" s="1"/>
  <c r="AR164" i="35" s="1"/>
  <c r="AR163" i="35" s="1"/>
  <c r="AR162" i="35" s="1"/>
  <c r="AR161" i="35" s="1"/>
  <c r="AR160" i="35" s="1"/>
  <c r="AR159" i="35" s="1"/>
  <c r="AR158" i="35" s="1"/>
  <c r="AR157" i="35" s="1"/>
  <c r="AR156" i="35" s="1"/>
  <c r="AR155" i="35" s="1"/>
  <c r="AR154" i="35" s="1"/>
  <c r="AR153" i="35" s="1"/>
  <c r="AR152" i="35" s="1"/>
  <c r="AR151" i="35" s="1"/>
  <c r="AR150" i="35" s="1"/>
  <c r="AR149" i="35" s="1"/>
  <c r="AR148" i="35" s="1"/>
  <c r="AR147" i="35" s="1"/>
  <c r="AR146" i="35" s="1"/>
  <c r="AR145" i="35" s="1"/>
  <c r="AR144" i="35" s="1"/>
  <c r="AR143" i="35" s="1"/>
  <c r="AR142" i="35" s="1"/>
  <c r="AR141" i="35" s="1"/>
  <c r="AR140" i="35" s="1"/>
  <c r="AR139" i="35" s="1"/>
  <c r="AR138" i="35" s="1"/>
  <c r="AR137" i="35" s="1"/>
  <c r="AR136" i="35" s="1"/>
  <c r="AR135" i="35" s="1"/>
  <c r="AR134" i="35" s="1"/>
  <c r="AR133" i="35" s="1"/>
  <c r="AR132" i="35" s="1"/>
  <c r="AR131" i="35" s="1"/>
  <c r="AR130" i="35" s="1"/>
  <c r="AR129" i="35" s="1"/>
  <c r="AR128" i="35" s="1"/>
  <c r="AR127" i="35" s="1"/>
  <c r="AR126" i="35" s="1"/>
  <c r="AR125" i="35" s="1"/>
  <c r="AR124" i="35" s="1"/>
  <c r="AR123" i="35" s="1"/>
  <c r="AR122" i="35" s="1"/>
  <c r="AR121" i="35" s="1"/>
  <c r="AR120" i="35" s="1"/>
  <c r="AR119" i="35" s="1"/>
  <c r="AR118" i="35" s="1"/>
  <c r="AR117" i="35" s="1"/>
  <c r="AR116" i="35" s="1"/>
  <c r="AR115" i="35" s="1"/>
  <c r="AR114" i="35" s="1"/>
  <c r="AR113" i="35" s="1"/>
  <c r="AR112" i="35" s="1"/>
  <c r="AR111" i="35" s="1"/>
  <c r="AR110" i="35" s="1"/>
  <c r="AR109" i="35" s="1"/>
  <c r="AR108" i="35" s="1"/>
  <c r="AR107" i="35" s="1"/>
  <c r="AR106" i="35" s="1"/>
  <c r="AR105" i="35" s="1"/>
  <c r="AR104" i="35" s="1"/>
  <c r="AR103" i="35" s="1"/>
  <c r="AR102" i="35" s="1"/>
  <c r="AR101" i="35" s="1"/>
  <c r="AR100" i="35" s="1"/>
  <c r="AR99" i="35" s="1"/>
  <c r="AR98" i="35" s="1"/>
  <c r="AR97" i="35" s="1"/>
  <c r="AR96" i="35" s="1"/>
  <c r="AR95" i="35" s="1"/>
  <c r="AR94" i="35" s="1"/>
  <c r="AR93" i="35" s="1"/>
  <c r="AR92" i="35" s="1"/>
  <c r="AR91" i="35" s="1"/>
  <c r="AR90" i="35" s="1"/>
  <c r="AR89" i="35" s="1"/>
  <c r="AR88" i="35" s="1"/>
  <c r="AR87" i="35" s="1"/>
  <c r="AR86" i="35" s="1"/>
  <c r="AR85" i="35" s="1"/>
  <c r="AR84" i="35" s="1"/>
  <c r="AR83" i="35" s="1"/>
  <c r="AR82" i="35" s="1"/>
  <c r="AR81" i="35" s="1"/>
  <c r="AR80" i="35" s="1"/>
  <c r="AR79" i="35" s="1"/>
  <c r="AR78" i="35" s="1"/>
  <c r="AR77" i="35" s="1"/>
  <c r="AR76" i="35" s="1"/>
  <c r="AR75" i="35" s="1"/>
  <c r="AR74" i="35" s="1"/>
  <c r="AR73" i="35" s="1"/>
  <c r="AR72" i="35" s="1"/>
  <c r="AR71" i="35" s="1"/>
  <c r="AR70" i="35" s="1"/>
  <c r="AR69" i="35" s="1"/>
  <c r="AR68" i="35" s="1"/>
  <c r="AR67" i="35" s="1"/>
  <c r="AR66" i="35" s="1"/>
  <c r="AR65" i="35" s="1"/>
  <c r="AR64" i="35" s="1"/>
  <c r="AR63" i="35" s="1"/>
  <c r="AR62" i="35" s="1"/>
  <c r="AR61" i="35" s="1"/>
  <c r="AR60" i="35" s="1"/>
  <c r="AR59" i="35" s="1"/>
  <c r="AR58" i="35" s="1"/>
  <c r="AR57" i="35" s="1"/>
  <c r="AR56" i="35" s="1"/>
  <c r="AR55" i="35" s="1"/>
  <c r="AR54" i="35" s="1"/>
  <c r="AR53" i="35" s="1"/>
  <c r="AR52" i="35" s="1"/>
  <c r="AR51" i="35" s="1"/>
  <c r="AR50" i="35" s="1"/>
  <c r="AR49" i="35" s="1"/>
  <c r="AR48" i="35" s="1"/>
  <c r="AR47" i="35" s="1"/>
  <c r="AR46" i="35" s="1"/>
  <c r="AR45" i="35" s="1"/>
  <c r="AR44" i="35" s="1"/>
  <c r="AR43" i="35" s="1"/>
  <c r="AR42" i="35" s="1"/>
  <c r="AR41" i="35" s="1"/>
  <c r="AR40" i="35" s="1"/>
  <c r="AR39" i="35" s="1"/>
  <c r="AR38" i="35" s="1"/>
  <c r="AR37" i="35" s="1"/>
  <c r="AR36" i="35" s="1"/>
  <c r="AR35" i="35" s="1"/>
  <c r="AR34" i="35" s="1"/>
  <c r="AR33" i="35" s="1"/>
  <c r="AR32" i="35" s="1"/>
  <c r="AR31" i="35" s="1"/>
  <c r="AR30" i="35" s="1"/>
  <c r="AR29" i="35" s="1"/>
  <c r="AR28" i="35" s="1"/>
  <c r="AR27" i="35" s="1"/>
  <c r="AR26" i="35" s="1"/>
  <c r="AR25" i="35" s="1"/>
  <c r="AR24" i="35" s="1"/>
  <c r="AR23" i="35" s="1"/>
  <c r="AR22" i="35" s="1"/>
  <c r="AR21" i="35" s="1"/>
  <c r="AC196" i="35"/>
  <c r="AC197" i="35" s="1"/>
  <c r="AC198" i="35" s="1"/>
  <c r="Z199" i="35" s="1"/>
  <c r="AO5" i="35"/>
  <c r="AO2" i="35"/>
  <c r="AS5" i="35"/>
  <c r="AS2" i="35"/>
  <c r="BL5" i="35"/>
  <c r="BL2" i="35"/>
  <c r="AN5" i="35"/>
  <c r="AN2" i="35"/>
  <c r="Z195" i="27"/>
  <c r="AC196" i="27" s="1"/>
  <c r="AC197" i="27" s="1"/>
  <c r="AC198" i="27" s="1"/>
  <c r="Z199" i="27" s="1"/>
  <c r="BF2" i="27"/>
  <c r="BF5" i="27"/>
  <c r="BH2" i="27"/>
  <c r="BH5" i="27"/>
  <c r="BO5" i="27"/>
  <c r="BO2" i="27"/>
  <c r="AJ16" i="30"/>
  <c r="AJ16" i="35"/>
  <c r="AJ16" i="28"/>
  <c r="AJ16" i="29"/>
  <c r="AJ16" i="32"/>
  <c r="AJ16" i="27"/>
  <c r="BM2" i="32"/>
  <c r="BM5" i="32"/>
  <c r="AK2" i="32"/>
  <c r="AK5" i="32"/>
  <c r="AQ2" i="32"/>
  <c r="AQ5" i="32"/>
  <c r="BF2" i="32"/>
  <c r="BF5" i="32"/>
  <c r="BH2" i="32"/>
  <c r="BH5" i="32"/>
  <c r="AT2" i="32"/>
  <c r="AT5" i="32"/>
  <c r="AN5" i="32"/>
  <c r="AN2" i="32"/>
  <c r="AU5" i="32"/>
  <c r="AU2" i="32"/>
  <c r="U31" i="30"/>
  <c r="U161" i="30"/>
  <c r="U184" i="30"/>
  <c r="U101" i="30"/>
  <c r="U134" i="30"/>
  <c r="U97" i="30"/>
  <c r="U98" i="30"/>
  <c r="U60" i="30"/>
  <c r="U170" i="30"/>
  <c r="U74" i="30"/>
  <c r="U93" i="30"/>
  <c r="U52" i="30"/>
  <c r="U80" i="30"/>
  <c r="U82" i="30"/>
  <c r="U146" i="30"/>
  <c r="U42" i="30"/>
  <c r="U40" i="30"/>
  <c r="U34" i="30"/>
  <c r="U43" i="30"/>
  <c r="U182" i="30"/>
  <c r="U21" i="30"/>
  <c r="Y21" i="30" s="1"/>
  <c r="U168" i="30"/>
  <c r="U155" i="30"/>
  <c r="U92" i="30"/>
  <c r="U54" i="30"/>
  <c r="U119" i="30"/>
  <c r="U113" i="30"/>
  <c r="U118" i="30"/>
  <c r="U167" i="30"/>
  <c r="U165" i="30"/>
  <c r="U159" i="30"/>
  <c r="U177" i="30"/>
  <c r="U126" i="30"/>
  <c r="U57" i="30"/>
  <c r="U128" i="30"/>
  <c r="U72" i="30"/>
  <c r="U63" i="30"/>
  <c r="U176" i="30"/>
  <c r="U58" i="30"/>
  <c r="U131" i="30"/>
  <c r="U38" i="30"/>
  <c r="U152" i="30"/>
  <c r="U35" i="30"/>
  <c r="U64" i="30"/>
  <c r="U76" i="30"/>
  <c r="U48" i="30"/>
  <c r="U25" i="30"/>
  <c r="Y25" i="30" s="1"/>
  <c r="U86" i="30"/>
  <c r="U147" i="30"/>
  <c r="U140" i="30"/>
  <c r="U22" i="30"/>
  <c r="Y22" i="30" s="1"/>
  <c r="U46" i="30"/>
  <c r="U137" i="30"/>
  <c r="U88" i="30"/>
  <c r="U181" i="30"/>
  <c r="U66" i="30"/>
  <c r="V19" i="30"/>
  <c r="V17" i="30" s="1"/>
  <c r="B5" i="30" s="1"/>
  <c r="U144" i="30"/>
  <c r="U73" i="30"/>
  <c r="U23" i="30"/>
  <c r="Y23" i="30" s="1"/>
  <c r="U143" i="30"/>
  <c r="U123" i="30"/>
  <c r="U169" i="30"/>
  <c r="U47" i="30"/>
  <c r="U150" i="30"/>
  <c r="U108" i="30"/>
  <c r="U39" i="30"/>
  <c r="U102" i="30"/>
  <c r="U116" i="30"/>
  <c r="U127" i="30"/>
  <c r="U24" i="30"/>
  <c r="Y24" i="30" s="1"/>
  <c r="U178" i="30"/>
  <c r="U124" i="30"/>
  <c r="U160" i="30"/>
  <c r="U55" i="30"/>
  <c r="U45" i="30"/>
  <c r="U180" i="30"/>
  <c r="U138" i="30"/>
  <c r="U81" i="30"/>
  <c r="U179" i="30"/>
  <c r="U132" i="30"/>
  <c r="U105" i="30"/>
  <c r="U129" i="30"/>
  <c r="U30" i="30"/>
  <c r="U188" i="30"/>
  <c r="U94" i="30"/>
  <c r="U193" i="30"/>
  <c r="U109" i="30"/>
  <c r="U65" i="30"/>
  <c r="U125" i="30"/>
  <c r="U164" i="30"/>
  <c r="U154" i="30"/>
  <c r="U149" i="30"/>
  <c r="U29" i="30"/>
  <c r="U186" i="30"/>
  <c r="U87" i="30"/>
  <c r="U27" i="30"/>
  <c r="U115" i="30"/>
  <c r="U37" i="30"/>
  <c r="U33" i="30"/>
  <c r="U70" i="30"/>
  <c r="U157" i="30"/>
  <c r="U85" i="30"/>
  <c r="U192" i="30"/>
  <c r="U142" i="30"/>
  <c r="U139" i="30"/>
  <c r="U110" i="30"/>
  <c r="U53" i="30"/>
  <c r="U83" i="30"/>
  <c r="U56" i="30"/>
  <c r="U171" i="30"/>
  <c r="U75" i="30"/>
  <c r="U183" i="30"/>
  <c r="U51" i="30"/>
  <c r="U156" i="30"/>
  <c r="U96" i="30"/>
  <c r="U141" i="30"/>
  <c r="U189" i="30"/>
  <c r="U79" i="30"/>
  <c r="U174" i="30"/>
  <c r="U77" i="30"/>
  <c r="U99" i="30"/>
  <c r="U84" i="30"/>
  <c r="U162" i="30"/>
  <c r="U100" i="30"/>
  <c r="U148" i="30"/>
  <c r="U41" i="30"/>
  <c r="U95" i="30"/>
  <c r="U26" i="30"/>
  <c r="U103" i="30"/>
  <c r="U106" i="30"/>
  <c r="U107" i="30"/>
  <c r="U62" i="30"/>
  <c r="U187" i="30"/>
  <c r="U36" i="30"/>
  <c r="U194" i="30"/>
  <c r="U28" i="30"/>
  <c r="U135" i="30"/>
  <c r="U50" i="30"/>
  <c r="U145" i="30"/>
  <c r="U185" i="30"/>
  <c r="U122" i="30"/>
  <c r="U49" i="30"/>
  <c r="U163" i="30"/>
  <c r="U91" i="30"/>
  <c r="U111" i="30"/>
  <c r="U191" i="30"/>
  <c r="U78" i="30"/>
  <c r="U89" i="30"/>
  <c r="U20" i="30"/>
  <c r="Y20" i="30" s="1"/>
  <c r="U61" i="30"/>
  <c r="U151" i="30"/>
  <c r="U121" i="30"/>
  <c r="U104" i="30"/>
  <c r="U173" i="30"/>
  <c r="U136" i="30"/>
  <c r="U90" i="30"/>
  <c r="U190" i="30"/>
  <c r="U44" i="30"/>
  <c r="U133" i="30"/>
  <c r="U59" i="30"/>
  <c r="U166" i="30"/>
  <c r="U172" i="30"/>
  <c r="U120" i="30"/>
  <c r="U67" i="30"/>
  <c r="U175" i="30"/>
  <c r="U68" i="30"/>
  <c r="U117" i="30"/>
  <c r="U71" i="30"/>
  <c r="U69" i="30"/>
  <c r="U153" i="30"/>
  <c r="U32" i="30"/>
  <c r="U114" i="30"/>
  <c r="U158" i="30"/>
  <c r="U130" i="30"/>
  <c r="U112" i="30"/>
  <c r="AL2" i="30"/>
  <c r="AL5" i="30"/>
  <c r="AK5" i="30"/>
  <c r="AK2" i="30"/>
  <c r="BH5" i="30"/>
  <c r="BH2" i="30"/>
  <c r="AM2" i="30"/>
  <c r="AM5" i="30"/>
  <c r="BJ5" i="30"/>
  <c r="BJ2" i="30"/>
  <c r="AR2" i="30"/>
  <c r="AR5" i="30"/>
  <c r="AU5" i="30"/>
  <c r="AU2" i="30"/>
  <c r="AO2" i="30"/>
  <c r="AO5" i="30"/>
  <c r="AL2" i="34"/>
  <c r="AL5" i="34"/>
  <c r="BL5" i="34"/>
  <c r="BL2" i="34"/>
  <c r="BM5" i="34"/>
  <c r="BM2" i="34"/>
  <c r="BH5" i="34"/>
  <c r="BH2" i="34"/>
  <c r="AR20" i="34"/>
  <c r="AQ21" i="34"/>
  <c r="AQ22" i="34" s="1"/>
  <c r="AQ23" i="34" s="1"/>
  <c r="AQ24" i="34" s="1"/>
  <c r="AQ25" i="34" s="1"/>
  <c r="AQ26" i="34" s="1"/>
  <c r="AQ27" i="34" s="1"/>
  <c r="AQ28" i="34" s="1"/>
  <c r="AQ29" i="34" s="1"/>
  <c r="AQ30" i="34" s="1"/>
  <c r="AQ31" i="34" s="1"/>
  <c r="AQ32" i="34" s="1"/>
  <c r="AQ33" i="34" s="1"/>
  <c r="AQ34" i="34" s="1"/>
  <c r="AQ35" i="34" s="1"/>
  <c r="AQ36" i="34" s="1"/>
  <c r="AQ37" i="34" s="1"/>
  <c r="AQ38" i="34" s="1"/>
  <c r="AQ39" i="34" s="1"/>
  <c r="AQ40" i="34" s="1"/>
  <c r="AQ41" i="34" s="1"/>
  <c r="AQ42" i="34" s="1"/>
  <c r="AQ43" i="34" s="1"/>
  <c r="AQ44" i="34" s="1"/>
  <c r="AQ45" i="34" s="1"/>
  <c r="AQ46" i="34" s="1"/>
  <c r="AQ47" i="34" s="1"/>
  <c r="AQ48" i="34" s="1"/>
  <c r="AQ49" i="34" s="1"/>
  <c r="AQ50" i="34" s="1"/>
  <c r="AQ51" i="34" s="1"/>
  <c r="AQ52" i="34" s="1"/>
  <c r="AQ53" i="34" s="1"/>
  <c r="AQ54" i="34" s="1"/>
  <c r="AQ55" i="34" s="1"/>
  <c r="AQ56" i="34" s="1"/>
  <c r="AQ57" i="34" s="1"/>
  <c r="AQ58" i="34" s="1"/>
  <c r="AQ59" i="34" s="1"/>
  <c r="AQ60" i="34" s="1"/>
  <c r="AQ61" i="34" s="1"/>
  <c r="AQ62" i="34" s="1"/>
  <c r="AQ63" i="34" s="1"/>
  <c r="AQ64" i="34" s="1"/>
  <c r="AQ65" i="34" s="1"/>
  <c r="AQ66" i="34" s="1"/>
  <c r="AQ67" i="34" s="1"/>
  <c r="AQ68" i="34" s="1"/>
  <c r="AQ69" i="34" s="1"/>
  <c r="AQ70" i="34" s="1"/>
  <c r="AQ71" i="34" s="1"/>
  <c r="AQ72" i="34" s="1"/>
  <c r="AQ73" i="34" s="1"/>
  <c r="AQ74" i="34" s="1"/>
  <c r="AQ75" i="34" s="1"/>
  <c r="AQ76" i="34" s="1"/>
  <c r="AQ77" i="34" s="1"/>
  <c r="AQ78" i="34" s="1"/>
  <c r="AQ79" i="34" s="1"/>
  <c r="AQ80" i="34" s="1"/>
  <c r="AQ81" i="34" s="1"/>
  <c r="AQ82" i="34" s="1"/>
  <c r="AQ83" i="34" s="1"/>
  <c r="AQ84" i="34" s="1"/>
  <c r="AQ85" i="34" s="1"/>
  <c r="AQ86" i="34" s="1"/>
  <c r="AQ87" i="34" s="1"/>
  <c r="AQ88" i="34" s="1"/>
  <c r="AQ89" i="34" s="1"/>
  <c r="AQ90" i="34" s="1"/>
  <c r="AQ91" i="34" s="1"/>
  <c r="AQ92" i="34" s="1"/>
  <c r="AQ93" i="34" s="1"/>
  <c r="AQ94" i="34" s="1"/>
  <c r="AQ95" i="34" s="1"/>
  <c r="AQ96" i="34" s="1"/>
  <c r="AQ97" i="34" s="1"/>
  <c r="AQ98" i="34" s="1"/>
  <c r="AQ99" i="34" s="1"/>
  <c r="AQ100" i="34" s="1"/>
  <c r="AQ101" i="34" s="1"/>
  <c r="AQ102" i="34" s="1"/>
  <c r="AQ103" i="34" s="1"/>
  <c r="AQ104" i="34" s="1"/>
  <c r="AQ105" i="34" s="1"/>
  <c r="AQ106" i="34" s="1"/>
  <c r="AQ107" i="34" s="1"/>
  <c r="AQ108" i="34" s="1"/>
  <c r="AQ109" i="34" s="1"/>
  <c r="AQ110" i="34" s="1"/>
  <c r="AQ111" i="34" s="1"/>
  <c r="AQ112" i="34" s="1"/>
  <c r="AQ113" i="34" s="1"/>
  <c r="AQ114" i="34" s="1"/>
  <c r="AQ115" i="34" s="1"/>
  <c r="AQ116" i="34" s="1"/>
  <c r="AQ117" i="34" s="1"/>
  <c r="AQ118" i="34" s="1"/>
  <c r="AQ119" i="34" s="1"/>
  <c r="AQ120" i="34" s="1"/>
  <c r="AQ121" i="34" s="1"/>
  <c r="AQ122" i="34" s="1"/>
  <c r="AQ123" i="34" s="1"/>
  <c r="AQ124" i="34" s="1"/>
  <c r="AQ125" i="34" s="1"/>
  <c r="AQ126" i="34" s="1"/>
  <c r="AQ127" i="34" s="1"/>
  <c r="AQ128" i="34" s="1"/>
  <c r="AQ129" i="34" s="1"/>
  <c r="AQ130" i="34" s="1"/>
  <c r="AQ131" i="34" s="1"/>
  <c r="AQ132" i="34" s="1"/>
  <c r="AQ133" i="34" s="1"/>
  <c r="AQ134" i="34" s="1"/>
  <c r="AQ135" i="34" s="1"/>
  <c r="AQ136" i="34" s="1"/>
  <c r="AQ137" i="34" s="1"/>
  <c r="AQ138" i="34" s="1"/>
  <c r="AQ139" i="34" s="1"/>
  <c r="AQ140" i="34" s="1"/>
  <c r="AQ141" i="34" s="1"/>
  <c r="AQ142" i="34" s="1"/>
  <c r="AQ143" i="34" s="1"/>
  <c r="AQ144" i="34" s="1"/>
  <c r="AQ145" i="34" s="1"/>
  <c r="AQ146" i="34" s="1"/>
  <c r="AQ147" i="34" s="1"/>
  <c r="AQ148" i="34" s="1"/>
  <c r="AQ149" i="34" s="1"/>
  <c r="AQ150" i="34" s="1"/>
  <c r="AQ151" i="34" s="1"/>
  <c r="AQ152" i="34" s="1"/>
  <c r="AQ153" i="34" s="1"/>
  <c r="AQ154" i="34" s="1"/>
  <c r="AQ155" i="34" s="1"/>
  <c r="AQ156" i="34" s="1"/>
  <c r="AQ157" i="34" s="1"/>
  <c r="AQ158" i="34" s="1"/>
  <c r="AQ159" i="34" s="1"/>
  <c r="AQ160" i="34" s="1"/>
  <c r="AQ161" i="34" s="1"/>
  <c r="AQ162" i="34" s="1"/>
  <c r="AQ163" i="34" s="1"/>
  <c r="AQ164" i="34" s="1"/>
  <c r="AQ165" i="34" s="1"/>
  <c r="AQ166" i="34" s="1"/>
  <c r="AQ167" i="34" s="1"/>
  <c r="AQ168" i="34" s="1"/>
  <c r="AQ169" i="34" s="1"/>
  <c r="AQ170" i="34" s="1"/>
  <c r="AQ171" i="34" s="1"/>
  <c r="AQ172" i="34" s="1"/>
  <c r="AQ173" i="34" s="1"/>
  <c r="AQ174" i="34" s="1"/>
  <c r="AQ175" i="34" s="1"/>
  <c r="AQ176" i="34" s="1"/>
  <c r="AQ177" i="34" s="1"/>
  <c r="AQ178" i="34" s="1"/>
  <c r="AQ179" i="34" s="1"/>
  <c r="AQ180" i="34" s="1"/>
  <c r="AQ181" i="34" s="1"/>
  <c r="AQ182" i="34" s="1"/>
  <c r="AQ183" i="34" s="1"/>
  <c r="AQ184" i="34" s="1"/>
  <c r="AQ185" i="34" s="1"/>
  <c r="AQ186" i="34" s="1"/>
  <c r="AQ187" i="34" s="1"/>
  <c r="AQ188" i="34" s="1"/>
  <c r="AQ189" i="34" s="1"/>
  <c r="AQ190" i="34" s="1"/>
  <c r="AQ191" i="34" s="1"/>
  <c r="AQ192" i="34" s="1"/>
  <c r="AQ193" i="34" s="1"/>
  <c r="AQ194" i="34" s="1"/>
  <c r="Z16" i="34"/>
  <c r="BI5" i="35"/>
  <c r="BI2" i="35"/>
  <c r="BM5" i="35"/>
  <c r="BM2" i="35"/>
  <c r="AV5" i="35"/>
  <c r="AV2" i="35"/>
  <c r="AK5" i="35"/>
  <c r="AK2" i="35"/>
  <c r="BJ2" i="35"/>
  <c r="BJ5" i="35"/>
  <c r="AL5" i="35"/>
  <c r="AL2" i="35"/>
  <c r="AU2" i="35"/>
  <c r="AU5" i="35"/>
  <c r="AM2" i="35"/>
  <c r="AM5" i="35"/>
  <c r="AQ2" i="27"/>
  <c r="AQ5" i="27"/>
  <c r="BA2" i="27"/>
  <c r="BA5" i="27"/>
  <c r="BB5" i="27"/>
  <c r="BB2" i="27"/>
  <c r="AO2" i="27"/>
  <c r="AO5" i="27"/>
  <c r="BG5" i="27"/>
  <c r="BG2" i="27"/>
  <c r="BJ5" i="27"/>
  <c r="BJ2" i="27"/>
  <c r="AR5" i="27"/>
  <c r="AR2" i="27"/>
  <c r="AL2" i="27"/>
  <c r="AL5" i="27"/>
  <c r="BM5" i="27"/>
  <c r="BM2" i="27"/>
  <c r="AW5" i="27"/>
  <c r="AW2" i="27"/>
  <c r="AZ2" i="27"/>
  <c r="AZ5" i="27"/>
  <c r="AM5" i="27"/>
  <c r="AM2" i="27"/>
  <c r="AX5" i="32"/>
  <c r="AX2" i="32"/>
  <c r="BD2" i="32"/>
  <c r="BD5" i="32"/>
  <c r="BO5" i="32"/>
  <c r="BO2" i="32"/>
  <c r="BC2" i="32"/>
  <c r="BC5" i="32"/>
  <c r="AL2" i="32"/>
  <c r="AL5" i="32"/>
  <c r="AZ2" i="32"/>
  <c r="AZ5" i="32"/>
  <c r="BE2" i="32"/>
  <c r="BE5" i="32"/>
  <c r="U24" i="35"/>
  <c r="Y24" i="35" s="1"/>
  <c r="U153" i="35"/>
  <c r="U47" i="35"/>
  <c r="U85" i="35"/>
  <c r="V19" i="35"/>
  <c r="V17" i="35" s="1"/>
  <c r="B5" i="35" s="1"/>
  <c r="U71" i="35"/>
  <c r="U97" i="35"/>
  <c r="U28" i="35"/>
  <c r="U110" i="35"/>
  <c r="U74" i="35"/>
  <c r="U60" i="35"/>
  <c r="U44" i="35"/>
  <c r="U106" i="35"/>
  <c r="U116" i="35"/>
  <c r="U63" i="35"/>
  <c r="U175" i="35"/>
  <c r="U38" i="35"/>
  <c r="U109" i="35"/>
  <c r="U86" i="35"/>
  <c r="U22" i="35"/>
  <c r="Y22" i="35" s="1"/>
  <c r="Y28" i="35" s="1"/>
  <c r="U51" i="35"/>
  <c r="U112" i="35"/>
  <c r="U193" i="35"/>
  <c r="U161" i="35"/>
  <c r="U64" i="35"/>
  <c r="U57" i="35"/>
  <c r="U166" i="35"/>
  <c r="U127" i="35"/>
  <c r="U133" i="35"/>
  <c r="U140" i="35"/>
  <c r="U76" i="35"/>
  <c r="U121" i="35"/>
  <c r="U190" i="35"/>
  <c r="U101" i="35"/>
  <c r="U31" i="35"/>
  <c r="U53" i="35"/>
  <c r="U156" i="35"/>
  <c r="U83" i="35"/>
  <c r="U163" i="35"/>
  <c r="U178" i="35"/>
  <c r="U186" i="35"/>
  <c r="U158" i="35"/>
  <c r="U191" i="35"/>
  <c r="U46" i="35"/>
  <c r="U23" i="35"/>
  <c r="Y23" i="35" s="1"/>
  <c r="U181" i="35"/>
  <c r="U123" i="35"/>
  <c r="U171" i="35"/>
  <c r="U137" i="35"/>
  <c r="U35" i="35"/>
  <c r="U132" i="35"/>
  <c r="U25" i="35"/>
  <c r="Y25" i="35" s="1"/>
  <c r="U84" i="35"/>
  <c r="U78" i="35"/>
  <c r="U37" i="35"/>
  <c r="U135" i="35"/>
  <c r="U176" i="35"/>
  <c r="U120" i="35"/>
  <c r="U27" i="35"/>
  <c r="U141" i="35"/>
  <c r="U89" i="35"/>
  <c r="U183" i="35"/>
  <c r="U61" i="35"/>
  <c r="U131" i="35"/>
  <c r="U29" i="35"/>
  <c r="U160" i="35"/>
  <c r="U33" i="35"/>
  <c r="U79" i="35"/>
  <c r="U169" i="35"/>
  <c r="U21" i="35"/>
  <c r="Y21" i="35" s="1"/>
  <c r="U73" i="35"/>
  <c r="U90" i="35"/>
  <c r="U91" i="35"/>
  <c r="U128" i="35"/>
  <c r="U149" i="35"/>
  <c r="U118" i="35"/>
  <c r="U114" i="35"/>
  <c r="U126" i="35"/>
  <c r="U65" i="35"/>
  <c r="U43" i="35"/>
  <c r="U32" i="35"/>
  <c r="U111" i="35"/>
  <c r="U124" i="35"/>
  <c r="U70" i="35"/>
  <c r="U194" i="35"/>
  <c r="U144" i="35"/>
  <c r="U88" i="35"/>
  <c r="U80" i="35"/>
  <c r="U155" i="35"/>
  <c r="U151" i="35"/>
  <c r="U41" i="35"/>
  <c r="U150" i="35"/>
  <c r="U99" i="35"/>
  <c r="U39" i="35"/>
  <c r="U136" i="35"/>
  <c r="U34" i="35"/>
  <c r="U55" i="35"/>
  <c r="U130" i="35"/>
  <c r="U182" i="35"/>
  <c r="U30" i="35"/>
  <c r="U103" i="35"/>
  <c r="U40" i="35"/>
  <c r="U170" i="35"/>
  <c r="U56" i="35"/>
  <c r="U45" i="35"/>
  <c r="U117" i="35"/>
  <c r="U75" i="35"/>
  <c r="U94" i="35"/>
  <c r="U49" i="35"/>
  <c r="U145" i="35"/>
  <c r="U113" i="35"/>
  <c r="U100" i="35"/>
  <c r="U139" i="35"/>
  <c r="U187" i="35"/>
  <c r="U81" i="35"/>
  <c r="U20" i="35"/>
  <c r="Y20" i="35" s="1"/>
  <c r="U173" i="35"/>
  <c r="U95" i="35"/>
  <c r="U134" i="35"/>
  <c r="U105" i="35"/>
  <c r="U122" i="35"/>
  <c r="U165" i="35"/>
  <c r="U168" i="35"/>
  <c r="U146" i="35"/>
  <c r="U180" i="35"/>
  <c r="U147" i="35"/>
  <c r="U36" i="35"/>
  <c r="U185" i="35"/>
  <c r="U77" i="35"/>
  <c r="U87" i="35"/>
  <c r="U159" i="35"/>
  <c r="U179" i="35"/>
  <c r="U42" i="35"/>
  <c r="U192" i="35"/>
  <c r="U119" i="35"/>
  <c r="U48" i="35"/>
  <c r="U108" i="35"/>
  <c r="U143" i="35"/>
  <c r="U52" i="35"/>
  <c r="U157" i="35"/>
  <c r="U59" i="35"/>
  <c r="U26" i="35"/>
  <c r="U184" i="35"/>
  <c r="U177" i="35"/>
  <c r="U129" i="35"/>
  <c r="U152" i="35"/>
  <c r="U188" i="35"/>
  <c r="U68" i="35"/>
  <c r="U67" i="35"/>
  <c r="U92" i="35"/>
  <c r="U174" i="35"/>
  <c r="U172" i="35"/>
  <c r="U50" i="35"/>
  <c r="U115" i="35"/>
  <c r="U189" i="35"/>
  <c r="U102" i="35"/>
  <c r="U148" i="35"/>
  <c r="U142" i="35"/>
  <c r="U82" i="35"/>
  <c r="U154" i="35"/>
  <c r="U93" i="35"/>
  <c r="U167" i="35"/>
  <c r="U62" i="35"/>
  <c r="U98" i="35"/>
  <c r="U125" i="35"/>
  <c r="U54" i="35"/>
  <c r="U162" i="35"/>
  <c r="U107" i="35"/>
  <c r="U66" i="35"/>
  <c r="U104" i="35"/>
  <c r="U96" i="35"/>
  <c r="U164" i="35"/>
  <c r="U72" i="35"/>
  <c r="U138" i="35"/>
  <c r="U69" i="35"/>
  <c r="U58" i="35"/>
  <c r="AQ2" i="30"/>
  <c r="AQ5" i="30"/>
  <c r="AV2" i="30"/>
  <c r="AV5" i="30"/>
  <c r="AP5" i="30"/>
  <c r="AP2" i="30"/>
  <c r="AX2" i="30"/>
  <c r="AX5" i="30"/>
  <c r="AN5" i="30"/>
  <c r="AN2" i="30"/>
  <c r="BE2" i="30"/>
  <c r="BE5" i="30"/>
  <c r="BD5" i="30"/>
  <c r="BD2" i="30"/>
  <c r="BM5" i="30"/>
  <c r="BM2" i="30"/>
  <c r="AT5" i="30"/>
  <c r="AT2" i="30"/>
  <c r="AZ2" i="30"/>
  <c r="AZ5" i="30"/>
  <c r="AQ21" i="30"/>
  <c r="AQ22" i="30" s="1"/>
  <c r="AQ23" i="30" s="1"/>
  <c r="AQ24" i="30" s="1"/>
  <c r="AQ25" i="30" s="1"/>
  <c r="AQ26" i="30" s="1"/>
  <c r="AQ27" i="30" s="1"/>
  <c r="AQ28" i="30" s="1"/>
  <c r="AQ29" i="30" s="1"/>
  <c r="AQ30" i="30" s="1"/>
  <c r="AQ31" i="30" s="1"/>
  <c r="AQ32" i="30" s="1"/>
  <c r="AQ33" i="30" s="1"/>
  <c r="AQ34" i="30" s="1"/>
  <c r="AQ35" i="30" s="1"/>
  <c r="AQ36" i="30" s="1"/>
  <c r="AQ37" i="30" s="1"/>
  <c r="AQ38" i="30" s="1"/>
  <c r="AQ39" i="30" s="1"/>
  <c r="AQ40" i="30" s="1"/>
  <c r="AQ41" i="30" s="1"/>
  <c r="AQ42" i="30" s="1"/>
  <c r="AQ43" i="30" s="1"/>
  <c r="AQ44" i="30" s="1"/>
  <c r="AQ45" i="30" s="1"/>
  <c r="AQ46" i="30" s="1"/>
  <c r="AQ47" i="30" s="1"/>
  <c r="AQ48" i="30" s="1"/>
  <c r="AQ49" i="30" s="1"/>
  <c r="AQ50" i="30" s="1"/>
  <c r="AQ51" i="30" s="1"/>
  <c r="AQ52" i="30" s="1"/>
  <c r="AQ53" i="30" s="1"/>
  <c r="AQ54" i="30" s="1"/>
  <c r="AQ55" i="30" s="1"/>
  <c r="AQ56" i="30" s="1"/>
  <c r="AQ57" i="30" s="1"/>
  <c r="AQ58" i="30" s="1"/>
  <c r="AQ59" i="30" s="1"/>
  <c r="AQ60" i="30" s="1"/>
  <c r="AQ61" i="30" s="1"/>
  <c r="AQ62" i="30" s="1"/>
  <c r="AQ63" i="30" s="1"/>
  <c r="AQ64" i="30" s="1"/>
  <c r="AQ65" i="30" s="1"/>
  <c r="AQ66" i="30" s="1"/>
  <c r="AQ67" i="30" s="1"/>
  <c r="AQ68" i="30" s="1"/>
  <c r="AQ69" i="30" s="1"/>
  <c r="AQ70" i="30" s="1"/>
  <c r="AQ71" i="30" s="1"/>
  <c r="AQ72" i="30" s="1"/>
  <c r="AQ73" i="30" s="1"/>
  <c r="AQ74" i="30" s="1"/>
  <c r="AQ75" i="30" s="1"/>
  <c r="AQ76" i="30" s="1"/>
  <c r="AQ77" i="30" s="1"/>
  <c r="AQ78" i="30" s="1"/>
  <c r="AQ79" i="30" s="1"/>
  <c r="AQ80" i="30" s="1"/>
  <c r="AQ81" i="30" s="1"/>
  <c r="AQ82" i="30" s="1"/>
  <c r="AQ83" i="30" s="1"/>
  <c r="AQ84" i="30" s="1"/>
  <c r="AQ85" i="30" s="1"/>
  <c r="AQ86" i="30" s="1"/>
  <c r="AQ87" i="30" s="1"/>
  <c r="AQ88" i="30" s="1"/>
  <c r="AQ89" i="30" s="1"/>
  <c r="AQ90" i="30" s="1"/>
  <c r="AQ91" i="30" s="1"/>
  <c r="AQ92" i="30" s="1"/>
  <c r="AQ93" i="30" s="1"/>
  <c r="AQ94" i="30" s="1"/>
  <c r="AQ95" i="30" s="1"/>
  <c r="AQ96" i="30" s="1"/>
  <c r="AQ97" i="30" s="1"/>
  <c r="AQ98" i="30" s="1"/>
  <c r="AQ99" i="30" s="1"/>
  <c r="AQ100" i="30" s="1"/>
  <c r="AQ101" i="30" s="1"/>
  <c r="AQ102" i="30" s="1"/>
  <c r="AQ103" i="30" s="1"/>
  <c r="AQ104" i="30" s="1"/>
  <c r="AQ105" i="30" s="1"/>
  <c r="AQ106" i="30" s="1"/>
  <c r="AQ107" i="30" s="1"/>
  <c r="AQ108" i="30" s="1"/>
  <c r="AQ109" i="30" s="1"/>
  <c r="AQ110" i="30" s="1"/>
  <c r="AQ111" i="30" s="1"/>
  <c r="AQ112" i="30" s="1"/>
  <c r="AQ113" i="30" s="1"/>
  <c r="AQ114" i="30" s="1"/>
  <c r="AQ115" i="30" s="1"/>
  <c r="AQ116" i="30" s="1"/>
  <c r="AQ117" i="30" s="1"/>
  <c r="AQ118" i="30" s="1"/>
  <c r="AQ119" i="30" s="1"/>
  <c r="AQ120" i="30" s="1"/>
  <c r="AQ121" i="30" s="1"/>
  <c r="AQ122" i="30" s="1"/>
  <c r="AQ123" i="30" s="1"/>
  <c r="AQ124" i="30" s="1"/>
  <c r="AQ125" i="30" s="1"/>
  <c r="AQ126" i="30" s="1"/>
  <c r="AQ127" i="30" s="1"/>
  <c r="AQ128" i="30" s="1"/>
  <c r="AQ129" i="30" s="1"/>
  <c r="AQ130" i="30" s="1"/>
  <c r="AQ131" i="30" s="1"/>
  <c r="AQ132" i="30" s="1"/>
  <c r="AQ133" i="30" s="1"/>
  <c r="AQ134" i="30" s="1"/>
  <c r="AQ135" i="30" s="1"/>
  <c r="AQ136" i="30" s="1"/>
  <c r="AQ137" i="30" s="1"/>
  <c r="AQ138" i="30" s="1"/>
  <c r="AQ139" i="30" s="1"/>
  <c r="AQ140" i="30" s="1"/>
  <c r="AQ141" i="30" s="1"/>
  <c r="AQ142" i="30" s="1"/>
  <c r="AQ143" i="30" s="1"/>
  <c r="AQ144" i="30" s="1"/>
  <c r="AQ145" i="30" s="1"/>
  <c r="AQ146" i="30" s="1"/>
  <c r="AQ147" i="30" s="1"/>
  <c r="AQ148" i="30" s="1"/>
  <c r="AQ149" i="30" s="1"/>
  <c r="AQ150" i="30" s="1"/>
  <c r="AQ151" i="30" s="1"/>
  <c r="AQ152" i="30" s="1"/>
  <c r="AQ153" i="30" s="1"/>
  <c r="AQ154" i="30" s="1"/>
  <c r="AQ155" i="30" s="1"/>
  <c r="AQ156" i="30" s="1"/>
  <c r="AQ157" i="30" s="1"/>
  <c r="AQ158" i="30" s="1"/>
  <c r="AQ159" i="30" s="1"/>
  <c r="AQ160" i="30" s="1"/>
  <c r="AQ161" i="30" s="1"/>
  <c r="AQ162" i="30" s="1"/>
  <c r="AQ163" i="30" s="1"/>
  <c r="AQ164" i="30" s="1"/>
  <c r="AQ165" i="30" s="1"/>
  <c r="AQ166" i="30" s="1"/>
  <c r="AQ167" i="30" s="1"/>
  <c r="AQ168" i="30" s="1"/>
  <c r="AQ169" i="30" s="1"/>
  <c r="AQ170" i="30" s="1"/>
  <c r="AQ171" i="30" s="1"/>
  <c r="AQ172" i="30" s="1"/>
  <c r="AQ173" i="30" s="1"/>
  <c r="AQ174" i="30" s="1"/>
  <c r="AQ175" i="30" s="1"/>
  <c r="AQ176" i="30" s="1"/>
  <c r="AQ177" i="30" s="1"/>
  <c r="AQ178" i="30" s="1"/>
  <c r="AQ179" i="30" s="1"/>
  <c r="AQ180" i="30" s="1"/>
  <c r="AQ181" i="30" s="1"/>
  <c r="AQ182" i="30" s="1"/>
  <c r="AQ183" i="30" s="1"/>
  <c r="AQ184" i="30" s="1"/>
  <c r="AQ185" i="30" s="1"/>
  <c r="AQ186" i="30" s="1"/>
  <c r="AQ187" i="30" s="1"/>
  <c r="AQ188" i="30" s="1"/>
  <c r="AQ189" i="30" s="1"/>
  <c r="AQ190" i="30" s="1"/>
  <c r="AQ191" i="30" s="1"/>
  <c r="AQ192" i="30" s="1"/>
  <c r="AQ193" i="30" s="1"/>
  <c r="AQ194" i="30" s="1"/>
  <c r="Z16" i="30"/>
  <c r="AR20" i="30"/>
  <c r="BB5" i="30"/>
  <c r="BB2" i="30"/>
  <c r="U131" i="32"/>
  <c r="U99" i="32"/>
  <c r="U143" i="32"/>
  <c r="U49" i="32"/>
  <c r="U165" i="32"/>
  <c r="U55" i="32"/>
  <c r="U180" i="32"/>
  <c r="U23" i="32"/>
  <c r="Y23" i="32" s="1"/>
  <c r="U144" i="32"/>
  <c r="U45" i="32"/>
  <c r="U79" i="32"/>
  <c r="U92" i="32"/>
  <c r="U70" i="32"/>
  <c r="U160" i="32"/>
  <c r="U123" i="32"/>
  <c r="U100" i="32"/>
  <c r="U120" i="32"/>
  <c r="U146" i="32"/>
  <c r="U183" i="32"/>
  <c r="U76" i="32"/>
  <c r="U186" i="32"/>
  <c r="U22" i="32"/>
  <c r="Y22" i="32" s="1"/>
  <c r="U167" i="32"/>
  <c r="U133" i="32"/>
  <c r="U121" i="32"/>
  <c r="U71" i="32"/>
  <c r="U129" i="32"/>
  <c r="U148" i="32"/>
  <c r="U50" i="32"/>
  <c r="U107" i="32"/>
  <c r="U35" i="32"/>
  <c r="U159" i="32"/>
  <c r="U111" i="32"/>
  <c r="U153" i="32"/>
  <c r="U193" i="32"/>
  <c r="U189" i="32"/>
  <c r="U181" i="32"/>
  <c r="U31" i="32"/>
  <c r="U184" i="32"/>
  <c r="U25" i="32"/>
  <c r="Y25" i="32" s="1"/>
  <c r="U177" i="32"/>
  <c r="U96" i="32"/>
  <c r="U24" i="32"/>
  <c r="Y24" i="32" s="1"/>
  <c r="U114" i="32"/>
  <c r="U67" i="32"/>
  <c r="U66" i="32"/>
  <c r="U101" i="32"/>
  <c r="U119" i="32"/>
  <c r="U115" i="32"/>
  <c r="U109" i="32"/>
  <c r="U142" i="32"/>
  <c r="U61" i="32"/>
  <c r="U134" i="32"/>
  <c r="U140" i="32"/>
  <c r="U138" i="32"/>
  <c r="U43" i="32"/>
  <c r="U149" i="32"/>
  <c r="U190" i="32"/>
  <c r="U137" i="32"/>
  <c r="U128" i="32"/>
  <c r="U20" i="32"/>
  <c r="Y20" i="32" s="1"/>
  <c r="U158" i="32"/>
  <c r="U54" i="32"/>
  <c r="U116" i="32"/>
  <c r="U104" i="32"/>
  <c r="V19" i="32"/>
  <c r="V17" i="32" s="1"/>
  <c r="B5" i="32" s="1"/>
  <c r="U40" i="32"/>
  <c r="U56" i="32"/>
  <c r="U62" i="32"/>
  <c r="U41" i="32"/>
  <c r="U106" i="32"/>
  <c r="U65" i="32"/>
  <c r="U39" i="32"/>
  <c r="U173" i="32"/>
  <c r="U175" i="32"/>
  <c r="U91" i="32"/>
  <c r="U136" i="32"/>
  <c r="U192" i="32"/>
  <c r="U125" i="32"/>
  <c r="U53" i="32"/>
  <c r="U73" i="32"/>
  <c r="U154" i="32"/>
  <c r="U151" i="32"/>
  <c r="U182" i="32"/>
  <c r="U126" i="32"/>
  <c r="U74" i="32"/>
  <c r="U21" i="32"/>
  <c r="Y21" i="32" s="1"/>
  <c r="U52" i="32"/>
  <c r="U162" i="32"/>
  <c r="U58" i="32"/>
  <c r="U78" i="32"/>
  <c r="U86" i="32"/>
  <c r="U178" i="32"/>
  <c r="U102" i="32"/>
  <c r="U103" i="32"/>
  <c r="U33" i="32"/>
  <c r="U93" i="32"/>
  <c r="U170" i="32"/>
  <c r="U97" i="32"/>
  <c r="U38" i="32"/>
  <c r="U26" i="32"/>
  <c r="U176" i="32"/>
  <c r="U47" i="32"/>
  <c r="U88" i="32"/>
  <c r="U145" i="32"/>
  <c r="U164" i="32"/>
  <c r="U135" i="32"/>
  <c r="U34" i="32"/>
  <c r="U27" i="32"/>
  <c r="U117" i="32"/>
  <c r="U185" i="32"/>
  <c r="U179" i="32"/>
  <c r="U63" i="32"/>
  <c r="U127" i="32"/>
  <c r="U51" i="32"/>
  <c r="U163" i="32"/>
  <c r="U57" i="32"/>
  <c r="U105" i="32"/>
  <c r="U108" i="32"/>
  <c r="U80" i="32"/>
  <c r="U130" i="32"/>
  <c r="U166" i="32"/>
  <c r="U32" i="32"/>
  <c r="U168" i="32"/>
  <c r="U30" i="32"/>
  <c r="U172" i="32"/>
  <c r="U139" i="32"/>
  <c r="U110" i="32"/>
  <c r="U161" i="32"/>
  <c r="U156" i="32"/>
  <c r="U87" i="32"/>
  <c r="U85" i="32"/>
  <c r="U171" i="32"/>
  <c r="U155" i="32"/>
  <c r="U48" i="32"/>
  <c r="U37" i="32"/>
  <c r="U118" i="32"/>
  <c r="U44" i="32"/>
  <c r="U152" i="32"/>
  <c r="U36" i="32"/>
  <c r="U83" i="32"/>
  <c r="U68" i="32"/>
  <c r="U28" i="32"/>
  <c r="U89" i="32"/>
  <c r="U75" i="32"/>
  <c r="U29" i="32"/>
  <c r="U72" i="32"/>
  <c r="U169" i="32"/>
  <c r="U157" i="32"/>
  <c r="U81" i="32"/>
  <c r="U46" i="32"/>
  <c r="U174" i="32"/>
  <c r="U150" i="32"/>
  <c r="U64" i="32"/>
  <c r="U194" i="32"/>
  <c r="U187" i="32"/>
  <c r="U191" i="32"/>
  <c r="U94" i="32"/>
  <c r="U42" i="32"/>
  <c r="U188" i="32"/>
  <c r="U95" i="32"/>
  <c r="U82" i="32"/>
  <c r="U59" i="32"/>
  <c r="U60" i="32"/>
  <c r="U113" i="32"/>
  <c r="U84" i="32"/>
  <c r="U147" i="32"/>
  <c r="U69" i="32"/>
  <c r="U98" i="32"/>
  <c r="U132" i="32"/>
  <c r="U122" i="32"/>
  <c r="U112" i="32"/>
  <c r="U141" i="32"/>
  <c r="U90" i="32"/>
  <c r="U124" i="32"/>
  <c r="U77" i="32"/>
  <c r="AP5" i="34"/>
  <c r="AP2" i="34"/>
  <c r="AW5" i="34"/>
  <c r="AW2" i="34"/>
  <c r="AS2" i="34"/>
  <c r="AS5" i="34"/>
  <c r="AY5" i="34"/>
  <c r="AY2" i="34"/>
  <c r="BB5" i="34"/>
  <c r="BB2" i="34"/>
  <c r="AK2" i="34"/>
  <c r="AK5" i="34"/>
  <c r="AQ2" i="34"/>
  <c r="AQ5" i="34"/>
  <c r="BF5" i="34"/>
  <c r="BF2" i="34"/>
  <c r="AV5" i="34"/>
  <c r="AV2" i="34"/>
  <c r="AX2" i="35"/>
  <c r="AX5" i="35"/>
  <c r="BH5" i="35"/>
  <c r="BH2" i="35"/>
  <c r="BF5" i="35"/>
  <c r="BF2" i="35"/>
  <c r="BA2" i="35"/>
  <c r="BA5" i="35"/>
  <c r="BO2" i="35"/>
  <c r="BO5" i="35"/>
  <c r="AR2" i="35"/>
  <c r="AR5" i="35"/>
  <c r="BE5" i="35"/>
  <c r="BE2" i="35"/>
  <c r="BG2" i="35"/>
  <c r="BG5" i="35"/>
  <c r="AW2" i="35"/>
  <c r="AW5" i="35"/>
  <c r="BB2" i="35"/>
  <c r="BB5" i="35"/>
  <c r="BL2" i="27"/>
  <c r="BL5" i="27"/>
  <c r="AQ21" i="27"/>
  <c r="AQ22" i="27" s="1"/>
  <c r="AQ23" i="27" s="1"/>
  <c r="AQ24" i="27" s="1"/>
  <c r="AQ25" i="27" s="1"/>
  <c r="AQ26" i="27" s="1"/>
  <c r="AQ27" i="27" s="1"/>
  <c r="AQ28" i="27" s="1"/>
  <c r="AQ29" i="27" s="1"/>
  <c r="AQ30" i="27" s="1"/>
  <c r="AQ31" i="27" s="1"/>
  <c r="AQ32" i="27" s="1"/>
  <c r="AQ33" i="27" s="1"/>
  <c r="AQ34" i="27" s="1"/>
  <c r="AQ35" i="27" s="1"/>
  <c r="AQ36" i="27" s="1"/>
  <c r="AQ37" i="27" s="1"/>
  <c r="AQ38" i="27" s="1"/>
  <c r="AQ39" i="27" s="1"/>
  <c r="AQ40" i="27" s="1"/>
  <c r="AQ41" i="27" s="1"/>
  <c r="AQ42" i="27" s="1"/>
  <c r="AQ43" i="27" s="1"/>
  <c r="AQ44" i="27" s="1"/>
  <c r="AQ45" i="27" s="1"/>
  <c r="AQ46" i="27" s="1"/>
  <c r="AQ47" i="27" s="1"/>
  <c r="AQ48" i="27" s="1"/>
  <c r="AQ49" i="27" s="1"/>
  <c r="AQ50" i="27" s="1"/>
  <c r="AQ51" i="27" s="1"/>
  <c r="AQ52" i="27" s="1"/>
  <c r="AQ53" i="27" s="1"/>
  <c r="AQ54" i="27" s="1"/>
  <c r="AQ55" i="27" s="1"/>
  <c r="AQ56" i="27" s="1"/>
  <c r="AQ57" i="27" s="1"/>
  <c r="AQ58" i="27" s="1"/>
  <c r="AQ59" i="27" s="1"/>
  <c r="AQ60" i="27" s="1"/>
  <c r="AQ61" i="27" s="1"/>
  <c r="AQ62" i="27" s="1"/>
  <c r="AQ63" i="27" s="1"/>
  <c r="AQ64" i="27" s="1"/>
  <c r="AQ65" i="27" s="1"/>
  <c r="AQ66" i="27" s="1"/>
  <c r="AQ67" i="27" s="1"/>
  <c r="AQ68" i="27" s="1"/>
  <c r="AQ69" i="27" s="1"/>
  <c r="AQ70" i="27" s="1"/>
  <c r="AQ71" i="27" s="1"/>
  <c r="AQ72" i="27" s="1"/>
  <c r="AQ73" i="27" s="1"/>
  <c r="AQ74" i="27" s="1"/>
  <c r="AQ75" i="27" s="1"/>
  <c r="AQ76" i="27" s="1"/>
  <c r="AQ77" i="27" s="1"/>
  <c r="AQ78" i="27" s="1"/>
  <c r="AQ79" i="27" s="1"/>
  <c r="AQ80" i="27" s="1"/>
  <c r="AQ81" i="27" s="1"/>
  <c r="AQ82" i="27" s="1"/>
  <c r="AQ83" i="27" s="1"/>
  <c r="AQ84" i="27" s="1"/>
  <c r="AQ85" i="27" s="1"/>
  <c r="AQ86" i="27" s="1"/>
  <c r="AQ87" i="27" s="1"/>
  <c r="AQ88" i="27" s="1"/>
  <c r="AQ89" i="27" s="1"/>
  <c r="AQ90" i="27" s="1"/>
  <c r="AQ91" i="27" s="1"/>
  <c r="AQ92" i="27" s="1"/>
  <c r="AQ93" i="27" s="1"/>
  <c r="AQ94" i="27" s="1"/>
  <c r="AQ95" i="27" s="1"/>
  <c r="AQ96" i="27" s="1"/>
  <c r="AQ97" i="27" s="1"/>
  <c r="AQ98" i="27" s="1"/>
  <c r="AQ99" i="27" s="1"/>
  <c r="AQ100" i="27" s="1"/>
  <c r="AQ101" i="27" s="1"/>
  <c r="AQ102" i="27" s="1"/>
  <c r="AQ103" i="27" s="1"/>
  <c r="AQ104" i="27" s="1"/>
  <c r="AQ105" i="27" s="1"/>
  <c r="AQ106" i="27" s="1"/>
  <c r="AQ107" i="27" s="1"/>
  <c r="AQ108" i="27" s="1"/>
  <c r="AQ109" i="27" s="1"/>
  <c r="AQ110" i="27" s="1"/>
  <c r="AQ111" i="27" s="1"/>
  <c r="AQ112" i="27" s="1"/>
  <c r="AQ113" i="27" s="1"/>
  <c r="AQ114" i="27" s="1"/>
  <c r="AQ115" i="27" s="1"/>
  <c r="AQ116" i="27" s="1"/>
  <c r="AQ117" i="27" s="1"/>
  <c r="AQ118" i="27" s="1"/>
  <c r="AQ119" i="27" s="1"/>
  <c r="AQ120" i="27" s="1"/>
  <c r="AQ121" i="27" s="1"/>
  <c r="AQ122" i="27" s="1"/>
  <c r="AQ123" i="27" s="1"/>
  <c r="AQ124" i="27" s="1"/>
  <c r="AQ125" i="27" s="1"/>
  <c r="AQ126" i="27" s="1"/>
  <c r="AQ127" i="27" s="1"/>
  <c r="AQ128" i="27" s="1"/>
  <c r="AQ129" i="27" s="1"/>
  <c r="AQ130" i="27" s="1"/>
  <c r="AQ131" i="27" s="1"/>
  <c r="AQ132" i="27" s="1"/>
  <c r="AQ133" i="27" s="1"/>
  <c r="AQ134" i="27" s="1"/>
  <c r="AQ135" i="27" s="1"/>
  <c r="AQ136" i="27" s="1"/>
  <c r="AQ137" i="27" s="1"/>
  <c r="AQ138" i="27" s="1"/>
  <c r="AQ139" i="27" s="1"/>
  <c r="AQ140" i="27" s="1"/>
  <c r="AQ141" i="27" s="1"/>
  <c r="AQ142" i="27" s="1"/>
  <c r="AQ143" i="27" s="1"/>
  <c r="AQ144" i="27" s="1"/>
  <c r="AQ145" i="27" s="1"/>
  <c r="AQ146" i="27" s="1"/>
  <c r="AQ147" i="27" s="1"/>
  <c r="AQ148" i="27" s="1"/>
  <c r="AQ149" i="27" s="1"/>
  <c r="AQ150" i="27" s="1"/>
  <c r="AQ151" i="27" s="1"/>
  <c r="AQ152" i="27" s="1"/>
  <c r="AQ153" i="27" s="1"/>
  <c r="AQ154" i="27" s="1"/>
  <c r="AQ155" i="27" s="1"/>
  <c r="AQ156" i="27" s="1"/>
  <c r="AQ157" i="27" s="1"/>
  <c r="AQ158" i="27" s="1"/>
  <c r="AQ159" i="27" s="1"/>
  <c r="AQ160" i="27" s="1"/>
  <c r="AQ161" i="27" s="1"/>
  <c r="AQ162" i="27" s="1"/>
  <c r="AQ163" i="27" s="1"/>
  <c r="AQ164" i="27" s="1"/>
  <c r="AQ165" i="27" s="1"/>
  <c r="AQ166" i="27" s="1"/>
  <c r="AQ167" i="27" s="1"/>
  <c r="AQ168" i="27" s="1"/>
  <c r="AQ169" i="27" s="1"/>
  <c r="AQ170" i="27" s="1"/>
  <c r="AQ171" i="27" s="1"/>
  <c r="AQ172" i="27" s="1"/>
  <c r="AQ173" i="27" s="1"/>
  <c r="AQ174" i="27" s="1"/>
  <c r="AQ175" i="27" s="1"/>
  <c r="AQ176" i="27" s="1"/>
  <c r="AQ177" i="27" s="1"/>
  <c r="AQ178" i="27" s="1"/>
  <c r="AQ179" i="27" s="1"/>
  <c r="AQ180" i="27" s="1"/>
  <c r="AQ181" i="27" s="1"/>
  <c r="AQ182" i="27" s="1"/>
  <c r="AQ183" i="27" s="1"/>
  <c r="AQ184" i="27" s="1"/>
  <c r="AQ185" i="27" s="1"/>
  <c r="AQ186" i="27" s="1"/>
  <c r="AQ187" i="27" s="1"/>
  <c r="AQ188" i="27" s="1"/>
  <c r="AQ189" i="27" s="1"/>
  <c r="AQ190" i="27" s="1"/>
  <c r="AQ191" i="27" s="1"/>
  <c r="AQ192" i="27" s="1"/>
  <c r="AQ193" i="27" s="1"/>
  <c r="AQ194" i="27" s="1"/>
  <c r="Z16" i="27"/>
  <c r="AR20" i="27"/>
  <c r="BC5" i="27"/>
  <c r="BC2" i="27"/>
  <c r="AX5" i="27"/>
  <c r="AX2" i="27"/>
  <c r="BK5" i="27"/>
  <c r="BK2" i="27"/>
  <c r="BD5" i="27"/>
  <c r="BD2" i="27"/>
  <c r="AS2" i="27"/>
  <c r="AS5" i="27"/>
  <c r="BI5" i="27"/>
  <c r="BI2" i="27"/>
  <c r="AY5" i="27"/>
  <c r="AY2" i="27"/>
  <c r="AV5" i="27"/>
  <c r="AV2" i="27"/>
  <c r="AT5" i="27"/>
  <c r="AT2" i="27"/>
  <c r="AJ16" i="14"/>
  <c r="AJ16" i="34"/>
  <c r="BH5" i="28"/>
  <c r="BH2" i="28"/>
  <c r="AX2" i="28"/>
  <c r="AX5" i="28"/>
  <c r="AU5" i="28"/>
  <c r="AU2" i="28"/>
  <c r="BL2" i="28"/>
  <c r="BL5" i="28"/>
  <c r="AZ5" i="28"/>
  <c r="AZ2" i="28"/>
  <c r="BF2" i="28"/>
  <c r="BF5" i="28"/>
  <c r="AV5" i="28"/>
  <c r="AV2" i="28"/>
  <c r="BI2" i="28"/>
  <c r="BI5" i="28"/>
  <c r="AK5" i="28"/>
  <c r="AK2" i="28"/>
  <c r="AJ16" i="33"/>
  <c r="Z195" i="28"/>
  <c r="AC196" i="28" s="1"/>
  <c r="AC197" i="28" s="1"/>
  <c r="AC198" i="28" s="1"/>
  <c r="Z199" i="28" s="1"/>
  <c r="BJ2" i="28"/>
  <c r="BJ5" i="28"/>
  <c r="AT2" i="28"/>
  <c r="AT5" i="28"/>
  <c r="BN2" i="28"/>
  <c r="BN5" i="28"/>
  <c r="AR2" i="28"/>
  <c r="AR5" i="28"/>
  <c r="BA5" i="28"/>
  <c r="BA2" i="28"/>
  <c r="AM2" i="31"/>
  <c r="AM5" i="31"/>
  <c r="AS2" i="28"/>
  <c r="AS5" i="28"/>
  <c r="AW2" i="28"/>
  <c r="AW5" i="28"/>
  <c r="BM2" i="28"/>
  <c r="BM5" i="28"/>
  <c r="AY2" i="28"/>
  <c r="AY5" i="28"/>
  <c r="BO2" i="28"/>
  <c r="BO5" i="28"/>
  <c r="BE2" i="28"/>
  <c r="BE5" i="28"/>
  <c r="AO5" i="28"/>
  <c r="AO2" i="28"/>
  <c r="AM2" i="28"/>
  <c r="AM5" i="28"/>
  <c r="AL2" i="28"/>
  <c r="AL5" i="28"/>
  <c r="BC2" i="28"/>
  <c r="BC5" i="28"/>
  <c r="BD5" i="28"/>
  <c r="BD2" i="28"/>
  <c r="AQ5" i="28"/>
  <c r="AQ2" i="28"/>
  <c r="AQ21" i="28"/>
  <c r="AQ22" i="28" s="1"/>
  <c r="AQ23" i="28" s="1"/>
  <c r="AQ24" i="28" s="1"/>
  <c r="AQ25" i="28" s="1"/>
  <c r="AQ26" i="28" s="1"/>
  <c r="AQ27" i="28" s="1"/>
  <c r="AQ28" i="28" s="1"/>
  <c r="AQ29" i="28" s="1"/>
  <c r="AQ30" i="28" s="1"/>
  <c r="AQ31" i="28" s="1"/>
  <c r="AQ32" i="28" s="1"/>
  <c r="AQ33" i="28" s="1"/>
  <c r="AQ34" i="28" s="1"/>
  <c r="AQ35" i="28" s="1"/>
  <c r="AQ36" i="28" s="1"/>
  <c r="AQ37" i="28" s="1"/>
  <c r="AQ38" i="28" s="1"/>
  <c r="AQ39" i="28" s="1"/>
  <c r="AQ40" i="28" s="1"/>
  <c r="AQ41" i="28" s="1"/>
  <c r="AQ42" i="28" s="1"/>
  <c r="AQ43" i="28" s="1"/>
  <c r="AQ44" i="28" s="1"/>
  <c r="AQ45" i="28" s="1"/>
  <c r="AQ46" i="28" s="1"/>
  <c r="AQ47" i="28" s="1"/>
  <c r="AQ48" i="28" s="1"/>
  <c r="AQ49" i="28" s="1"/>
  <c r="AQ50" i="28" s="1"/>
  <c r="AQ51" i="28" s="1"/>
  <c r="AQ52" i="28" s="1"/>
  <c r="AQ53" i="28" s="1"/>
  <c r="AQ54" i="28" s="1"/>
  <c r="AQ55" i="28" s="1"/>
  <c r="AQ56" i="28" s="1"/>
  <c r="AQ57" i="28" s="1"/>
  <c r="AQ58" i="28" s="1"/>
  <c r="AQ59" i="28" s="1"/>
  <c r="AQ60" i="28" s="1"/>
  <c r="AQ61" i="28" s="1"/>
  <c r="AQ62" i="28" s="1"/>
  <c r="AQ63" i="28" s="1"/>
  <c r="AQ64" i="28" s="1"/>
  <c r="AQ65" i="28" s="1"/>
  <c r="AQ66" i="28" s="1"/>
  <c r="AQ67" i="28" s="1"/>
  <c r="AQ68" i="28" s="1"/>
  <c r="AQ69" i="28" s="1"/>
  <c r="AQ70" i="28" s="1"/>
  <c r="AQ71" i="28" s="1"/>
  <c r="AQ72" i="28" s="1"/>
  <c r="AQ73" i="28" s="1"/>
  <c r="AQ74" i="28" s="1"/>
  <c r="AQ75" i="28" s="1"/>
  <c r="AQ76" i="28" s="1"/>
  <c r="AQ77" i="28" s="1"/>
  <c r="AQ78" i="28" s="1"/>
  <c r="AQ79" i="28" s="1"/>
  <c r="AQ80" i="28" s="1"/>
  <c r="AQ81" i="28" s="1"/>
  <c r="AQ82" i="28" s="1"/>
  <c r="AQ83" i="28" s="1"/>
  <c r="AQ84" i="28" s="1"/>
  <c r="AQ85" i="28" s="1"/>
  <c r="AQ86" i="28" s="1"/>
  <c r="AQ87" i="28" s="1"/>
  <c r="AQ88" i="28" s="1"/>
  <c r="AQ89" i="28" s="1"/>
  <c r="AQ90" i="28" s="1"/>
  <c r="AQ91" i="28" s="1"/>
  <c r="AQ92" i="28" s="1"/>
  <c r="AQ93" i="28" s="1"/>
  <c r="AQ94" i="28" s="1"/>
  <c r="AQ95" i="28" s="1"/>
  <c r="AQ96" i="28" s="1"/>
  <c r="AQ97" i="28" s="1"/>
  <c r="AQ98" i="28" s="1"/>
  <c r="AQ99" i="28" s="1"/>
  <c r="AQ100" i="28" s="1"/>
  <c r="AQ101" i="28" s="1"/>
  <c r="AQ102" i="28" s="1"/>
  <c r="AQ103" i="28" s="1"/>
  <c r="AQ104" i="28" s="1"/>
  <c r="AQ105" i="28" s="1"/>
  <c r="AQ106" i="28" s="1"/>
  <c r="AQ107" i="28" s="1"/>
  <c r="AQ108" i="28" s="1"/>
  <c r="AQ109" i="28" s="1"/>
  <c r="AQ110" i="28" s="1"/>
  <c r="AQ111" i="28" s="1"/>
  <c r="AQ112" i="28" s="1"/>
  <c r="AQ113" i="28" s="1"/>
  <c r="AQ114" i="28" s="1"/>
  <c r="AQ115" i="28" s="1"/>
  <c r="AQ116" i="28" s="1"/>
  <c r="AQ117" i="28" s="1"/>
  <c r="AQ118" i="28" s="1"/>
  <c r="AQ119" i="28" s="1"/>
  <c r="AQ120" i="28" s="1"/>
  <c r="AQ121" i="28" s="1"/>
  <c r="AQ122" i="28" s="1"/>
  <c r="AQ123" i="28" s="1"/>
  <c r="AQ124" i="28" s="1"/>
  <c r="AQ125" i="28" s="1"/>
  <c r="AQ126" i="28" s="1"/>
  <c r="AQ127" i="28" s="1"/>
  <c r="AQ128" i="28" s="1"/>
  <c r="AQ129" i="28" s="1"/>
  <c r="AQ130" i="28" s="1"/>
  <c r="AQ131" i="28" s="1"/>
  <c r="AQ132" i="28" s="1"/>
  <c r="AQ133" i="28" s="1"/>
  <c r="AQ134" i="28" s="1"/>
  <c r="AQ135" i="28" s="1"/>
  <c r="AQ136" i="28" s="1"/>
  <c r="AQ137" i="28" s="1"/>
  <c r="AQ138" i="28" s="1"/>
  <c r="AQ139" i="28" s="1"/>
  <c r="AQ140" i="28" s="1"/>
  <c r="AQ141" i="28" s="1"/>
  <c r="AQ142" i="28" s="1"/>
  <c r="AQ143" i="28" s="1"/>
  <c r="AQ144" i="28" s="1"/>
  <c r="AQ145" i="28" s="1"/>
  <c r="AQ146" i="28" s="1"/>
  <c r="AQ147" i="28" s="1"/>
  <c r="AQ148" i="28" s="1"/>
  <c r="AQ149" i="28" s="1"/>
  <c r="AQ150" i="28" s="1"/>
  <c r="AQ151" i="28" s="1"/>
  <c r="AQ152" i="28" s="1"/>
  <c r="AQ153" i="28" s="1"/>
  <c r="AQ154" i="28" s="1"/>
  <c r="AQ155" i="28" s="1"/>
  <c r="AQ156" i="28" s="1"/>
  <c r="AQ157" i="28" s="1"/>
  <c r="AQ158" i="28" s="1"/>
  <c r="AQ159" i="28" s="1"/>
  <c r="AQ160" i="28" s="1"/>
  <c r="AQ161" i="28" s="1"/>
  <c r="AQ162" i="28" s="1"/>
  <c r="AQ163" i="28" s="1"/>
  <c r="AQ164" i="28" s="1"/>
  <c r="AQ165" i="28" s="1"/>
  <c r="AQ166" i="28" s="1"/>
  <c r="AQ167" i="28" s="1"/>
  <c r="AQ168" i="28" s="1"/>
  <c r="AQ169" i="28" s="1"/>
  <c r="AQ170" i="28" s="1"/>
  <c r="AQ171" i="28" s="1"/>
  <c r="AQ172" i="28" s="1"/>
  <c r="AQ173" i="28" s="1"/>
  <c r="AQ174" i="28" s="1"/>
  <c r="AQ175" i="28" s="1"/>
  <c r="AQ176" i="28" s="1"/>
  <c r="AQ177" i="28" s="1"/>
  <c r="AQ178" i="28" s="1"/>
  <c r="AQ179" i="28" s="1"/>
  <c r="AQ180" i="28" s="1"/>
  <c r="AQ181" i="28" s="1"/>
  <c r="AQ182" i="28" s="1"/>
  <c r="AQ183" i="28" s="1"/>
  <c r="AQ184" i="28" s="1"/>
  <c r="AQ185" i="28" s="1"/>
  <c r="AQ186" i="28" s="1"/>
  <c r="AQ187" i="28" s="1"/>
  <c r="AQ188" i="28" s="1"/>
  <c r="AQ189" i="28" s="1"/>
  <c r="AQ190" i="28" s="1"/>
  <c r="AQ191" i="28" s="1"/>
  <c r="AQ192" i="28" s="1"/>
  <c r="AQ193" i="28" s="1"/>
  <c r="AQ194" i="28" s="1"/>
  <c r="AR20" i="28"/>
  <c r="Z16" i="28"/>
  <c r="AN2" i="28"/>
  <c r="AN5" i="28"/>
  <c r="BK5" i="28"/>
  <c r="BK2" i="28"/>
  <c r="U41" i="33"/>
  <c r="U66" i="33"/>
  <c r="U103" i="33"/>
  <c r="U131" i="33"/>
  <c r="U190" i="33"/>
  <c r="U98" i="33"/>
  <c r="U168" i="33"/>
  <c r="U33" i="33"/>
  <c r="U50" i="33"/>
  <c r="U157" i="33"/>
  <c r="U96" i="33"/>
  <c r="U99" i="33"/>
  <c r="U47" i="33"/>
  <c r="U141" i="33"/>
  <c r="U144" i="33"/>
  <c r="U74" i="33"/>
  <c r="U185" i="33"/>
  <c r="U58" i="33"/>
  <c r="U62" i="33"/>
  <c r="U123" i="33"/>
  <c r="U149" i="33"/>
  <c r="U49" i="33"/>
  <c r="U127" i="33"/>
  <c r="U82" i="33"/>
  <c r="U133" i="33"/>
  <c r="U145" i="33"/>
  <c r="U71" i="33"/>
  <c r="U159" i="33"/>
  <c r="U86" i="33"/>
  <c r="U73" i="33"/>
  <c r="U24" i="33"/>
  <c r="Y24" i="33" s="1"/>
  <c r="U113" i="33"/>
  <c r="U171" i="33"/>
  <c r="U101" i="33"/>
  <c r="U137" i="33"/>
  <c r="U180" i="33"/>
  <c r="U135" i="33"/>
  <c r="U20" i="33"/>
  <c r="Y20" i="33" s="1"/>
  <c r="U108" i="33"/>
  <c r="U112" i="33"/>
  <c r="U23" i="33"/>
  <c r="U164" i="33"/>
  <c r="U35" i="33"/>
  <c r="U130" i="33"/>
  <c r="U114" i="33"/>
  <c r="U106" i="33"/>
  <c r="U132" i="33"/>
  <c r="U192" i="33"/>
  <c r="U191" i="33"/>
  <c r="U146" i="33"/>
  <c r="U163" i="33"/>
  <c r="U76" i="33"/>
  <c r="U122" i="33"/>
  <c r="U97" i="33"/>
  <c r="U61" i="33"/>
  <c r="U142" i="33"/>
  <c r="U43" i="33"/>
  <c r="U176" i="33"/>
  <c r="U72" i="33"/>
  <c r="U102" i="33"/>
  <c r="U151" i="33"/>
  <c r="U186" i="33"/>
  <c r="U22" i="33"/>
  <c r="Y22" i="33" s="1"/>
  <c r="U193" i="33"/>
  <c r="U100" i="33"/>
  <c r="U128" i="33"/>
  <c r="U129" i="33"/>
  <c r="U121" i="33"/>
  <c r="U70" i="33"/>
  <c r="U175" i="33"/>
  <c r="U156" i="33"/>
  <c r="U165" i="33"/>
  <c r="U161" i="33"/>
  <c r="U115" i="33"/>
  <c r="U120" i="33"/>
  <c r="U26" i="33"/>
  <c r="U117" i="33"/>
  <c r="U87" i="33"/>
  <c r="U125" i="33"/>
  <c r="U183" i="33"/>
  <c r="U147" i="33"/>
  <c r="U90" i="33"/>
  <c r="U153" i="33"/>
  <c r="U52" i="33"/>
  <c r="U29" i="33"/>
  <c r="U85" i="33"/>
  <c r="U119" i="33"/>
  <c r="U173" i="33"/>
  <c r="U174" i="33"/>
  <c r="U116" i="33"/>
  <c r="U189" i="33"/>
  <c r="U83" i="33"/>
  <c r="U154" i="33"/>
  <c r="U110" i="33"/>
  <c r="U177" i="33"/>
  <c r="U88" i="33"/>
  <c r="U32" i="33"/>
  <c r="U48" i="33"/>
  <c r="U78" i="33"/>
  <c r="U170" i="33"/>
  <c r="U44" i="33"/>
  <c r="U37" i="33"/>
  <c r="U40" i="33"/>
  <c r="U178" i="33"/>
  <c r="U143" i="33"/>
  <c r="U139" i="33"/>
  <c r="U182" i="33"/>
  <c r="U56" i="33"/>
  <c r="U162" i="33"/>
  <c r="U21" i="33"/>
  <c r="Y21" i="33" s="1"/>
  <c r="U80" i="33"/>
  <c r="U30" i="33"/>
  <c r="U187" i="33"/>
  <c r="U55" i="33"/>
  <c r="U181" i="33"/>
  <c r="U36" i="33"/>
  <c r="U51" i="33"/>
  <c r="U109" i="33"/>
  <c r="U45" i="33"/>
  <c r="U92" i="33"/>
  <c r="U140" i="33"/>
  <c r="U160" i="33"/>
  <c r="U28" i="33"/>
  <c r="U79" i="33"/>
  <c r="U150" i="33"/>
  <c r="U167" i="33"/>
  <c r="U126" i="33"/>
  <c r="U54" i="33"/>
  <c r="U57" i="33"/>
  <c r="U107" i="33"/>
  <c r="U59" i="33"/>
  <c r="U64" i="33"/>
  <c r="U38" i="33"/>
  <c r="U134" i="33"/>
  <c r="U179" i="33"/>
  <c r="U67" i="33"/>
  <c r="U188" i="33"/>
  <c r="U124" i="33"/>
  <c r="U118" i="33"/>
  <c r="U34" i="33"/>
  <c r="U69" i="33"/>
  <c r="U77" i="33"/>
  <c r="U27" i="33"/>
  <c r="U31" i="33"/>
  <c r="U155" i="33"/>
  <c r="U94" i="33"/>
  <c r="U46" i="33"/>
  <c r="U68" i="33"/>
  <c r="U75" i="33"/>
  <c r="U105" i="33"/>
  <c r="U81" i="33"/>
  <c r="U63" i="33"/>
  <c r="U53" i="33"/>
  <c r="U158" i="33"/>
  <c r="U184" i="33"/>
  <c r="U25" i="33"/>
  <c r="Y25" i="33" s="1"/>
  <c r="Y31" i="33" s="1"/>
  <c r="U172" i="33"/>
  <c r="U84" i="33"/>
  <c r="U136" i="33"/>
  <c r="U93" i="33"/>
  <c r="U65" i="33"/>
  <c r="U104" i="33"/>
  <c r="U152" i="33"/>
  <c r="U39" i="33"/>
  <c r="U138" i="33"/>
  <c r="U111" i="33"/>
  <c r="U42" i="33"/>
  <c r="U148" i="33"/>
  <c r="U89" i="33"/>
  <c r="U91" i="33"/>
  <c r="U169" i="33"/>
  <c r="U166" i="33"/>
  <c r="U60" i="33"/>
  <c r="U95" i="33"/>
  <c r="V19" i="33"/>
  <c r="V17" i="33" s="1"/>
  <c r="B5" i="33" s="1"/>
  <c r="U194" i="33"/>
  <c r="U64" i="31"/>
  <c r="U129" i="31"/>
  <c r="U120" i="31"/>
  <c r="U23" i="31"/>
  <c r="Y23" i="31" s="1"/>
  <c r="U73" i="31"/>
  <c r="U85" i="31"/>
  <c r="U40" i="31"/>
  <c r="U105" i="31"/>
  <c r="U117" i="31"/>
  <c r="U149" i="31"/>
  <c r="U146" i="31"/>
  <c r="U77" i="31"/>
  <c r="U101" i="31"/>
  <c r="U66" i="31"/>
  <c r="U184" i="31"/>
  <c r="U148" i="31"/>
  <c r="U169" i="31"/>
  <c r="U190" i="31"/>
  <c r="U28" i="31"/>
  <c r="U173" i="31"/>
  <c r="U31" i="31"/>
  <c r="U174" i="31"/>
  <c r="U32" i="31"/>
  <c r="U185" i="31"/>
  <c r="U102" i="31"/>
  <c r="U69" i="31"/>
  <c r="U100" i="31"/>
  <c r="U41" i="31"/>
  <c r="U21" i="31"/>
  <c r="Y21" i="31" s="1"/>
  <c r="U180" i="31"/>
  <c r="U80" i="31"/>
  <c r="U27" i="31"/>
  <c r="U128" i="31"/>
  <c r="U138" i="31"/>
  <c r="U135" i="31"/>
  <c r="U29" i="31"/>
  <c r="U34" i="31"/>
  <c r="U137" i="31"/>
  <c r="U178" i="31"/>
  <c r="U71" i="31"/>
  <c r="U33" i="31"/>
  <c r="U37" i="31"/>
  <c r="U188" i="31"/>
  <c r="U46" i="31"/>
  <c r="U161" i="31"/>
  <c r="U183" i="31"/>
  <c r="U44" i="31"/>
  <c r="U175" i="31"/>
  <c r="U54" i="31"/>
  <c r="U103" i="31"/>
  <c r="U157" i="31"/>
  <c r="U98" i="31"/>
  <c r="U114" i="31"/>
  <c r="U150" i="31"/>
  <c r="U167" i="31"/>
  <c r="V19" i="31"/>
  <c r="V17" i="31" s="1"/>
  <c r="B5" i="31" s="1"/>
  <c r="U35" i="31"/>
  <c r="U194" i="31"/>
  <c r="U162" i="31"/>
  <c r="U82" i="31"/>
  <c r="U193" i="31"/>
  <c r="U186" i="31"/>
  <c r="U94" i="31"/>
  <c r="U68" i="31"/>
  <c r="U133" i="31"/>
  <c r="U170" i="31"/>
  <c r="U83" i="31"/>
  <c r="U143" i="31"/>
  <c r="U153" i="31"/>
  <c r="U111" i="31"/>
  <c r="U119" i="31"/>
  <c r="U140" i="31"/>
  <c r="U130" i="31"/>
  <c r="U166" i="31"/>
  <c r="U192" i="31"/>
  <c r="U147" i="31"/>
  <c r="U45" i="31"/>
  <c r="U55" i="31"/>
  <c r="U78" i="31"/>
  <c r="U79" i="31"/>
  <c r="U109" i="31"/>
  <c r="U30" i="31"/>
  <c r="U164" i="31"/>
  <c r="U160" i="31"/>
  <c r="U20" i="31"/>
  <c r="Y20" i="31" s="1"/>
  <c r="U39" i="31"/>
  <c r="U91" i="31"/>
  <c r="U84" i="31"/>
  <c r="U99" i="31"/>
  <c r="U172" i="31"/>
  <c r="U121" i="31"/>
  <c r="U106" i="31"/>
  <c r="U122" i="31"/>
  <c r="U182" i="31"/>
  <c r="U56" i="31"/>
  <c r="U179" i="31"/>
  <c r="U48" i="31"/>
  <c r="U53" i="31"/>
  <c r="U36" i="31"/>
  <c r="U113" i="31"/>
  <c r="U52" i="31"/>
  <c r="U187" i="31"/>
  <c r="U43" i="31"/>
  <c r="U159" i="31"/>
  <c r="U107" i="31"/>
  <c r="U118" i="31"/>
  <c r="U25" i="31"/>
  <c r="Y25" i="31" s="1"/>
  <c r="U141" i="31"/>
  <c r="U70" i="31"/>
  <c r="U62" i="31"/>
  <c r="U72" i="31"/>
  <c r="U125" i="31"/>
  <c r="U60" i="31"/>
  <c r="U104" i="31"/>
  <c r="U58" i="31"/>
  <c r="U90" i="31"/>
  <c r="U92" i="31"/>
  <c r="U112" i="31"/>
  <c r="U63" i="31"/>
  <c r="U165" i="31"/>
  <c r="U163" i="31"/>
  <c r="U108" i="31"/>
  <c r="U142" i="31"/>
  <c r="U124" i="31"/>
  <c r="U136" i="31"/>
  <c r="U96" i="31"/>
  <c r="U22" i="31"/>
  <c r="Y22" i="31" s="1"/>
  <c r="Y28" i="31" s="1"/>
  <c r="U176" i="31"/>
  <c r="U131" i="31"/>
  <c r="U26" i="31"/>
  <c r="U89" i="31"/>
  <c r="U126" i="31"/>
  <c r="U158" i="31"/>
  <c r="U191" i="31"/>
  <c r="U115" i="31"/>
  <c r="U50" i="31"/>
  <c r="U155" i="31"/>
  <c r="U24" i="31"/>
  <c r="Y24" i="31" s="1"/>
  <c r="Y30" i="31" s="1"/>
  <c r="U177" i="31"/>
  <c r="U95" i="31"/>
  <c r="U181" i="31"/>
  <c r="U47" i="31"/>
  <c r="U97" i="31"/>
  <c r="U151" i="31"/>
  <c r="U110" i="31"/>
  <c r="U123" i="31"/>
  <c r="U116" i="31"/>
  <c r="U74" i="31"/>
  <c r="U134" i="31"/>
  <c r="U87" i="31"/>
  <c r="U81" i="31"/>
  <c r="U88" i="31"/>
  <c r="U76" i="31"/>
  <c r="U93" i="31"/>
  <c r="U156" i="31"/>
  <c r="U171" i="31"/>
  <c r="U59" i="31"/>
  <c r="U139" i="31"/>
  <c r="U67" i="31"/>
  <c r="U145" i="31"/>
  <c r="U49" i="31"/>
  <c r="U57" i="31"/>
  <c r="U152" i="31"/>
  <c r="U168" i="31"/>
  <c r="U189" i="31"/>
  <c r="U144" i="31"/>
  <c r="U127" i="31"/>
  <c r="U75" i="31"/>
  <c r="U61" i="31"/>
  <c r="U51" i="31"/>
  <c r="U132" i="31"/>
  <c r="U65" i="31"/>
  <c r="U38" i="31"/>
  <c r="U86" i="31"/>
  <c r="U42" i="31"/>
  <c r="U154" i="31"/>
  <c r="AL5" i="31"/>
  <c r="AL2" i="31"/>
  <c r="BD5" i="31"/>
  <c r="BD2" i="31"/>
  <c r="BH5" i="31"/>
  <c r="BH2" i="31"/>
  <c r="AX5" i="31"/>
  <c r="AX2" i="31"/>
  <c r="BA5" i="31"/>
  <c r="BA2" i="31"/>
  <c r="AS5" i="31"/>
  <c r="AS2" i="31"/>
  <c r="BN2" i="31"/>
  <c r="BN5" i="31"/>
  <c r="BL2" i="31"/>
  <c r="BL5" i="31"/>
  <c r="BO5" i="31"/>
  <c r="BO2" i="31"/>
  <c r="BM5" i="31"/>
  <c r="BM2" i="31"/>
  <c r="Y23" i="33"/>
  <c r="Y29" i="33" s="1"/>
  <c r="AP5" i="28"/>
  <c r="AP2" i="28"/>
  <c r="BB5" i="28"/>
  <c r="BB2" i="28"/>
  <c r="BG5" i="28"/>
  <c r="BG2" i="28"/>
  <c r="AV2" i="31"/>
  <c r="AV5" i="31"/>
  <c r="AY2" i="31"/>
  <c r="AY5" i="31"/>
  <c r="BI5" i="31"/>
  <c r="BI2" i="31"/>
  <c r="BF2" i="31"/>
  <c r="BF5" i="31"/>
  <c r="AR20" i="31"/>
  <c r="AQ21" i="31"/>
  <c r="AQ22" i="31" s="1"/>
  <c r="AQ23" i="31" s="1"/>
  <c r="AQ24" i="31" s="1"/>
  <c r="AQ25" i="31" s="1"/>
  <c r="AQ26" i="31" s="1"/>
  <c r="AQ27" i="31" s="1"/>
  <c r="AQ28" i="31" s="1"/>
  <c r="AQ29" i="31" s="1"/>
  <c r="AQ30" i="31" s="1"/>
  <c r="AQ31" i="31" s="1"/>
  <c r="AQ32" i="31" s="1"/>
  <c r="AQ33" i="31" s="1"/>
  <c r="AQ34" i="31" s="1"/>
  <c r="AQ35" i="31" s="1"/>
  <c r="AQ36" i="31" s="1"/>
  <c r="AQ37" i="31" s="1"/>
  <c r="AQ38" i="31" s="1"/>
  <c r="AQ39" i="31" s="1"/>
  <c r="AQ40" i="31" s="1"/>
  <c r="AQ41" i="31" s="1"/>
  <c r="AQ42" i="31" s="1"/>
  <c r="AQ43" i="31" s="1"/>
  <c r="AQ44" i="31" s="1"/>
  <c r="AQ45" i="31" s="1"/>
  <c r="AQ46" i="31" s="1"/>
  <c r="AQ47" i="31" s="1"/>
  <c r="AQ48" i="31" s="1"/>
  <c r="AQ49" i="31" s="1"/>
  <c r="AQ50" i="31" s="1"/>
  <c r="AQ51" i="31" s="1"/>
  <c r="AQ52" i="31" s="1"/>
  <c r="AQ53" i="31" s="1"/>
  <c r="AQ54" i="31" s="1"/>
  <c r="AQ55" i="31" s="1"/>
  <c r="AQ56" i="31" s="1"/>
  <c r="AQ57" i="31" s="1"/>
  <c r="AQ58" i="31" s="1"/>
  <c r="AQ59" i="31" s="1"/>
  <c r="AQ60" i="31" s="1"/>
  <c r="AQ61" i="31" s="1"/>
  <c r="AQ62" i="31" s="1"/>
  <c r="AQ63" i="31" s="1"/>
  <c r="AQ64" i="31" s="1"/>
  <c r="AQ65" i="31" s="1"/>
  <c r="AQ66" i="31" s="1"/>
  <c r="AQ67" i="31" s="1"/>
  <c r="AQ68" i="31" s="1"/>
  <c r="AQ69" i="31" s="1"/>
  <c r="AQ70" i="31" s="1"/>
  <c r="AQ71" i="31" s="1"/>
  <c r="AQ72" i="31" s="1"/>
  <c r="AQ73" i="31" s="1"/>
  <c r="AQ74" i="31" s="1"/>
  <c r="AQ75" i="31" s="1"/>
  <c r="AQ76" i="31" s="1"/>
  <c r="AQ77" i="31" s="1"/>
  <c r="AQ78" i="31" s="1"/>
  <c r="AQ79" i="31" s="1"/>
  <c r="AQ80" i="31" s="1"/>
  <c r="AQ81" i="31" s="1"/>
  <c r="AQ82" i="31" s="1"/>
  <c r="AQ83" i="31" s="1"/>
  <c r="AQ84" i="31" s="1"/>
  <c r="AQ85" i="31" s="1"/>
  <c r="AQ86" i="31" s="1"/>
  <c r="AQ87" i="31" s="1"/>
  <c r="AQ88" i="31" s="1"/>
  <c r="AQ89" i="31" s="1"/>
  <c r="AQ90" i="31" s="1"/>
  <c r="AQ91" i="31" s="1"/>
  <c r="AQ92" i="31" s="1"/>
  <c r="AQ93" i="31" s="1"/>
  <c r="AQ94" i="31" s="1"/>
  <c r="AQ95" i="31" s="1"/>
  <c r="AQ96" i="31" s="1"/>
  <c r="AQ97" i="31" s="1"/>
  <c r="AQ98" i="31" s="1"/>
  <c r="AQ99" i="31" s="1"/>
  <c r="AQ100" i="31" s="1"/>
  <c r="AQ101" i="31" s="1"/>
  <c r="AQ102" i="31" s="1"/>
  <c r="AQ103" i="31" s="1"/>
  <c r="AQ104" i="31" s="1"/>
  <c r="AQ105" i="31" s="1"/>
  <c r="AQ106" i="31" s="1"/>
  <c r="AQ107" i="31" s="1"/>
  <c r="AQ108" i="31" s="1"/>
  <c r="AQ109" i="31" s="1"/>
  <c r="AQ110" i="31" s="1"/>
  <c r="AQ111" i="31" s="1"/>
  <c r="AQ112" i="31" s="1"/>
  <c r="AQ113" i="31" s="1"/>
  <c r="AQ114" i="31" s="1"/>
  <c r="AQ115" i="31" s="1"/>
  <c r="AQ116" i="31" s="1"/>
  <c r="AQ117" i="31" s="1"/>
  <c r="AQ118" i="31" s="1"/>
  <c r="AQ119" i="31" s="1"/>
  <c r="AQ120" i="31" s="1"/>
  <c r="AQ121" i="31" s="1"/>
  <c r="AQ122" i="31" s="1"/>
  <c r="AQ123" i="31" s="1"/>
  <c r="AQ124" i="31" s="1"/>
  <c r="AQ125" i="31" s="1"/>
  <c r="AQ126" i="31" s="1"/>
  <c r="AQ127" i="31" s="1"/>
  <c r="AQ128" i="31" s="1"/>
  <c r="AQ129" i="31" s="1"/>
  <c r="AQ130" i="31" s="1"/>
  <c r="AQ131" i="31" s="1"/>
  <c r="AQ132" i="31" s="1"/>
  <c r="AQ133" i="31" s="1"/>
  <c r="AQ134" i="31" s="1"/>
  <c r="AQ135" i="31" s="1"/>
  <c r="AQ136" i="31" s="1"/>
  <c r="AQ137" i="31" s="1"/>
  <c r="AQ138" i="31" s="1"/>
  <c r="AQ139" i="31" s="1"/>
  <c r="AQ140" i="31" s="1"/>
  <c r="AQ141" i="31" s="1"/>
  <c r="AQ142" i="31" s="1"/>
  <c r="AQ143" i="31" s="1"/>
  <c r="AQ144" i="31" s="1"/>
  <c r="AQ145" i="31" s="1"/>
  <c r="AQ146" i="31" s="1"/>
  <c r="AQ147" i="31" s="1"/>
  <c r="AQ148" i="31" s="1"/>
  <c r="AQ149" i="31" s="1"/>
  <c r="AQ150" i="31" s="1"/>
  <c r="AQ151" i="31" s="1"/>
  <c r="AQ152" i="31" s="1"/>
  <c r="AQ153" i="31" s="1"/>
  <c r="AQ154" i="31" s="1"/>
  <c r="AQ155" i="31" s="1"/>
  <c r="AQ156" i="31" s="1"/>
  <c r="AQ157" i="31" s="1"/>
  <c r="AQ158" i="31" s="1"/>
  <c r="AQ159" i="31" s="1"/>
  <c r="AQ160" i="31" s="1"/>
  <c r="AQ161" i="31" s="1"/>
  <c r="AQ162" i="31" s="1"/>
  <c r="AQ163" i="31" s="1"/>
  <c r="AQ164" i="31" s="1"/>
  <c r="AQ165" i="31" s="1"/>
  <c r="AQ166" i="31" s="1"/>
  <c r="AQ167" i="31" s="1"/>
  <c r="AQ168" i="31" s="1"/>
  <c r="AQ169" i="31" s="1"/>
  <c r="AQ170" i="31" s="1"/>
  <c r="AQ171" i="31" s="1"/>
  <c r="AQ172" i="31" s="1"/>
  <c r="AQ173" i="31" s="1"/>
  <c r="AQ174" i="31" s="1"/>
  <c r="AQ175" i="31" s="1"/>
  <c r="AQ176" i="31" s="1"/>
  <c r="AQ177" i="31" s="1"/>
  <c r="AQ178" i="31" s="1"/>
  <c r="AQ179" i="31" s="1"/>
  <c r="AQ180" i="31" s="1"/>
  <c r="AQ181" i="31" s="1"/>
  <c r="AQ182" i="31" s="1"/>
  <c r="AQ183" i="31" s="1"/>
  <c r="AQ184" i="31" s="1"/>
  <c r="AQ185" i="31" s="1"/>
  <c r="AQ186" i="31" s="1"/>
  <c r="AQ187" i="31" s="1"/>
  <c r="AQ188" i="31" s="1"/>
  <c r="AQ189" i="31" s="1"/>
  <c r="AQ190" i="31" s="1"/>
  <c r="AQ191" i="31" s="1"/>
  <c r="AQ192" i="31" s="1"/>
  <c r="AQ193" i="31" s="1"/>
  <c r="AQ194" i="31" s="1"/>
  <c r="Z16" i="31"/>
  <c r="AR2" i="31"/>
  <c r="AR5" i="31"/>
  <c r="AW5" i="31"/>
  <c r="AW2" i="31"/>
  <c r="BG2" i="31"/>
  <c r="BG5" i="31"/>
  <c r="BE2" i="31"/>
  <c r="BE5" i="31"/>
  <c r="BB5" i="31"/>
  <c r="BB2" i="31"/>
  <c r="BK2" i="31"/>
  <c r="BK5" i="31"/>
  <c r="AP2" i="26"/>
  <c r="AP5" i="26"/>
  <c r="AY2" i="26"/>
  <c r="AY5" i="26"/>
  <c r="AT2" i="26"/>
  <c r="AT5" i="26"/>
  <c r="BG2" i="26"/>
  <c r="BG5" i="26"/>
  <c r="AK5" i="26"/>
  <c r="AK2" i="26"/>
  <c r="BD2" i="26"/>
  <c r="BD5" i="26"/>
  <c r="BD5" i="33"/>
  <c r="BD2" i="33"/>
  <c r="AU2" i="33"/>
  <c r="AU5" i="33"/>
  <c r="AP5" i="33"/>
  <c r="AP2" i="33"/>
  <c r="AZ5" i="33"/>
  <c r="AZ2" i="33"/>
  <c r="AN2" i="33"/>
  <c r="AN5" i="33"/>
  <c r="BH5" i="33"/>
  <c r="BH2" i="33"/>
  <c r="BL2" i="33"/>
  <c r="BL5" i="33"/>
  <c r="BO2" i="33"/>
  <c r="BO5" i="33"/>
  <c r="BN5" i="33"/>
  <c r="BN2" i="33"/>
  <c r="BE5" i="33"/>
  <c r="BE2" i="33"/>
  <c r="AS5" i="33"/>
  <c r="AS2" i="33"/>
  <c r="AJ16" i="26"/>
  <c r="AN5" i="31"/>
  <c r="AN2" i="31"/>
  <c r="AP2" i="31"/>
  <c r="AP5" i="31"/>
  <c r="BJ2" i="31"/>
  <c r="BJ5" i="31"/>
  <c r="AU2" i="31"/>
  <c r="AU5" i="31"/>
  <c r="BC5" i="31"/>
  <c r="BC2" i="31"/>
  <c r="AK5" i="31"/>
  <c r="AK2" i="31"/>
  <c r="AO5" i="31"/>
  <c r="AO2" i="31"/>
  <c r="AQ2" i="31"/>
  <c r="AQ5" i="31"/>
  <c r="Z195" i="31"/>
  <c r="AC196" i="31" s="1"/>
  <c r="AC197" i="31" s="1"/>
  <c r="AC198" i="31" s="1"/>
  <c r="Z199" i="31" s="1"/>
  <c r="BM5" i="26"/>
  <c r="BM2" i="26"/>
  <c r="BK5" i="26"/>
  <c r="BK2" i="26"/>
  <c r="AU5" i="26"/>
  <c r="AU2" i="26"/>
  <c r="BE2" i="26"/>
  <c r="BE5" i="26"/>
  <c r="BF5" i="26"/>
  <c r="BF2" i="26"/>
  <c r="BI2" i="26"/>
  <c r="BI5" i="26"/>
  <c r="AS5" i="26"/>
  <c r="AS2" i="26"/>
  <c r="AQ5" i="26"/>
  <c r="AQ2" i="26"/>
  <c r="BB2" i="33"/>
  <c r="BB5" i="33"/>
  <c r="Z195" i="33"/>
  <c r="AC196" i="33" s="1"/>
  <c r="AC197" i="33" s="1"/>
  <c r="AC198" i="33" s="1"/>
  <c r="Z199" i="33" s="1"/>
  <c r="AX2" i="33"/>
  <c r="AX5" i="33"/>
  <c r="AW2" i="33"/>
  <c r="AW5" i="33"/>
  <c r="BF2" i="33"/>
  <c r="BF5" i="33"/>
  <c r="AO2" i="33"/>
  <c r="AO5" i="33"/>
  <c r="AV5" i="33"/>
  <c r="AV2" i="33"/>
  <c r="AL2" i="33"/>
  <c r="AL5" i="33"/>
  <c r="U109" i="28"/>
  <c r="U98" i="28"/>
  <c r="U141" i="28"/>
  <c r="U107" i="28"/>
  <c r="U48" i="28"/>
  <c r="U62" i="28"/>
  <c r="U93" i="28"/>
  <c r="U156" i="28"/>
  <c r="U91" i="28"/>
  <c r="U67" i="28"/>
  <c r="U64" i="28"/>
  <c r="U66" i="28"/>
  <c r="U127" i="28"/>
  <c r="U162" i="28"/>
  <c r="U160" i="28"/>
  <c r="U135" i="28"/>
  <c r="U166" i="28"/>
  <c r="U120" i="28"/>
  <c r="U70" i="28"/>
  <c r="U77" i="28"/>
  <c r="U145" i="28"/>
  <c r="U130" i="28"/>
  <c r="U149" i="28"/>
  <c r="U168" i="28"/>
  <c r="U34" i="28"/>
  <c r="U179" i="28"/>
  <c r="U65" i="28"/>
  <c r="U38" i="28"/>
  <c r="U144" i="28"/>
  <c r="U55" i="28"/>
  <c r="U53" i="28"/>
  <c r="U150" i="28"/>
  <c r="U174" i="28"/>
  <c r="U58" i="28"/>
  <c r="U37" i="28"/>
  <c r="U44" i="28"/>
  <c r="U60" i="28"/>
  <c r="U73" i="28"/>
  <c r="U78" i="28"/>
  <c r="U54" i="28"/>
  <c r="U57" i="28"/>
  <c r="V19" i="28"/>
  <c r="V17" i="28" s="1"/>
  <c r="B5" i="28" s="1"/>
  <c r="U184" i="28"/>
  <c r="U32" i="28"/>
  <c r="U56" i="28"/>
  <c r="U63" i="28"/>
  <c r="U190" i="28"/>
  <c r="U189" i="28"/>
  <c r="U100" i="28"/>
  <c r="U74" i="28"/>
  <c r="U108" i="28"/>
  <c r="U158" i="28"/>
  <c r="U119" i="28"/>
  <c r="U133" i="28"/>
  <c r="U85" i="28"/>
  <c r="U182" i="28"/>
  <c r="U96" i="28"/>
  <c r="U21" i="28"/>
  <c r="Y21" i="28" s="1"/>
  <c r="U142" i="28"/>
  <c r="U89" i="28"/>
  <c r="U129" i="28"/>
  <c r="U22" i="28"/>
  <c r="Y22" i="28" s="1"/>
  <c r="U39" i="28"/>
  <c r="U187" i="28"/>
  <c r="U76" i="28"/>
  <c r="U117" i="28"/>
  <c r="U177" i="28"/>
  <c r="U87" i="28"/>
  <c r="U191" i="28"/>
  <c r="U46" i="28"/>
  <c r="U45" i="28"/>
  <c r="U152" i="28"/>
  <c r="U143" i="28"/>
  <c r="U31" i="28"/>
  <c r="U23" i="28"/>
  <c r="Y23" i="28" s="1"/>
  <c r="U25" i="28"/>
  <c r="Y25" i="28" s="1"/>
  <c r="U86" i="28"/>
  <c r="U41" i="28"/>
  <c r="U118" i="28"/>
  <c r="U101" i="28"/>
  <c r="U121" i="28"/>
  <c r="U148" i="28"/>
  <c r="U113" i="28"/>
  <c r="U138" i="28"/>
  <c r="U110" i="28"/>
  <c r="U69" i="28"/>
  <c r="U92" i="28"/>
  <c r="U167" i="28"/>
  <c r="U153" i="28"/>
  <c r="U30" i="28"/>
  <c r="U180" i="28"/>
  <c r="U71" i="28"/>
  <c r="U84" i="28"/>
  <c r="U172" i="28"/>
  <c r="U50" i="28"/>
  <c r="U154" i="28"/>
  <c r="U140" i="28"/>
  <c r="U79" i="28"/>
  <c r="U40" i="28"/>
  <c r="U139" i="28"/>
  <c r="U26" i="28"/>
  <c r="U165" i="28"/>
  <c r="U99" i="28"/>
  <c r="U43" i="28"/>
  <c r="U114" i="28"/>
  <c r="U125" i="28"/>
  <c r="U112" i="28"/>
  <c r="U83" i="28"/>
  <c r="U192" i="28"/>
  <c r="U27" i="28"/>
  <c r="U24" i="28"/>
  <c r="Y24" i="28" s="1"/>
  <c r="U173" i="28"/>
  <c r="U169" i="28"/>
  <c r="U75" i="28"/>
  <c r="U159" i="28"/>
  <c r="U95" i="28"/>
  <c r="U157" i="28"/>
  <c r="U47" i="28"/>
  <c r="U178" i="28"/>
  <c r="U124" i="28"/>
  <c r="U72" i="28"/>
  <c r="U20" i="28"/>
  <c r="Y20" i="28" s="1"/>
  <c r="U136" i="28"/>
  <c r="U151" i="28"/>
  <c r="U161" i="28"/>
  <c r="U115" i="28"/>
  <c r="U122" i="28"/>
  <c r="U52" i="28"/>
  <c r="U194" i="28"/>
  <c r="U134" i="28"/>
  <c r="U132" i="28"/>
  <c r="U131" i="28"/>
  <c r="U137" i="28"/>
  <c r="U193" i="28"/>
  <c r="U126" i="28"/>
  <c r="U146" i="28"/>
  <c r="U188" i="28"/>
  <c r="U88" i="28"/>
  <c r="U106" i="28"/>
  <c r="U163" i="28"/>
  <c r="U94" i="28"/>
  <c r="U28" i="28"/>
  <c r="U51" i="28"/>
  <c r="U183" i="28"/>
  <c r="U59" i="28"/>
  <c r="U171" i="28"/>
  <c r="U116" i="28"/>
  <c r="U175" i="28"/>
  <c r="U128" i="28"/>
  <c r="U49" i="28"/>
  <c r="U68" i="28"/>
  <c r="U97" i="28"/>
  <c r="U181" i="28"/>
  <c r="U80" i="28"/>
  <c r="U186" i="28"/>
  <c r="U35" i="28"/>
  <c r="U185" i="28"/>
  <c r="U36" i="28"/>
  <c r="U42" i="28"/>
  <c r="U81" i="28"/>
  <c r="U29" i="28"/>
  <c r="U82" i="28"/>
  <c r="U164" i="28"/>
  <c r="U104" i="28"/>
  <c r="U123" i="28"/>
  <c r="U111" i="28"/>
  <c r="U147" i="28"/>
  <c r="U61" i="28"/>
  <c r="U176" i="28"/>
  <c r="U90" i="28"/>
  <c r="U105" i="28"/>
  <c r="U33" i="28"/>
  <c r="U103" i="28"/>
  <c r="U155" i="28"/>
  <c r="U102" i="28"/>
  <c r="U170" i="28"/>
  <c r="BO5" i="14"/>
  <c r="BO2" i="14"/>
  <c r="AO2" i="14"/>
  <c r="AO5" i="14"/>
  <c r="AL2" i="14"/>
  <c r="AL5" i="14"/>
  <c r="BB5" i="14"/>
  <c r="BB2" i="14"/>
  <c r="BA2" i="14"/>
  <c r="BA5" i="14"/>
  <c r="Z195" i="14"/>
  <c r="AC196" i="14" s="1"/>
  <c r="AC197" i="14" s="1"/>
  <c r="AC198" i="14" s="1"/>
  <c r="Z199" i="14" s="1"/>
  <c r="AP2" i="14"/>
  <c r="AP5" i="14"/>
  <c r="BF2" i="14"/>
  <c r="BF5" i="14"/>
  <c r="BJ5" i="14"/>
  <c r="BJ2" i="14"/>
  <c r="AT2" i="14"/>
  <c r="AT5" i="14"/>
  <c r="AX5" i="29"/>
  <c r="AX2" i="29"/>
  <c r="AL2" i="29"/>
  <c r="AL5" i="29"/>
  <c r="AM5" i="29"/>
  <c r="AM2" i="29"/>
  <c r="BM2" i="29"/>
  <c r="BM5" i="29"/>
  <c r="M28" i="13"/>
  <c r="P28" i="13"/>
  <c r="AJ28" i="13" s="1"/>
  <c r="O28" i="13"/>
  <c r="AL28" i="13" s="1"/>
  <c r="X10" i="32" s="1"/>
  <c r="P24" i="13"/>
  <c r="O24" i="13"/>
  <c r="AZ2" i="31"/>
  <c r="AZ5" i="31"/>
  <c r="AZ5" i="26"/>
  <c r="AZ2" i="26"/>
  <c r="AL5" i="26"/>
  <c r="AL2" i="26"/>
  <c r="BH2" i="26"/>
  <c r="BH5" i="26"/>
  <c r="AX2" i="26"/>
  <c r="AX5" i="26"/>
  <c r="AR20" i="26"/>
  <c r="Z16" i="26"/>
  <c r="AQ21" i="26"/>
  <c r="AQ22" i="26" s="1"/>
  <c r="AQ23" i="26" s="1"/>
  <c r="AQ24" i="26" s="1"/>
  <c r="AQ25" i="26" s="1"/>
  <c r="AQ26" i="26" s="1"/>
  <c r="AQ27" i="26" s="1"/>
  <c r="AQ28" i="26" s="1"/>
  <c r="AQ29" i="26" s="1"/>
  <c r="AQ30" i="26" s="1"/>
  <c r="AQ31" i="26" s="1"/>
  <c r="AQ32" i="26" s="1"/>
  <c r="AQ33" i="26" s="1"/>
  <c r="AQ34" i="26" s="1"/>
  <c r="AQ35" i="26" s="1"/>
  <c r="AQ36" i="26" s="1"/>
  <c r="AQ37" i="26" s="1"/>
  <c r="AQ38" i="26" s="1"/>
  <c r="AQ39" i="26" s="1"/>
  <c r="AQ40" i="26" s="1"/>
  <c r="AQ41" i="26" s="1"/>
  <c r="AQ42" i="26" s="1"/>
  <c r="AQ43" i="26" s="1"/>
  <c r="AQ44" i="26" s="1"/>
  <c r="AQ45" i="26" s="1"/>
  <c r="AQ46" i="26" s="1"/>
  <c r="AQ47" i="26" s="1"/>
  <c r="AQ48" i="26" s="1"/>
  <c r="AQ49" i="26" s="1"/>
  <c r="AQ50" i="26" s="1"/>
  <c r="AQ51" i="26" s="1"/>
  <c r="AQ52" i="26" s="1"/>
  <c r="AQ53" i="26" s="1"/>
  <c r="AQ54" i="26" s="1"/>
  <c r="AQ55" i="26" s="1"/>
  <c r="AQ56" i="26" s="1"/>
  <c r="AQ57" i="26" s="1"/>
  <c r="AQ58" i="26" s="1"/>
  <c r="AQ59" i="26" s="1"/>
  <c r="AQ60" i="26" s="1"/>
  <c r="AQ61" i="26" s="1"/>
  <c r="AQ62" i="26" s="1"/>
  <c r="AQ63" i="26" s="1"/>
  <c r="AQ64" i="26" s="1"/>
  <c r="AQ65" i="26" s="1"/>
  <c r="AQ66" i="26" s="1"/>
  <c r="AQ67" i="26" s="1"/>
  <c r="AQ68" i="26" s="1"/>
  <c r="AQ69" i="26" s="1"/>
  <c r="AQ70" i="26" s="1"/>
  <c r="AQ71" i="26" s="1"/>
  <c r="AQ72" i="26" s="1"/>
  <c r="AQ73" i="26" s="1"/>
  <c r="AQ74" i="26" s="1"/>
  <c r="AQ75" i="26" s="1"/>
  <c r="AQ76" i="26" s="1"/>
  <c r="AQ77" i="26" s="1"/>
  <c r="AQ78" i="26" s="1"/>
  <c r="AQ79" i="26" s="1"/>
  <c r="AQ80" i="26" s="1"/>
  <c r="AQ81" i="26" s="1"/>
  <c r="AQ82" i="26" s="1"/>
  <c r="AQ83" i="26" s="1"/>
  <c r="AQ84" i="26" s="1"/>
  <c r="AQ85" i="26" s="1"/>
  <c r="AQ86" i="26" s="1"/>
  <c r="AQ87" i="26" s="1"/>
  <c r="AQ88" i="26" s="1"/>
  <c r="AQ89" i="26" s="1"/>
  <c r="AQ90" i="26" s="1"/>
  <c r="AQ91" i="26" s="1"/>
  <c r="AQ92" i="26" s="1"/>
  <c r="AQ93" i="26" s="1"/>
  <c r="AQ94" i="26" s="1"/>
  <c r="AQ95" i="26" s="1"/>
  <c r="AQ96" i="26" s="1"/>
  <c r="AQ97" i="26" s="1"/>
  <c r="AQ98" i="26" s="1"/>
  <c r="AQ99" i="26" s="1"/>
  <c r="AQ100" i="26" s="1"/>
  <c r="AQ101" i="26" s="1"/>
  <c r="AQ102" i="26" s="1"/>
  <c r="AQ103" i="26" s="1"/>
  <c r="AQ104" i="26" s="1"/>
  <c r="AQ105" i="26" s="1"/>
  <c r="AQ106" i="26" s="1"/>
  <c r="AQ107" i="26" s="1"/>
  <c r="AQ108" i="26" s="1"/>
  <c r="AQ109" i="26" s="1"/>
  <c r="AQ110" i="26" s="1"/>
  <c r="AQ111" i="26" s="1"/>
  <c r="AQ112" i="26" s="1"/>
  <c r="AQ113" i="26" s="1"/>
  <c r="AQ114" i="26" s="1"/>
  <c r="AQ115" i="26" s="1"/>
  <c r="AQ116" i="26" s="1"/>
  <c r="AQ117" i="26" s="1"/>
  <c r="AQ118" i="26" s="1"/>
  <c r="AQ119" i="26" s="1"/>
  <c r="AQ120" i="26" s="1"/>
  <c r="AQ121" i="26" s="1"/>
  <c r="AQ122" i="26" s="1"/>
  <c r="AQ123" i="26" s="1"/>
  <c r="AQ124" i="26" s="1"/>
  <c r="AQ125" i="26" s="1"/>
  <c r="AQ126" i="26" s="1"/>
  <c r="AQ127" i="26" s="1"/>
  <c r="AQ128" i="26" s="1"/>
  <c r="AQ129" i="26" s="1"/>
  <c r="AQ130" i="26" s="1"/>
  <c r="AQ131" i="26" s="1"/>
  <c r="AQ132" i="26" s="1"/>
  <c r="AQ133" i="26" s="1"/>
  <c r="AQ134" i="26" s="1"/>
  <c r="AQ135" i="26" s="1"/>
  <c r="AQ136" i="26" s="1"/>
  <c r="AQ137" i="26" s="1"/>
  <c r="AQ138" i="26" s="1"/>
  <c r="AQ139" i="26" s="1"/>
  <c r="AQ140" i="26" s="1"/>
  <c r="AQ141" i="26" s="1"/>
  <c r="AQ142" i="26" s="1"/>
  <c r="AQ143" i="26" s="1"/>
  <c r="AQ144" i="26" s="1"/>
  <c r="AQ145" i="26" s="1"/>
  <c r="AQ146" i="26" s="1"/>
  <c r="AQ147" i="26" s="1"/>
  <c r="AQ148" i="26" s="1"/>
  <c r="AQ149" i="26" s="1"/>
  <c r="AQ150" i="26" s="1"/>
  <c r="AQ151" i="26" s="1"/>
  <c r="AQ152" i="26" s="1"/>
  <c r="AQ153" i="26" s="1"/>
  <c r="AQ154" i="26" s="1"/>
  <c r="AQ155" i="26" s="1"/>
  <c r="AQ156" i="26" s="1"/>
  <c r="AQ157" i="26" s="1"/>
  <c r="AQ158" i="26" s="1"/>
  <c r="AQ159" i="26" s="1"/>
  <c r="AQ160" i="26" s="1"/>
  <c r="AQ161" i="26" s="1"/>
  <c r="AQ162" i="26" s="1"/>
  <c r="AQ163" i="26" s="1"/>
  <c r="AQ164" i="26" s="1"/>
  <c r="AQ165" i="26" s="1"/>
  <c r="AQ166" i="26" s="1"/>
  <c r="AQ167" i="26" s="1"/>
  <c r="AQ168" i="26" s="1"/>
  <c r="AQ169" i="26" s="1"/>
  <c r="AQ170" i="26" s="1"/>
  <c r="AQ171" i="26" s="1"/>
  <c r="AQ172" i="26" s="1"/>
  <c r="AQ173" i="26" s="1"/>
  <c r="AQ174" i="26" s="1"/>
  <c r="AQ175" i="26" s="1"/>
  <c r="AQ176" i="26" s="1"/>
  <c r="AQ177" i="26" s="1"/>
  <c r="AQ178" i="26" s="1"/>
  <c r="AQ179" i="26" s="1"/>
  <c r="AQ180" i="26" s="1"/>
  <c r="AQ181" i="26" s="1"/>
  <c r="AQ182" i="26" s="1"/>
  <c r="AQ183" i="26" s="1"/>
  <c r="AQ184" i="26" s="1"/>
  <c r="AQ185" i="26" s="1"/>
  <c r="AQ186" i="26" s="1"/>
  <c r="AQ187" i="26" s="1"/>
  <c r="AQ188" i="26" s="1"/>
  <c r="AQ189" i="26" s="1"/>
  <c r="AQ190" i="26" s="1"/>
  <c r="AQ191" i="26" s="1"/>
  <c r="AQ192" i="26" s="1"/>
  <c r="AQ193" i="26" s="1"/>
  <c r="AQ194" i="26" s="1"/>
  <c r="BA5" i="26"/>
  <c r="BA2" i="26"/>
  <c r="BO2" i="26"/>
  <c r="BO5" i="26"/>
  <c r="AV2" i="26"/>
  <c r="AV5" i="26"/>
  <c r="BB2" i="26"/>
  <c r="BB5" i="26"/>
  <c r="BC5" i="33"/>
  <c r="BC2" i="33"/>
  <c r="BJ5" i="33"/>
  <c r="BJ2" i="33"/>
  <c r="BA5" i="33"/>
  <c r="BA2" i="33"/>
  <c r="AM2" i="33"/>
  <c r="AM5" i="33"/>
  <c r="BM2" i="33"/>
  <c r="BM5" i="33"/>
  <c r="AT2" i="33"/>
  <c r="AT5" i="33"/>
  <c r="U129" i="14"/>
  <c r="U94" i="14"/>
  <c r="U89" i="14"/>
  <c r="U146" i="14"/>
  <c r="U55" i="14"/>
  <c r="U105" i="14"/>
  <c r="U74" i="14"/>
  <c r="U77" i="14"/>
  <c r="U124" i="14"/>
  <c r="U108" i="14"/>
  <c r="U107" i="14"/>
  <c r="U128" i="14"/>
  <c r="U103" i="14"/>
  <c r="U141" i="14"/>
  <c r="U23" i="14"/>
  <c r="Y23" i="14" s="1"/>
  <c r="U42" i="14"/>
  <c r="U31" i="14"/>
  <c r="U59" i="14"/>
  <c r="U162" i="14"/>
  <c r="U136" i="14"/>
  <c r="U171" i="14"/>
  <c r="U33" i="14"/>
  <c r="U26" i="14"/>
  <c r="U145" i="14"/>
  <c r="U79" i="14"/>
  <c r="U137" i="14"/>
  <c r="U143" i="14"/>
  <c r="U168" i="14"/>
  <c r="U28" i="14"/>
  <c r="U85" i="14"/>
  <c r="U135" i="14"/>
  <c r="U61" i="14"/>
  <c r="U163" i="14"/>
  <c r="U169" i="14"/>
  <c r="U88" i="14"/>
  <c r="U82" i="14"/>
  <c r="U161" i="14"/>
  <c r="U62" i="14"/>
  <c r="U131" i="14"/>
  <c r="U116" i="14"/>
  <c r="U48" i="14"/>
  <c r="U22" i="14"/>
  <c r="Y22" i="14" s="1"/>
  <c r="U170" i="14"/>
  <c r="U54" i="14"/>
  <c r="U68" i="14"/>
  <c r="U126" i="14"/>
  <c r="U174" i="14"/>
  <c r="U118" i="14"/>
  <c r="U63" i="14"/>
  <c r="U84" i="14"/>
  <c r="U188" i="14"/>
  <c r="U191" i="14"/>
  <c r="U40" i="14"/>
  <c r="U20" i="14"/>
  <c r="Y20" i="14" s="1"/>
  <c r="U24" i="14"/>
  <c r="Y24" i="14" s="1"/>
  <c r="U172" i="14"/>
  <c r="U83" i="14"/>
  <c r="U69" i="14"/>
  <c r="U184" i="14"/>
  <c r="U49" i="14"/>
  <c r="U65" i="14"/>
  <c r="U99" i="14"/>
  <c r="U160" i="14"/>
  <c r="U175" i="14"/>
  <c r="U119" i="14"/>
  <c r="U101" i="14"/>
  <c r="U121" i="14"/>
  <c r="U122" i="14"/>
  <c r="U106" i="14"/>
  <c r="U86" i="14"/>
  <c r="U139" i="14"/>
  <c r="U190" i="14"/>
  <c r="U66" i="14"/>
  <c r="U52" i="14"/>
  <c r="U43" i="14"/>
  <c r="U150" i="14"/>
  <c r="U181" i="14"/>
  <c r="U154" i="14"/>
  <c r="U109" i="14"/>
  <c r="U47" i="14"/>
  <c r="U70" i="14"/>
  <c r="U178" i="14"/>
  <c r="U149" i="14"/>
  <c r="U36" i="14"/>
  <c r="U167" i="14"/>
  <c r="V19" i="14"/>
  <c r="V17" i="14" s="1"/>
  <c r="B5" i="14" s="1"/>
  <c r="U177" i="14"/>
  <c r="U153" i="14"/>
  <c r="U25" i="14"/>
  <c r="Y25" i="14" s="1"/>
  <c r="Y31" i="14" s="1"/>
  <c r="U193" i="14"/>
  <c r="U180" i="14"/>
  <c r="U156" i="14"/>
  <c r="U104" i="14"/>
  <c r="U78" i="14"/>
  <c r="U186" i="14"/>
  <c r="U111" i="14"/>
  <c r="U134" i="14"/>
  <c r="U45" i="14"/>
  <c r="U164" i="14"/>
  <c r="U114" i="14"/>
  <c r="U67" i="14"/>
  <c r="U182" i="14"/>
  <c r="U80" i="14"/>
  <c r="U35" i="14"/>
  <c r="U132" i="14"/>
  <c r="U192" i="14"/>
  <c r="U46" i="14"/>
  <c r="U147" i="14"/>
  <c r="U152" i="14"/>
  <c r="U51" i="14"/>
  <c r="U90" i="14"/>
  <c r="U27" i="14"/>
  <c r="U125" i="14"/>
  <c r="U93" i="14"/>
  <c r="U176" i="14"/>
  <c r="U53" i="14"/>
  <c r="U140" i="14"/>
  <c r="U91" i="14"/>
  <c r="U120" i="14"/>
  <c r="U148" i="14"/>
  <c r="U183" i="14"/>
  <c r="U158" i="14"/>
  <c r="U130" i="14"/>
  <c r="U34" i="14"/>
  <c r="U155" i="14"/>
  <c r="U185" i="14"/>
  <c r="U96" i="14"/>
  <c r="U44" i="14"/>
  <c r="U151" i="14"/>
  <c r="U75" i="14"/>
  <c r="U165" i="14"/>
  <c r="U38" i="14"/>
  <c r="U60" i="14"/>
  <c r="U189" i="14"/>
  <c r="U81" i="14"/>
  <c r="U73" i="14"/>
  <c r="U50" i="14"/>
  <c r="U98" i="14"/>
  <c r="U117" i="14"/>
  <c r="U29" i="14"/>
  <c r="U133" i="14"/>
  <c r="U76" i="14"/>
  <c r="U187" i="14"/>
  <c r="U39" i="14"/>
  <c r="U97" i="14"/>
  <c r="U71" i="14"/>
  <c r="U57" i="14"/>
  <c r="U110" i="14"/>
  <c r="U58" i="14"/>
  <c r="U92" i="14"/>
  <c r="U100" i="14"/>
  <c r="U157" i="14"/>
  <c r="U102" i="14"/>
  <c r="U142" i="14"/>
  <c r="U166" i="14"/>
  <c r="U113" i="14"/>
  <c r="U64" i="14"/>
  <c r="U37" i="14"/>
  <c r="U194" i="14"/>
  <c r="U115" i="14"/>
  <c r="U173" i="14"/>
  <c r="U179" i="14"/>
  <c r="U56" i="14"/>
  <c r="U21" i="14"/>
  <c r="Y21" i="14" s="1"/>
  <c r="Y27" i="14" s="1"/>
  <c r="U112" i="14"/>
  <c r="U138" i="14"/>
  <c r="U72" i="14"/>
  <c r="U123" i="14"/>
  <c r="U159" i="14"/>
  <c r="U144" i="14"/>
  <c r="U41" i="14"/>
  <c r="U87" i="14"/>
  <c r="U95" i="14"/>
  <c r="U30" i="14"/>
  <c r="U127" i="14"/>
  <c r="U32" i="14"/>
  <c r="AZ5" i="14"/>
  <c r="AZ2" i="14"/>
  <c r="BC5" i="14"/>
  <c r="BC2" i="14"/>
  <c r="AQ5" i="14"/>
  <c r="AQ2" i="14"/>
  <c r="AY2" i="14"/>
  <c r="AY5" i="14"/>
  <c r="AU2" i="14"/>
  <c r="AU5" i="14"/>
  <c r="AV2" i="14"/>
  <c r="AV5" i="14"/>
  <c r="AS2" i="14"/>
  <c r="AS5" i="14"/>
  <c r="BD5" i="14"/>
  <c r="BD2" i="14"/>
  <c r="AM5" i="14"/>
  <c r="AM2" i="14"/>
  <c r="BN2" i="14"/>
  <c r="BN5" i="14"/>
  <c r="BH5" i="14"/>
  <c r="BH2" i="14"/>
  <c r="AQ21" i="14"/>
  <c r="AQ22" i="14" s="1"/>
  <c r="AQ23" i="14" s="1"/>
  <c r="AQ24" i="14" s="1"/>
  <c r="AQ25" i="14" s="1"/>
  <c r="AQ26" i="14" s="1"/>
  <c r="AQ27" i="14" s="1"/>
  <c r="AQ28" i="14" s="1"/>
  <c r="AQ29" i="14" s="1"/>
  <c r="AQ30" i="14" s="1"/>
  <c r="AQ31" i="14" s="1"/>
  <c r="AQ32" i="14" s="1"/>
  <c r="AQ33" i="14" s="1"/>
  <c r="AQ34" i="14" s="1"/>
  <c r="AQ35" i="14" s="1"/>
  <c r="AQ36" i="14" s="1"/>
  <c r="AQ37" i="14" s="1"/>
  <c r="AQ38" i="14" s="1"/>
  <c r="AQ39" i="14" s="1"/>
  <c r="AQ40" i="14" s="1"/>
  <c r="AQ41" i="14" s="1"/>
  <c r="AQ42" i="14" s="1"/>
  <c r="AQ43" i="14" s="1"/>
  <c r="AQ44" i="14" s="1"/>
  <c r="AQ45" i="14" s="1"/>
  <c r="AQ46" i="14" s="1"/>
  <c r="AQ47" i="14" s="1"/>
  <c r="AQ48" i="14" s="1"/>
  <c r="AQ49" i="14" s="1"/>
  <c r="AQ50" i="14" s="1"/>
  <c r="AQ51" i="14" s="1"/>
  <c r="AQ52" i="14" s="1"/>
  <c r="AQ53" i="14" s="1"/>
  <c r="AQ54" i="14" s="1"/>
  <c r="AQ55" i="14" s="1"/>
  <c r="AQ56" i="14" s="1"/>
  <c r="AQ57" i="14" s="1"/>
  <c r="AQ58" i="14" s="1"/>
  <c r="AQ59" i="14" s="1"/>
  <c r="AQ60" i="14" s="1"/>
  <c r="AQ61" i="14" s="1"/>
  <c r="AQ62" i="14" s="1"/>
  <c r="AQ63" i="14" s="1"/>
  <c r="AQ64" i="14" s="1"/>
  <c r="AQ65" i="14" s="1"/>
  <c r="AQ66" i="14" s="1"/>
  <c r="AQ67" i="14" s="1"/>
  <c r="AQ68" i="14" s="1"/>
  <c r="AQ69" i="14" s="1"/>
  <c r="AQ70" i="14" s="1"/>
  <c r="AQ71" i="14" s="1"/>
  <c r="AQ72" i="14" s="1"/>
  <c r="AQ73" i="14" s="1"/>
  <c r="AQ74" i="14" s="1"/>
  <c r="AQ75" i="14" s="1"/>
  <c r="AQ76" i="14" s="1"/>
  <c r="AQ77" i="14" s="1"/>
  <c r="AQ78" i="14" s="1"/>
  <c r="AQ79" i="14" s="1"/>
  <c r="AQ80" i="14" s="1"/>
  <c r="AQ81" i="14" s="1"/>
  <c r="AQ82" i="14" s="1"/>
  <c r="AQ83" i="14" s="1"/>
  <c r="AQ84" i="14" s="1"/>
  <c r="AQ85" i="14" s="1"/>
  <c r="AQ86" i="14" s="1"/>
  <c r="AQ87" i="14" s="1"/>
  <c r="AQ88" i="14" s="1"/>
  <c r="AQ89" i="14" s="1"/>
  <c r="AQ90" i="14" s="1"/>
  <c r="AQ91" i="14" s="1"/>
  <c r="AQ92" i="14" s="1"/>
  <c r="AQ93" i="14" s="1"/>
  <c r="AQ94" i="14" s="1"/>
  <c r="AQ95" i="14" s="1"/>
  <c r="AQ96" i="14" s="1"/>
  <c r="AQ97" i="14" s="1"/>
  <c r="AQ98" i="14" s="1"/>
  <c r="AQ99" i="14" s="1"/>
  <c r="AQ100" i="14" s="1"/>
  <c r="AQ101" i="14" s="1"/>
  <c r="AQ102" i="14" s="1"/>
  <c r="AQ103" i="14" s="1"/>
  <c r="AQ104" i="14" s="1"/>
  <c r="AQ105" i="14" s="1"/>
  <c r="AQ106" i="14" s="1"/>
  <c r="AQ107" i="14" s="1"/>
  <c r="AQ108" i="14" s="1"/>
  <c r="AQ109" i="14" s="1"/>
  <c r="AQ110" i="14" s="1"/>
  <c r="AQ111" i="14" s="1"/>
  <c r="AQ112" i="14" s="1"/>
  <c r="AQ113" i="14" s="1"/>
  <c r="AQ114" i="14" s="1"/>
  <c r="AQ115" i="14" s="1"/>
  <c r="AQ116" i="14" s="1"/>
  <c r="AQ117" i="14" s="1"/>
  <c r="AQ118" i="14" s="1"/>
  <c r="AQ119" i="14" s="1"/>
  <c r="AQ120" i="14" s="1"/>
  <c r="AQ121" i="14" s="1"/>
  <c r="AQ122" i="14" s="1"/>
  <c r="AQ123" i="14" s="1"/>
  <c r="AQ124" i="14" s="1"/>
  <c r="AQ125" i="14" s="1"/>
  <c r="AQ126" i="14" s="1"/>
  <c r="AQ127" i="14" s="1"/>
  <c r="AQ128" i="14" s="1"/>
  <c r="AQ129" i="14" s="1"/>
  <c r="AQ130" i="14" s="1"/>
  <c r="AQ131" i="14" s="1"/>
  <c r="AQ132" i="14" s="1"/>
  <c r="AQ133" i="14" s="1"/>
  <c r="AQ134" i="14" s="1"/>
  <c r="AQ135" i="14" s="1"/>
  <c r="AQ136" i="14" s="1"/>
  <c r="AQ137" i="14" s="1"/>
  <c r="AQ138" i="14" s="1"/>
  <c r="AQ139" i="14" s="1"/>
  <c r="AQ140" i="14" s="1"/>
  <c r="AQ141" i="14" s="1"/>
  <c r="AQ142" i="14" s="1"/>
  <c r="AQ143" i="14" s="1"/>
  <c r="AQ144" i="14" s="1"/>
  <c r="AQ145" i="14" s="1"/>
  <c r="AQ146" i="14" s="1"/>
  <c r="AQ147" i="14" s="1"/>
  <c r="AQ148" i="14" s="1"/>
  <c r="AQ149" i="14" s="1"/>
  <c r="AQ150" i="14" s="1"/>
  <c r="AQ151" i="14" s="1"/>
  <c r="AQ152" i="14" s="1"/>
  <c r="AQ153" i="14" s="1"/>
  <c r="AQ154" i="14" s="1"/>
  <c r="AQ155" i="14" s="1"/>
  <c r="AQ156" i="14" s="1"/>
  <c r="AQ157" i="14" s="1"/>
  <c r="AQ158" i="14" s="1"/>
  <c r="AQ159" i="14" s="1"/>
  <c r="AQ160" i="14" s="1"/>
  <c r="AQ161" i="14" s="1"/>
  <c r="AQ162" i="14" s="1"/>
  <c r="AQ163" i="14" s="1"/>
  <c r="AQ164" i="14" s="1"/>
  <c r="AQ165" i="14" s="1"/>
  <c r="AQ166" i="14" s="1"/>
  <c r="AQ167" i="14" s="1"/>
  <c r="AQ168" i="14" s="1"/>
  <c r="AQ169" i="14" s="1"/>
  <c r="AQ170" i="14" s="1"/>
  <c r="AQ171" i="14" s="1"/>
  <c r="AQ172" i="14" s="1"/>
  <c r="AQ173" i="14" s="1"/>
  <c r="AQ174" i="14" s="1"/>
  <c r="AQ175" i="14" s="1"/>
  <c r="AQ176" i="14" s="1"/>
  <c r="AQ177" i="14" s="1"/>
  <c r="AQ178" i="14" s="1"/>
  <c r="AQ179" i="14" s="1"/>
  <c r="AQ180" i="14" s="1"/>
  <c r="AQ181" i="14" s="1"/>
  <c r="AQ182" i="14" s="1"/>
  <c r="AQ183" i="14" s="1"/>
  <c r="AQ184" i="14" s="1"/>
  <c r="AQ185" i="14" s="1"/>
  <c r="AQ186" i="14" s="1"/>
  <c r="AQ187" i="14" s="1"/>
  <c r="AQ188" i="14" s="1"/>
  <c r="AQ189" i="14" s="1"/>
  <c r="AQ190" i="14" s="1"/>
  <c r="AQ191" i="14" s="1"/>
  <c r="AQ192" i="14" s="1"/>
  <c r="AQ193" i="14" s="1"/>
  <c r="AQ194" i="14" s="1"/>
  <c r="AR20" i="14"/>
  <c r="Z16" i="14"/>
  <c r="BO5" i="29"/>
  <c r="BO2" i="29"/>
  <c r="AQ21" i="29"/>
  <c r="AQ22" i="29" s="1"/>
  <c r="AQ23" i="29" s="1"/>
  <c r="AQ24" i="29" s="1"/>
  <c r="AQ25" i="29" s="1"/>
  <c r="AQ26" i="29" s="1"/>
  <c r="AQ27" i="29" s="1"/>
  <c r="AQ28" i="29" s="1"/>
  <c r="AQ29" i="29" s="1"/>
  <c r="AQ30" i="29" s="1"/>
  <c r="AQ31" i="29" s="1"/>
  <c r="AQ32" i="29" s="1"/>
  <c r="AQ33" i="29" s="1"/>
  <c r="AQ34" i="29" s="1"/>
  <c r="AQ35" i="29" s="1"/>
  <c r="AQ36" i="29" s="1"/>
  <c r="AQ37" i="29" s="1"/>
  <c r="AQ38" i="29" s="1"/>
  <c r="AQ39" i="29" s="1"/>
  <c r="AQ40" i="29" s="1"/>
  <c r="AQ41" i="29" s="1"/>
  <c r="AQ42" i="29" s="1"/>
  <c r="AQ43" i="29" s="1"/>
  <c r="AQ44" i="29" s="1"/>
  <c r="AQ45" i="29" s="1"/>
  <c r="AQ46" i="29" s="1"/>
  <c r="AQ47" i="29" s="1"/>
  <c r="AQ48" i="29" s="1"/>
  <c r="AQ49" i="29" s="1"/>
  <c r="AQ50" i="29" s="1"/>
  <c r="AQ51" i="29" s="1"/>
  <c r="AQ52" i="29" s="1"/>
  <c r="AQ53" i="29" s="1"/>
  <c r="AQ54" i="29" s="1"/>
  <c r="AQ55" i="29" s="1"/>
  <c r="AQ56" i="29" s="1"/>
  <c r="AQ57" i="29" s="1"/>
  <c r="AQ58" i="29" s="1"/>
  <c r="AQ59" i="29" s="1"/>
  <c r="AQ60" i="29" s="1"/>
  <c r="AQ61" i="29" s="1"/>
  <c r="AQ62" i="29" s="1"/>
  <c r="AQ63" i="29" s="1"/>
  <c r="AQ64" i="29" s="1"/>
  <c r="AQ65" i="29" s="1"/>
  <c r="AQ66" i="29" s="1"/>
  <c r="AQ67" i="29" s="1"/>
  <c r="AQ68" i="29" s="1"/>
  <c r="AQ69" i="29" s="1"/>
  <c r="AQ70" i="29" s="1"/>
  <c r="AQ71" i="29" s="1"/>
  <c r="AQ72" i="29" s="1"/>
  <c r="AQ73" i="29" s="1"/>
  <c r="AQ74" i="29" s="1"/>
  <c r="AQ75" i="29" s="1"/>
  <c r="AQ76" i="29" s="1"/>
  <c r="AQ77" i="29" s="1"/>
  <c r="AQ78" i="29" s="1"/>
  <c r="AQ79" i="29" s="1"/>
  <c r="AQ80" i="29" s="1"/>
  <c r="AQ81" i="29" s="1"/>
  <c r="AQ82" i="29" s="1"/>
  <c r="AQ83" i="29" s="1"/>
  <c r="AQ84" i="29" s="1"/>
  <c r="AQ85" i="29" s="1"/>
  <c r="AQ86" i="29" s="1"/>
  <c r="AQ87" i="29" s="1"/>
  <c r="AQ88" i="29" s="1"/>
  <c r="AQ89" i="29" s="1"/>
  <c r="AQ90" i="29" s="1"/>
  <c r="AQ91" i="29" s="1"/>
  <c r="AQ92" i="29" s="1"/>
  <c r="AQ93" i="29" s="1"/>
  <c r="AQ94" i="29" s="1"/>
  <c r="AQ95" i="29" s="1"/>
  <c r="AQ96" i="29" s="1"/>
  <c r="AQ97" i="29" s="1"/>
  <c r="AQ98" i="29" s="1"/>
  <c r="AQ99" i="29" s="1"/>
  <c r="AQ100" i="29" s="1"/>
  <c r="AQ101" i="29" s="1"/>
  <c r="AQ102" i="29" s="1"/>
  <c r="AQ103" i="29" s="1"/>
  <c r="AQ104" i="29" s="1"/>
  <c r="AQ105" i="29" s="1"/>
  <c r="AQ106" i="29" s="1"/>
  <c r="AQ107" i="29" s="1"/>
  <c r="AQ108" i="29" s="1"/>
  <c r="AQ109" i="29" s="1"/>
  <c r="AQ110" i="29" s="1"/>
  <c r="AQ111" i="29" s="1"/>
  <c r="AQ112" i="29" s="1"/>
  <c r="AQ113" i="29" s="1"/>
  <c r="AQ114" i="29" s="1"/>
  <c r="AQ115" i="29" s="1"/>
  <c r="AQ116" i="29" s="1"/>
  <c r="AQ117" i="29" s="1"/>
  <c r="AQ118" i="29" s="1"/>
  <c r="AQ119" i="29" s="1"/>
  <c r="AQ120" i="29" s="1"/>
  <c r="AQ121" i="29" s="1"/>
  <c r="AQ122" i="29" s="1"/>
  <c r="AQ123" i="29" s="1"/>
  <c r="AQ124" i="29" s="1"/>
  <c r="AQ125" i="29" s="1"/>
  <c r="AQ126" i="29" s="1"/>
  <c r="AQ127" i="29" s="1"/>
  <c r="AQ128" i="29" s="1"/>
  <c r="AQ129" i="29" s="1"/>
  <c r="AQ130" i="29" s="1"/>
  <c r="AQ131" i="29" s="1"/>
  <c r="AQ132" i="29" s="1"/>
  <c r="AQ133" i="29" s="1"/>
  <c r="AQ134" i="29" s="1"/>
  <c r="AQ135" i="29" s="1"/>
  <c r="AQ136" i="29" s="1"/>
  <c r="AQ137" i="29" s="1"/>
  <c r="AQ138" i="29" s="1"/>
  <c r="AQ139" i="29" s="1"/>
  <c r="AQ140" i="29" s="1"/>
  <c r="AQ141" i="29" s="1"/>
  <c r="AQ142" i="29" s="1"/>
  <c r="AQ143" i="29" s="1"/>
  <c r="AQ144" i="29" s="1"/>
  <c r="AQ145" i="29" s="1"/>
  <c r="AQ146" i="29" s="1"/>
  <c r="AQ147" i="29" s="1"/>
  <c r="AQ148" i="29" s="1"/>
  <c r="AQ149" i="29" s="1"/>
  <c r="AQ150" i="29" s="1"/>
  <c r="AQ151" i="29" s="1"/>
  <c r="AQ152" i="29" s="1"/>
  <c r="AQ153" i="29" s="1"/>
  <c r="AQ154" i="29" s="1"/>
  <c r="AQ155" i="29" s="1"/>
  <c r="AQ156" i="29" s="1"/>
  <c r="AQ157" i="29" s="1"/>
  <c r="AQ158" i="29" s="1"/>
  <c r="AQ159" i="29" s="1"/>
  <c r="AQ160" i="29" s="1"/>
  <c r="AQ161" i="29" s="1"/>
  <c r="AQ162" i="29" s="1"/>
  <c r="AQ163" i="29" s="1"/>
  <c r="AQ164" i="29" s="1"/>
  <c r="AQ165" i="29" s="1"/>
  <c r="AQ166" i="29" s="1"/>
  <c r="AQ167" i="29" s="1"/>
  <c r="AQ168" i="29" s="1"/>
  <c r="AQ169" i="29" s="1"/>
  <c r="AQ170" i="29" s="1"/>
  <c r="AQ171" i="29" s="1"/>
  <c r="AQ172" i="29" s="1"/>
  <c r="AQ173" i="29" s="1"/>
  <c r="AQ174" i="29" s="1"/>
  <c r="AQ175" i="29" s="1"/>
  <c r="AQ176" i="29" s="1"/>
  <c r="AQ177" i="29" s="1"/>
  <c r="AQ178" i="29" s="1"/>
  <c r="AQ179" i="29" s="1"/>
  <c r="AQ180" i="29" s="1"/>
  <c r="AQ181" i="29" s="1"/>
  <c r="AQ182" i="29" s="1"/>
  <c r="AQ183" i="29" s="1"/>
  <c r="AQ184" i="29" s="1"/>
  <c r="AQ185" i="29" s="1"/>
  <c r="AQ186" i="29" s="1"/>
  <c r="AQ187" i="29" s="1"/>
  <c r="AQ188" i="29" s="1"/>
  <c r="AQ189" i="29" s="1"/>
  <c r="AQ190" i="29" s="1"/>
  <c r="AQ191" i="29" s="1"/>
  <c r="AQ192" i="29" s="1"/>
  <c r="AQ193" i="29" s="1"/>
  <c r="AQ194" i="29" s="1"/>
  <c r="Z16" i="29"/>
  <c r="AR20" i="29"/>
  <c r="AO5" i="29"/>
  <c r="AO2" i="29"/>
  <c r="Z195" i="29"/>
  <c r="AC196" i="29" s="1"/>
  <c r="AC197" i="29" s="1"/>
  <c r="AC198" i="29" s="1"/>
  <c r="Z199" i="29" s="1"/>
  <c r="BG5" i="29"/>
  <c r="BG2" i="29"/>
  <c r="BI5" i="29"/>
  <c r="BI2" i="29"/>
  <c r="AP5" i="29"/>
  <c r="AP2" i="29"/>
  <c r="BK5" i="29"/>
  <c r="BK2" i="29"/>
  <c r="BC2" i="29"/>
  <c r="BC5" i="29"/>
  <c r="BA2" i="29"/>
  <c r="BA5" i="29"/>
  <c r="BH5" i="29"/>
  <c r="BH2" i="29"/>
  <c r="BM5" i="14"/>
  <c r="BM2" i="14"/>
  <c r="AN2" i="14"/>
  <c r="AN5" i="14"/>
  <c r="BI2" i="14"/>
  <c r="BI5" i="14"/>
  <c r="BL5" i="14"/>
  <c r="BL2" i="14"/>
  <c r="AK5" i="14"/>
  <c r="AK2" i="14"/>
  <c r="U194" i="29"/>
  <c r="U175" i="29"/>
  <c r="U125" i="29"/>
  <c r="U72" i="29"/>
  <c r="U177" i="29"/>
  <c r="U36" i="29"/>
  <c r="U130" i="29"/>
  <c r="U70" i="29"/>
  <c r="U92" i="29"/>
  <c r="U53" i="29"/>
  <c r="U31" i="29"/>
  <c r="U30" i="29"/>
  <c r="U191" i="29"/>
  <c r="U143" i="29"/>
  <c r="U183" i="29"/>
  <c r="U27" i="29"/>
  <c r="U45" i="29"/>
  <c r="U32" i="29"/>
  <c r="U35" i="29"/>
  <c r="U151" i="29"/>
  <c r="U110" i="29"/>
  <c r="U62" i="29"/>
  <c r="U190" i="29"/>
  <c r="U121" i="29"/>
  <c r="U33" i="29"/>
  <c r="U28" i="29"/>
  <c r="U124" i="29"/>
  <c r="U38" i="29"/>
  <c r="U68" i="29"/>
  <c r="U132" i="29"/>
  <c r="U82" i="29"/>
  <c r="U54" i="29"/>
  <c r="U166" i="29"/>
  <c r="U102" i="29"/>
  <c r="U180" i="29"/>
  <c r="U89" i="29"/>
  <c r="U24" i="29"/>
  <c r="Y24" i="29" s="1"/>
  <c r="U84" i="29"/>
  <c r="U78" i="29"/>
  <c r="U57" i="29"/>
  <c r="U50" i="29"/>
  <c r="U47" i="29"/>
  <c r="U139" i="29"/>
  <c r="U115" i="29"/>
  <c r="U99" i="29"/>
  <c r="U25" i="29"/>
  <c r="Y25" i="29" s="1"/>
  <c r="U161" i="29"/>
  <c r="V19" i="29"/>
  <c r="V17" i="29" s="1"/>
  <c r="B5" i="29" s="1"/>
  <c r="U150" i="29"/>
  <c r="U56" i="29"/>
  <c r="U163" i="29"/>
  <c r="U60" i="29"/>
  <c r="U76" i="29"/>
  <c r="U83" i="29"/>
  <c r="U91" i="29"/>
  <c r="U174" i="29"/>
  <c r="U119" i="29"/>
  <c r="U98" i="29"/>
  <c r="U144" i="29"/>
  <c r="U79" i="29"/>
  <c r="U109" i="29"/>
  <c r="U145" i="29"/>
  <c r="U55" i="29"/>
  <c r="U176" i="29"/>
  <c r="U65" i="29"/>
  <c r="U66" i="29"/>
  <c r="U107" i="29"/>
  <c r="U135" i="29"/>
  <c r="U155" i="29"/>
  <c r="U181" i="29"/>
  <c r="U71" i="29"/>
  <c r="U95" i="29"/>
  <c r="U154" i="29"/>
  <c r="U120" i="29"/>
  <c r="U186" i="29"/>
  <c r="U188" i="29"/>
  <c r="U49" i="29"/>
  <c r="U23" i="29"/>
  <c r="Y23" i="29" s="1"/>
  <c r="U153" i="29"/>
  <c r="U141" i="29"/>
  <c r="U129" i="29"/>
  <c r="U116" i="29"/>
  <c r="U87" i="29"/>
  <c r="U127" i="29"/>
  <c r="U171" i="29"/>
  <c r="U136" i="29"/>
  <c r="U117" i="29"/>
  <c r="U157" i="29"/>
  <c r="U187" i="29"/>
  <c r="U113" i="29"/>
  <c r="U88" i="29"/>
  <c r="U108" i="29"/>
  <c r="U100" i="29"/>
  <c r="U192" i="29"/>
  <c r="U146" i="29"/>
  <c r="U43" i="29"/>
  <c r="U149" i="29"/>
  <c r="U74" i="29"/>
  <c r="U58" i="29"/>
  <c r="U122" i="29"/>
  <c r="U165" i="29"/>
  <c r="U67" i="29"/>
  <c r="U86" i="29"/>
  <c r="U112" i="29"/>
  <c r="U193" i="29"/>
  <c r="U42" i="29"/>
  <c r="U85" i="29"/>
  <c r="U81" i="29"/>
  <c r="U170" i="29"/>
  <c r="U123" i="29"/>
  <c r="U182" i="29"/>
  <c r="U126" i="29"/>
  <c r="U173" i="29"/>
  <c r="U167" i="29"/>
  <c r="U156" i="29"/>
  <c r="U128" i="29"/>
  <c r="U142" i="29"/>
  <c r="U69" i="29"/>
  <c r="U162" i="29"/>
  <c r="U39" i="29"/>
  <c r="U134" i="29"/>
  <c r="U64" i="29"/>
  <c r="U106" i="29"/>
  <c r="U61" i="29"/>
  <c r="U164" i="29"/>
  <c r="U73" i="29"/>
  <c r="U26" i="29"/>
  <c r="U40" i="29"/>
  <c r="U80" i="29"/>
  <c r="U137" i="29"/>
  <c r="U90" i="29"/>
  <c r="U189" i="29"/>
  <c r="U178" i="29"/>
  <c r="U44" i="29"/>
  <c r="U138" i="29"/>
  <c r="U160" i="29"/>
  <c r="U179" i="29"/>
  <c r="U118" i="29"/>
  <c r="U20" i="29"/>
  <c r="Y20" i="29" s="1"/>
  <c r="U37" i="29"/>
  <c r="U41" i="29"/>
  <c r="U59" i="29"/>
  <c r="U140" i="29"/>
  <c r="U131" i="29"/>
  <c r="U63" i="29"/>
  <c r="U172" i="29"/>
  <c r="U101" i="29"/>
  <c r="U148" i="29"/>
  <c r="U133" i="29"/>
  <c r="U111" i="29"/>
  <c r="U22" i="29"/>
  <c r="Y22" i="29" s="1"/>
  <c r="U158" i="29"/>
  <c r="U96" i="29"/>
  <c r="U75" i="29"/>
  <c r="U77" i="29"/>
  <c r="U169" i="29"/>
  <c r="U93" i="29"/>
  <c r="U168" i="29"/>
  <c r="U184" i="29"/>
  <c r="U34" i="29"/>
  <c r="U94" i="29"/>
  <c r="U105" i="29"/>
  <c r="U159" i="29"/>
  <c r="U21" i="29"/>
  <c r="Y21" i="29" s="1"/>
  <c r="Y27" i="29" s="1"/>
  <c r="U152" i="29"/>
  <c r="U103" i="29"/>
  <c r="U52" i="29"/>
  <c r="U29" i="29"/>
  <c r="U48" i="29"/>
  <c r="U104" i="29"/>
  <c r="U185" i="29"/>
  <c r="U46" i="29"/>
  <c r="U114" i="29"/>
  <c r="U51" i="29"/>
  <c r="U97" i="29"/>
  <c r="U147" i="29"/>
  <c r="BL5" i="29"/>
  <c r="BL2" i="29"/>
  <c r="BF5" i="29"/>
  <c r="BF2" i="29"/>
  <c r="AT5" i="29"/>
  <c r="AT2" i="29"/>
  <c r="BE2" i="29"/>
  <c r="BE5" i="29"/>
  <c r="AS2" i="29"/>
  <c r="AS5" i="29"/>
  <c r="AW2" i="29"/>
  <c r="AW5" i="29"/>
  <c r="AU5" i="29"/>
  <c r="AU2" i="29"/>
  <c r="P29" i="13"/>
  <c r="AJ29" i="13" s="1"/>
  <c r="O29" i="13"/>
  <c r="AL29" i="13" s="1"/>
  <c r="X10" i="31" s="1"/>
  <c r="M29" i="13"/>
  <c r="AT5" i="31"/>
  <c r="AT2" i="31"/>
  <c r="AR2" i="26"/>
  <c r="AR5" i="26"/>
  <c r="BL2" i="26"/>
  <c r="BL5" i="26"/>
  <c r="BN2" i="26"/>
  <c r="BN5" i="26"/>
  <c r="BC5" i="26"/>
  <c r="BC2" i="26"/>
  <c r="BJ5" i="26"/>
  <c r="BJ2" i="26"/>
  <c r="AO5" i="26"/>
  <c r="AO2" i="26"/>
  <c r="AM5" i="26"/>
  <c r="AM2" i="26"/>
  <c r="Z195" i="26"/>
  <c r="AC196" i="26" s="1"/>
  <c r="AC197" i="26" s="1"/>
  <c r="AC198" i="26" s="1"/>
  <c r="Z199" i="26" s="1"/>
  <c r="AW2" i="26"/>
  <c r="AW5" i="26"/>
  <c r="AN2" i="26"/>
  <c r="AN5" i="26"/>
  <c r="AR5" i="33"/>
  <c r="AR2" i="33"/>
  <c r="AQ2" i="33"/>
  <c r="AQ5" i="33"/>
  <c r="AY2" i="33"/>
  <c r="AY5" i="33"/>
  <c r="AK5" i="33"/>
  <c r="AK2" i="33"/>
  <c r="BG2" i="33"/>
  <c r="BG5" i="33"/>
  <c r="BK2" i="33"/>
  <c r="BK5" i="33"/>
  <c r="BI2" i="33"/>
  <c r="BI5" i="33"/>
  <c r="AQ21" i="33"/>
  <c r="AQ22" i="33" s="1"/>
  <c r="AQ23" i="33" s="1"/>
  <c r="AQ24" i="33" s="1"/>
  <c r="AQ25" i="33" s="1"/>
  <c r="AQ26" i="33" s="1"/>
  <c r="AQ27" i="33" s="1"/>
  <c r="AQ28" i="33" s="1"/>
  <c r="AQ29" i="33" s="1"/>
  <c r="AQ30" i="33" s="1"/>
  <c r="AQ31" i="33" s="1"/>
  <c r="AQ32" i="33" s="1"/>
  <c r="AQ33" i="33" s="1"/>
  <c r="AQ34" i="33" s="1"/>
  <c r="AQ35" i="33" s="1"/>
  <c r="AQ36" i="33" s="1"/>
  <c r="AQ37" i="33" s="1"/>
  <c r="AQ38" i="33" s="1"/>
  <c r="AQ39" i="33" s="1"/>
  <c r="AQ40" i="33" s="1"/>
  <c r="AQ41" i="33" s="1"/>
  <c r="AQ42" i="33" s="1"/>
  <c r="AQ43" i="33" s="1"/>
  <c r="AQ44" i="33" s="1"/>
  <c r="AQ45" i="33" s="1"/>
  <c r="AQ46" i="33" s="1"/>
  <c r="AQ47" i="33" s="1"/>
  <c r="AQ48" i="33" s="1"/>
  <c r="AQ49" i="33" s="1"/>
  <c r="AQ50" i="33" s="1"/>
  <c r="AQ51" i="33" s="1"/>
  <c r="AQ52" i="33" s="1"/>
  <c r="AQ53" i="33" s="1"/>
  <c r="AQ54" i="33" s="1"/>
  <c r="AQ55" i="33" s="1"/>
  <c r="AQ56" i="33" s="1"/>
  <c r="AQ57" i="33" s="1"/>
  <c r="AQ58" i="33" s="1"/>
  <c r="AQ59" i="33" s="1"/>
  <c r="AQ60" i="33" s="1"/>
  <c r="AQ61" i="33" s="1"/>
  <c r="AQ62" i="33" s="1"/>
  <c r="AQ63" i="33" s="1"/>
  <c r="AQ64" i="33" s="1"/>
  <c r="AQ65" i="33" s="1"/>
  <c r="AQ66" i="33" s="1"/>
  <c r="AQ67" i="33" s="1"/>
  <c r="AQ68" i="33" s="1"/>
  <c r="AQ69" i="33" s="1"/>
  <c r="AQ70" i="33" s="1"/>
  <c r="AQ71" i="33" s="1"/>
  <c r="AQ72" i="33" s="1"/>
  <c r="AQ73" i="33" s="1"/>
  <c r="AQ74" i="33" s="1"/>
  <c r="AQ75" i="33" s="1"/>
  <c r="AQ76" i="33" s="1"/>
  <c r="AQ77" i="33" s="1"/>
  <c r="AQ78" i="33" s="1"/>
  <c r="AQ79" i="33" s="1"/>
  <c r="AQ80" i="33" s="1"/>
  <c r="AQ81" i="33" s="1"/>
  <c r="AQ82" i="33" s="1"/>
  <c r="AQ83" i="33" s="1"/>
  <c r="AQ84" i="33" s="1"/>
  <c r="AQ85" i="33" s="1"/>
  <c r="AQ86" i="33" s="1"/>
  <c r="AQ87" i="33" s="1"/>
  <c r="AQ88" i="33" s="1"/>
  <c r="AQ89" i="33" s="1"/>
  <c r="AQ90" i="33" s="1"/>
  <c r="AQ91" i="33" s="1"/>
  <c r="AQ92" i="33" s="1"/>
  <c r="AQ93" i="33" s="1"/>
  <c r="AQ94" i="33" s="1"/>
  <c r="AQ95" i="33" s="1"/>
  <c r="AQ96" i="33" s="1"/>
  <c r="AQ97" i="33" s="1"/>
  <c r="AQ98" i="33" s="1"/>
  <c r="AQ99" i="33" s="1"/>
  <c r="AQ100" i="33" s="1"/>
  <c r="AQ101" i="33" s="1"/>
  <c r="AQ102" i="33" s="1"/>
  <c r="AQ103" i="33" s="1"/>
  <c r="AQ104" i="33" s="1"/>
  <c r="AQ105" i="33" s="1"/>
  <c r="AQ106" i="33" s="1"/>
  <c r="AQ107" i="33" s="1"/>
  <c r="AQ108" i="33" s="1"/>
  <c r="AQ109" i="33" s="1"/>
  <c r="AQ110" i="33" s="1"/>
  <c r="AQ111" i="33" s="1"/>
  <c r="AQ112" i="33" s="1"/>
  <c r="AQ113" i="33" s="1"/>
  <c r="AQ114" i="33" s="1"/>
  <c r="AQ115" i="33" s="1"/>
  <c r="AQ116" i="33" s="1"/>
  <c r="AQ117" i="33" s="1"/>
  <c r="AQ118" i="33" s="1"/>
  <c r="AQ119" i="33" s="1"/>
  <c r="AQ120" i="33" s="1"/>
  <c r="AQ121" i="33" s="1"/>
  <c r="AQ122" i="33" s="1"/>
  <c r="AQ123" i="33" s="1"/>
  <c r="AQ124" i="33" s="1"/>
  <c r="AQ125" i="33" s="1"/>
  <c r="AQ126" i="33" s="1"/>
  <c r="AQ127" i="33" s="1"/>
  <c r="AQ128" i="33" s="1"/>
  <c r="AQ129" i="33" s="1"/>
  <c r="AQ130" i="33" s="1"/>
  <c r="AQ131" i="33" s="1"/>
  <c r="AQ132" i="33" s="1"/>
  <c r="AQ133" i="33" s="1"/>
  <c r="AQ134" i="33" s="1"/>
  <c r="AQ135" i="33" s="1"/>
  <c r="AQ136" i="33" s="1"/>
  <c r="AQ137" i="33" s="1"/>
  <c r="AQ138" i="33" s="1"/>
  <c r="AQ139" i="33" s="1"/>
  <c r="AQ140" i="33" s="1"/>
  <c r="AQ141" i="33" s="1"/>
  <c r="AQ142" i="33" s="1"/>
  <c r="AQ143" i="33" s="1"/>
  <c r="AQ144" i="33" s="1"/>
  <c r="AQ145" i="33" s="1"/>
  <c r="AQ146" i="33" s="1"/>
  <c r="AQ147" i="33" s="1"/>
  <c r="AQ148" i="33" s="1"/>
  <c r="AQ149" i="33" s="1"/>
  <c r="AQ150" i="33" s="1"/>
  <c r="AQ151" i="33" s="1"/>
  <c r="AQ152" i="33" s="1"/>
  <c r="AQ153" i="33" s="1"/>
  <c r="AQ154" i="33" s="1"/>
  <c r="AQ155" i="33" s="1"/>
  <c r="AQ156" i="33" s="1"/>
  <c r="AQ157" i="33" s="1"/>
  <c r="AQ158" i="33" s="1"/>
  <c r="AQ159" i="33" s="1"/>
  <c r="AQ160" i="33" s="1"/>
  <c r="AQ161" i="33" s="1"/>
  <c r="AQ162" i="33" s="1"/>
  <c r="AQ163" i="33" s="1"/>
  <c r="AQ164" i="33" s="1"/>
  <c r="AQ165" i="33" s="1"/>
  <c r="AQ166" i="33" s="1"/>
  <c r="AQ167" i="33" s="1"/>
  <c r="AQ168" i="33" s="1"/>
  <c r="AQ169" i="33" s="1"/>
  <c r="AQ170" i="33" s="1"/>
  <c r="AQ171" i="33" s="1"/>
  <c r="AQ172" i="33" s="1"/>
  <c r="AQ173" i="33" s="1"/>
  <c r="AQ174" i="33" s="1"/>
  <c r="AQ175" i="33" s="1"/>
  <c r="AQ176" i="33" s="1"/>
  <c r="AQ177" i="33" s="1"/>
  <c r="AQ178" i="33" s="1"/>
  <c r="AQ179" i="33" s="1"/>
  <c r="AQ180" i="33" s="1"/>
  <c r="AQ181" i="33" s="1"/>
  <c r="AQ182" i="33" s="1"/>
  <c r="AQ183" i="33" s="1"/>
  <c r="AQ184" i="33" s="1"/>
  <c r="AQ185" i="33" s="1"/>
  <c r="AQ186" i="33" s="1"/>
  <c r="AQ187" i="33" s="1"/>
  <c r="AQ188" i="33" s="1"/>
  <c r="AQ189" i="33" s="1"/>
  <c r="AQ190" i="33" s="1"/>
  <c r="AQ191" i="33" s="1"/>
  <c r="AQ192" i="33" s="1"/>
  <c r="AQ193" i="33" s="1"/>
  <c r="AQ194" i="33" s="1"/>
  <c r="AR20" i="33"/>
  <c r="Z16" i="33"/>
  <c r="U80" i="26"/>
  <c r="U81" i="26"/>
  <c r="U77" i="26"/>
  <c r="U99" i="26"/>
  <c r="U25" i="26"/>
  <c r="Y25" i="26" s="1"/>
  <c r="U183" i="26"/>
  <c r="U155" i="26"/>
  <c r="U66" i="26"/>
  <c r="U43" i="26"/>
  <c r="U109" i="26"/>
  <c r="U50" i="26"/>
  <c r="U123" i="26"/>
  <c r="U26" i="26"/>
  <c r="U52" i="26"/>
  <c r="U63" i="26"/>
  <c r="U159" i="26"/>
  <c r="U70" i="26"/>
  <c r="U174" i="26"/>
  <c r="U41" i="26"/>
  <c r="U132" i="26"/>
  <c r="U42" i="26"/>
  <c r="U112" i="26"/>
  <c r="U40" i="26"/>
  <c r="U95" i="26"/>
  <c r="U72" i="26"/>
  <c r="U152" i="26"/>
  <c r="U166" i="26"/>
  <c r="U182" i="26"/>
  <c r="U110" i="26"/>
  <c r="U128" i="26"/>
  <c r="U78" i="26"/>
  <c r="U175" i="26"/>
  <c r="U90" i="26"/>
  <c r="U135" i="26"/>
  <c r="U97" i="26"/>
  <c r="U193" i="26"/>
  <c r="U161" i="26"/>
  <c r="U60" i="26"/>
  <c r="U73" i="26"/>
  <c r="U28" i="26"/>
  <c r="U100" i="26"/>
  <c r="U79" i="26"/>
  <c r="U148" i="26"/>
  <c r="U29" i="26"/>
  <c r="U59" i="26"/>
  <c r="U118" i="26"/>
  <c r="U23" i="26"/>
  <c r="Y23" i="26" s="1"/>
  <c r="U154" i="26"/>
  <c r="U156" i="26"/>
  <c r="U114" i="26"/>
  <c r="U32" i="26"/>
  <c r="U179" i="26"/>
  <c r="U45" i="26"/>
  <c r="U24" i="26"/>
  <c r="Y24" i="26" s="1"/>
  <c r="U158" i="26"/>
  <c r="U39" i="26"/>
  <c r="U33" i="26"/>
  <c r="U122" i="26"/>
  <c r="U125" i="26"/>
  <c r="U172" i="26"/>
  <c r="U65" i="26"/>
  <c r="U117" i="26"/>
  <c r="U37" i="26"/>
  <c r="U107" i="26"/>
  <c r="U69" i="26"/>
  <c r="U93" i="26"/>
  <c r="U144" i="26"/>
  <c r="U138" i="26"/>
  <c r="U116" i="26"/>
  <c r="U46" i="26"/>
  <c r="U103" i="26"/>
  <c r="U87" i="26"/>
  <c r="U20" i="26"/>
  <c r="Y20" i="26" s="1"/>
  <c r="U27" i="26"/>
  <c r="U143" i="26"/>
  <c r="U168" i="26"/>
  <c r="U98" i="26"/>
  <c r="U68" i="26"/>
  <c r="U74" i="26"/>
  <c r="U61" i="26"/>
  <c r="U67" i="26"/>
  <c r="U124" i="26"/>
  <c r="U147" i="26"/>
  <c r="V19" i="26"/>
  <c r="V17" i="26" s="1"/>
  <c r="B5" i="26" s="1"/>
  <c r="U163" i="26"/>
  <c r="U36" i="26"/>
  <c r="U130" i="26"/>
  <c r="U192" i="26"/>
  <c r="U139" i="26"/>
  <c r="U167" i="26"/>
  <c r="U111" i="26"/>
  <c r="U96" i="26"/>
  <c r="U146" i="26"/>
  <c r="U145" i="26"/>
  <c r="U186" i="26"/>
  <c r="U191" i="26"/>
  <c r="U169" i="26"/>
  <c r="U178" i="26"/>
  <c r="U44" i="26"/>
  <c r="U71" i="26"/>
  <c r="U188" i="26"/>
  <c r="U185" i="26"/>
  <c r="U62" i="26"/>
  <c r="U136" i="26"/>
  <c r="U150" i="26"/>
  <c r="U106" i="26"/>
  <c r="U190" i="26"/>
  <c r="U121" i="26"/>
  <c r="U76" i="26"/>
  <c r="U55" i="26"/>
  <c r="U31" i="26"/>
  <c r="U94" i="26"/>
  <c r="U134" i="26"/>
  <c r="U177" i="26"/>
  <c r="U88" i="26"/>
  <c r="U129" i="26"/>
  <c r="U57" i="26"/>
  <c r="U30" i="26"/>
  <c r="U173" i="26"/>
  <c r="U38" i="26"/>
  <c r="U184" i="26"/>
  <c r="U91" i="26"/>
  <c r="U131" i="26"/>
  <c r="U120" i="26"/>
  <c r="U137" i="26"/>
  <c r="U101" i="26"/>
  <c r="U127" i="26"/>
  <c r="U170" i="26"/>
  <c r="U151" i="26"/>
  <c r="U86" i="26"/>
  <c r="U160" i="26"/>
  <c r="U104" i="26"/>
  <c r="U85" i="26"/>
  <c r="U92" i="26"/>
  <c r="U58" i="26"/>
  <c r="U89" i="26"/>
  <c r="U49" i="26"/>
  <c r="U142" i="26"/>
  <c r="U82" i="26"/>
  <c r="U34" i="26"/>
  <c r="U181" i="26"/>
  <c r="U102" i="26"/>
  <c r="U133" i="26"/>
  <c r="U22" i="26"/>
  <c r="Y22" i="26" s="1"/>
  <c r="Y28" i="26" s="1"/>
  <c r="Y34" i="26" s="1"/>
  <c r="U165" i="26"/>
  <c r="U115" i="26"/>
  <c r="U105" i="26"/>
  <c r="U180" i="26"/>
  <c r="U126" i="26"/>
  <c r="U153" i="26"/>
  <c r="U149" i="26"/>
  <c r="U162" i="26"/>
  <c r="U194" i="26"/>
  <c r="U56" i="26"/>
  <c r="U171" i="26"/>
  <c r="U141" i="26"/>
  <c r="U157" i="26"/>
  <c r="U108" i="26"/>
  <c r="U48" i="26"/>
  <c r="U140" i="26"/>
  <c r="U35" i="26"/>
  <c r="U47" i="26"/>
  <c r="U189" i="26"/>
  <c r="U119" i="26"/>
  <c r="U113" i="26"/>
  <c r="U51" i="26"/>
  <c r="U84" i="26"/>
  <c r="U187" i="26"/>
  <c r="U83" i="26"/>
  <c r="U176" i="26"/>
  <c r="U75" i="26"/>
  <c r="U21" i="26"/>
  <c r="Y21" i="26" s="1"/>
  <c r="U64" i="26"/>
  <c r="U53" i="26"/>
  <c r="U54" i="26"/>
  <c r="U164" i="26"/>
  <c r="AR2" i="14"/>
  <c r="AR5" i="14"/>
  <c r="BE5" i="14"/>
  <c r="BE2" i="14"/>
  <c r="AW2" i="14"/>
  <c r="AW5" i="14"/>
  <c r="AX5" i="14"/>
  <c r="AX2" i="14"/>
  <c r="BK5" i="14"/>
  <c r="BK2" i="14"/>
  <c r="BG5" i="14"/>
  <c r="BG2" i="14"/>
  <c r="BD5" i="29"/>
  <c r="BD2" i="29"/>
  <c r="BJ2" i="29"/>
  <c r="BJ5" i="29"/>
  <c r="AY5" i="29"/>
  <c r="AY2" i="29"/>
  <c r="BB2" i="29"/>
  <c r="BB5" i="29"/>
  <c r="AK2" i="29"/>
  <c r="AK5" i="29"/>
  <c r="AQ2" i="29"/>
  <c r="AQ5" i="29"/>
  <c r="BN5" i="29"/>
  <c r="BN2" i="29"/>
  <c r="AV5" i="29"/>
  <c r="AV2" i="29"/>
  <c r="AR2" i="29"/>
  <c r="AR5" i="29"/>
  <c r="AN2" i="29"/>
  <c r="AN5" i="29"/>
  <c r="AZ2" i="29"/>
  <c r="AZ5" i="29"/>
  <c r="P33" i="13"/>
  <c r="AJ33" i="13" s="1"/>
  <c r="O33" i="13"/>
  <c r="AL33" i="13" s="1"/>
  <c r="X10" i="27" s="1"/>
  <c r="M33" i="13"/>
  <c r="AX32" i="13"/>
  <c r="BD7" i="13"/>
  <c r="BF7" i="13"/>
  <c r="BG7" i="13"/>
  <c r="AV7" i="13"/>
  <c r="AZ7" i="13"/>
  <c r="AX7" i="13"/>
  <c r="BA7" i="13"/>
  <c r="AY7" i="13"/>
  <c r="BB7" i="13"/>
  <c r="BC7" i="13"/>
  <c r="AW7" i="13"/>
  <c r="BE7" i="13"/>
  <c r="AF141" i="12" l="1"/>
  <c r="Y28" i="27"/>
  <c r="Y34" i="27" s="1"/>
  <c r="Y40" i="27" s="1"/>
  <c r="Y46" i="27" s="1"/>
  <c r="Y52" i="27" s="1"/>
  <c r="Y58" i="27" s="1"/>
  <c r="Y64" i="27" s="1"/>
  <c r="Y70" i="27" s="1"/>
  <c r="Y76" i="27" s="1"/>
  <c r="Y82" i="27" s="1"/>
  <c r="Y88" i="27" s="1"/>
  <c r="Y94" i="27" s="1"/>
  <c r="Y100" i="27" s="1"/>
  <c r="Y106" i="27" s="1"/>
  <c r="Y112" i="27" s="1"/>
  <c r="Y118" i="27" s="1"/>
  <c r="Y124" i="27" s="1"/>
  <c r="Y130" i="27" s="1"/>
  <c r="Y136" i="27" s="1"/>
  <c r="Y142" i="27" s="1"/>
  <c r="Y148" i="27" s="1"/>
  <c r="Y154" i="27" s="1"/>
  <c r="Y160" i="27" s="1"/>
  <c r="Y166" i="27" s="1"/>
  <c r="Y172" i="27" s="1"/>
  <c r="Y178" i="27" s="1"/>
  <c r="Y184" i="27" s="1"/>
  <c r="Y190" i="27" s="1"/>
  <c r="Y30" i="12"/>
  <c r="Y36" i="12" s="1"/>
  <c r="Y42" i="12" s="1"/>
  <c r="Y48" i="12" s="1"/>
  <c r="Y54" i="12" s="1"/>
  <c r="Y60" i="12" s="1"/>
  <c r="Y66" i="12" s="1"/>
  <c r="Y72" i="12" s="1"/>
  <c r="Y78" i="12" s="1"/>
  <c r="Y84" i="12" s="1"/>
  <c r="Y90" i="12" s="1"/>
  <c r="Y96" i="12" s="1"/>
  <c r="Y102" i="12" s="1"/>
  <c r="Y108" i="12" s="1"/>
  <c r="Y114" i="12" s="1"/>
  <c r="Y120" i="12" s="1"/>
  <c r="Y126" i="12" s="1"/>
  <c r="Y132" i="12" s="1"/>
  <c r="Y138" i="12" s="1"/>
  <c r="Y144" i="12" s="1"/>
  <c r="Y150" i="12" s="1"/>
  <c r="Y156" i="12" s="1"/>
  <c r="Y162" i="12" s="1"/>
  <c r="Y168" i="12" s="1"/>
  <c r="Y174" i="12" s="1"/>
  <c r="Y180" i="12" s="1"/>
  <c r="Y186" i="12" s="1"/>
  <c r="Y192" i="12" s="1"/>
  <c r="AF125" i="12"/>
  <c r="AF82" i="12"/>
  <c r="AF24" i="12"/>
  <c r="AF88" i="12"/>
  <c r="AF123" i="12"/>
  <c r="AF30" i="12"/>
  <c r="AF59" i="12"/>
  <c r="AF68" i="12"/>
  <c r="Y27" i="12"/>
  <c r="Y33" i="12" s="1"/>
  <c r="Y39" i="12" s="1"/>
  <c r="Y45" i="12" s="1"/>
  <c r="Y51" i="12" s="1"/>
  <c r="Y57" i="12" s="1"/>
  <c r="Y63" i="12" s="1"/>
  <c r="Y69" i="12" s="1"/>
  <c r="Y75" i="12" s="1"/>
  <c r="Y81" i="12" s="1"/>
  <c r="Y87" i="12" s="1"/>
  <c r="Y93" i="12" s="1"/>
  <c r="Y99" i="12" s="1"/>
  <c r="Y105" i="12" s="1"/>
  <c r="Y111" i="12" s="1"/>
  <c r="Y117" i="12" s="1"/>
  <c r="Y123" i="12" s="1"/>
  <c r="Y129" i="12" s="1"/>
  <c r="Y135" i="12" s="1"/>
  <c r="Y141" i="12" s="1"/>
  <c r="Y147" i="12" s="1"/>
  <c r="Y153" i="12" s="1"/>
  <c r="Y159" i="12" s="1"/>
  <c r="Y165" i="12" s="1"/>
  <c r="Y171" i="12" s="1"/>
  <c r="Y177" i="12" s="1"/>
  <c r="Y183" i="12" s="1"/>
  <c r="Y189" i="12" s="1"/>
  <c r="Y26" i="12"/>
  <c r="Y32" i="12" s="1"/>
  <c r="Y38" i="12" s="1"/>
  <c r="Y44" i="12" s="1"/>
  <c r="Y50" i="12" s="1"/>
  <c r="Y56" i="12" s="1"/>
  <c r="Y62" i="12" s="1"/>
  <c r="Y68" i="12" s="1"/>
  <c r="Y74" i="12" s="1"/>
  <c r="Y80" i="12" s="1"/>
  <c r="Y86" i="12" s="1"/>
  <c r="Y92" i="12" s="1"/>
  <c r="Y98" i="12" s="1"/>
  <c r="Y104" i="12" s="1"/>
  <c r="Y110" i="12" s="1"/>
  <c r="Y116" i="12" s="1"/>
  <c r="Y122" i="12" s="1"/>
  <c r="Y128" i="12" s="1"/>
  <c r="Y134" i="12" s="1"/>
  <c r="Y140" i="12" s="1"/>
  <c r="Y146" i="12" s="1"/>
  <c r="Y152" i="12" s="1"/>
  <c r="Y158" i="12" s="1"/>
  <c r="Y164" i="12" s="1"/>
  <c r="Y170" i="12" s="1"/>
  <c r="Y176" i="12" s="1"/>
  <c r="Y182" i="12" s="1"/>
  <c r="Y188" i="12" s="1"/>
  <c r="Y194" i="12" s="1"/>
  <c r="AF81" i="12"/>
  <c r="AF21" i="12"/>
  <c r="AF122" i="12"/>
  <c r="AF62" i="12"/>
  <c r="AF108" i="12"/>
  <c r="AF92" i="12"/>
  <c r="AF171" i="12"/>
  <c r="AF112" i="12"/>
  <c r="Y29" i="27"/>
  <c r="Y35" i="27" s="1"/>
  <c r="Y41" i="27" s="1"/>
  <c r="Y47" i="27" s="1"/>
  <c r="Y53" i="27" s="1"/>
  <c r="Y59" i="27" s="1"/>
  <c r="Y65" i="27" s="1"/>
  <c r="Y71" i="27" s="1"/>
  <c r="Y77" i="27" s="1"/>
  <c r="Y83" i="27" s="1"/>
  <c r="Y89" i="27" s="1"/>
  <c r="Y95" i="27" s="1"/>
  <c r="Y101" i="27" s="1"/>
  <c r="Y107" i="27" s="1"/>
  <c r="Y113" i="27" s="1"/>
  <c r="Y119" i="27" s="1"/>
  <c r="Y125" i="27" s="1"/>
  <c r="Y131" i="27" s="1"/>
  <c r="Y137" i="27" s="1"/>
  <c r="Y143" i="27" s="1"/>
  <c r="Y149" i="27" s="1"/>
  <c r="Y155" i="27" s="1"/>
  <c r="Y161" i="27" s="1"/>
  <c r="Y167" i="27" s="1"/>
  <c r="Y173" i="27" s="1"/>
  <c r="Y179" i="27" s="1"/>
  <c r="Y185" i="27" s="1"/>
  <c r="Y191" i="27" s="1"/>
  <c r="AF187" i="12"/>
  <c r="Y29" i="12"/>
  <c r="Y35" i="12" s="1"/>
  <c r="AF99" i="12"/>
  <c r="AF180" i="12"/>
  <c r="AF36" i="12"/>
  <c r="AF157" i="12"/>
  <c r="AF115" i="12"/>
  <c r="AF175" i="12"/>
  <c r="Y28" i="12"/>
  <c r="Y34" i="12" s="1"/>
  <c r="Y40" i="12" s="1"/>
  <c r="Y46" i="12" s="1"/>
  <c r="Y52" i="12" s="1"/>
  <c r="Y58" i="12" s="1"/>
  <c r="Y64" i="12" s="1"/>
  <c r="Y70" i="12" s="1"/>
  <c r="Y76" i="12" s="1"/>
  <c r="Y82" i="12" s="1"/>
  <c r="Y88" i="12" s="1"/>
  <c r="Y94" i="12" s="1"/>
  <c r="Y100" i="12" s="1"/>
  <c r="Y106" i="12" s="1"/>
  <c r="Y112" i="12" s="1"/>
  <c r="Y118" i="12" s="1"/>
  <c r="Y124" i="12" s="1"/>
  <c r="Y130" i="12" s="1"/>
  <c r="Y136" i="12" s="1"/>
  <c r="Y142" i="12" s="1"/>
  <c r="Y148" i="12" s="1"/>
  <c r="Y154" i="12" s="1"/>
  <c r="Y160" i="12" s="1"/>
  <c r="Y166" i="12" s="1"/>
  <c r="Y172" i="12" s="1"/>
  <c r="Y178" i="12" s="1"/>
  <c r="Y184" i="12" s="1"/>
  <c r="Y190" i="12" s="1"/>
  <c r="Y41" i="12"/>
  <c r="Y47" i="12" s="1"/>
  <c r="Y53" i="12" s="1"/>
  <c r="Y59" i="12" s="1"/>
  <c r="Y65" i="12" s="1"/>
  <c r="Y71" i="12" s="1"/>
  <c r="Y77" i="12" s="1"/>
  <c r="Y83" i="12" s="1"/>
  <c r="Y89" i="12" s="1"/>
  <c r="Y95" i="12" s="1"/>
  <c r="Y101" i="12" s="1"/>
  <c r="Y107" i="12" s="1"/>
  <c r="Y113" i="12" s="1"/>
  <c r="Y119" i="12" s="1"/>
  <c r="Y125" i="12" s="1"/>
  <c r="Y131" i="12" s="1"/>
  <c r="Y137" i="12" s="1"/>
  <c r="Y143" i="12" s="1"/>
  <c r="Y149" i="12" s="1"/>
  <c r="Y155" i="12" s="1"/>
  <c r="Y161" i="12" s="1"/>
  <c r="Y167" i="12" s="1"/>
  <c r="Y173" i="12" s="1"/>
  <c r="Y179" i="12" s="1"/>
  <c r="Y185" i="12" s="1"/>
  <c r="Y191" i="12" s="1"/>
  <c r="Y31" i="12"/>
  <c r="Y37" i="12" s="1"/>
  <c r="Y43" i="12" s="1"/>
  <c r="Y49" i="12" s="1"/>
  <c r="Y55" i="12" s="1"/>
  <c r="Y61" i="12" s="1"/>
  <c r="Y67" i="12" s="1"/>
  <c r="Y73" i="12" s="1"/>
  <c r="Y79" i="12" s="1"/>
  <c r="Y85" i="12" s="1"/>
  <c r="Y91" i="12" s="1"/>
  <c r="Y97" i="12" s="1"/>
  <c r="Y103" i="12" s="1"/>
  <c r="Y109" i="12" s="1"/>
  <c r="Y115" i="12" s="1"/>
  <c r="Y121" i="12" s="1"/>
  <c r="Y127" i="12" s="1"/>
  <c r="Y133" i="12" s="1"/>
  <c r="Y139" i="12" s="1"/>
  <c r="Y145" i="12" s="1"/>
  <c r="Y151" i="12" s="1"/>
  <c r="Y157" i="12" s="1"/>
  <c r="Y163" i="12" s="1"/>
  <c r="Y169" i="12" s="1"/>
  <c r="Y175" i="12" s="1"/>
  <c r="Y181" i="12" s="1"/>
  <c r="Y187" i="12" s="1"/>
  <c r="Y193" i="12" s="1"/>
  <c r="AJ5" i="12"/>
  <c r="U5" i="12" s="1"/>
  <c r="Z9" i="13" s="1"/>
  <c r="AF136" i="12"/>
  <c r="AF72" i="12"/>
  <c r="AF87" i="12"/>
  <c r="Z18" i="12"/>
  <c r="AF158" i="12"/>
  <c r="AF52" i="12"/>
  <c r="AF167" i="12"/>
  <c r="AF104" i="12"/>
  <c r="AF160" i="12"/>
  <c r="AF49" i="12"/>
  <c r="AF155" i="12"/>
  <c r="AF124" i="12"/>
  <c r="AF79" i="12"/>
  <c r="AF73" i="12"/>
  <c r="AF173" i="12"/>
  <c r="AF166" i="12"/>
  <c r="AF153" i="12"/>
  <c r="Y31" i="27"/>
  <c r="Y37" i="27" s="1"/>
  <c r="Y43" i="27" s="1"/>
  <c r="Y49" i="27" s="1"/>
  <c r="Y55" i="27" s="1"/>
  <c r="Y61" i="27" s="1"/>
  <c r="Y67" i="27" s="1"/>
  <c r="Y73" i="27" s="1"/>
  <c r="Y79" i="27" s="1"/>
  <c r="Y85" i="27" s="1"/>
  <c r="Y91" i="27" s="1"/>
  <c r="Y97" i="27" s="1"/>
  <c r="Y103" i="27" s="1"/>
  <c r="Y109" i="27" s="1"/>
  <c r="Y115" i="27" s="1"/>
  <c r="Y121" i="27" s="1"/>
  <c r="Y127" i="27" s="1"/>
  <c r="Y133" i="27" s="1"/>
  <c r="Y139" i="27" s="1"/>
  <c r="Y145" i="27" s="1"/>
  <c r="Y151" i="27" s="1"/>
  <c r="Y157" i="27" s="1"/>
  <c r="Y163" i="27" s="1"/>
  <c r="Y169" i="27" s="1"/>
  <c r="Y175" i="27" s="1"/>
  <c r="Y181" i="27" s="1"/>
  <c r="Y187" i="27" s="1"/>
  <c r="Y193" i="27" s="1"/>
  <c r="AF184" i="12"/>
  <c r="AA13" i="12"/>
  <c r="AF151" i="12"/>
  <c r="AF43" i="12"/>
  <c r="AF116" i="12"/>
  <c r="AF60" i="12"/>
  <c r="AF63" i="12"/>
  <c r="AF66" i="12"/>
  <c r="AF29" i="12"/>
  <c r="AF148" i="12"/>
  <c r="AF179" i="12"/>
  <c r="AF165" i="12"/>
  <c r="AF70" i="12"/>
  <c r="AF53" i="12"/>
  <c r="AF46" i="12"/>
  <c r="AF28" i="12"/>
  <c r="AF50" i="12"/>
  <c r="AF121" i="12"/>
  <c r="AF161" i="12"/>
  <c r="AF94" i="12"/>
  <c r="AF64" i="12"/>
  <c r="AF69" i="12"/>
  <c r="AF140" i="12"/>
  <c r="AF142" i="12"/>
  <c r="AF126" i="12"/>
  <c r="AF120" i="12"/>
  <c r="AF67" i="12"/>
  <c r="AF172" i="12"/>
  <c r="AF146" i="12"/>
  <c r="AF133" i="12"/>
  <c r="AF103" i="12"/>
  <c r="AF90" i="12"/>
  <c r="AF34" i="12"/>
  <c r="AF186" i="12"/>
  <c r="AF96" i="12"/>
  <c r="AF169" i="12"/>
  <c r="AF131" i="12"/>
  <c r="AF134" i="12"/>
  <c r="AF32" i="12"/>
  <c r="AF193" i="12"/>
  <c r="AF56" i="12"/>
  <c r="AJ2" i="12"/>
  <c r="AF118" i="12"/>
  <c r="AF84" i="12"/>
  <c r="AF168" i="12"/>
  <c r="AF129" i="12"/>
  <c r="AF33" i="12"/>
  <c r="AF113" i="12"/>
  <c r="AF74" i="12"/>
  <c r="AF41" i="12"/>
  <c r="AF138" i="12"/>
  <c r="AF76" i="12"/>
  <c r="AF91" i="12"/>
  <c r="AF183" i="12"/>
  <c r="AF65" i="12"/>
  <c r="AF98" i="12"/>
  <c r="AF135" i="12"/>
  <c r="AF55" i="12"/>
  <c r="AF154" i="12"/>
  <c r="AF143" i="12"/>
  <c r="AF182" i="12"/>
  <c r="AF189" i="12"/>
  <c r="AF101" i="12"/>
  <c r="AF149" i="12"/>
  <c r="AF188" i="12"/>
  <c r="AF61" i="12"/>
  <c r="AF57" i="12"/>
  <c r="AF93" i="12"/>
  <c r="AF51" i="12"/>
  <c r="AF85" i="12"/>
  <c r="AF110" i="12"/>
  <c r="AF174" i="12"/>
  <c r="AF132" i="12"/>
  <c r="AF71" i="12"/>
  <c r="AF100" i="12"/>
  <c r="AF86" i="12"/>
  <c r="AF156" i="12"/>
  <c r="AF97" i="12"/>
  <c r="AF119" i="12"/>
  <c r="AF162" i="12"/>
  <c r="AF48" i="12"/>
  <c r="AF78" i="12"/>
  <c r="AF58" i="12"/>
  <c r="Y27" i="30"/>
  <c r="Y33" i="30" s="1"/>
  <c r="Y39" i="30" s="1"/>
  <c r="Y45" i="30" s="1"/>
  <c r="Y51" i="30" s="1"/>
  <c r="Y57" i="30" s="1"/>
  <c r="Y63" i="30" s="1"/>
  <c r="Y69" i="30" s="1"/>
  <c r="Y75" i="30" s="1"/>
  <c r="Y81" i="30" s="1"/>
  <c r="Y87" i="30" s="1"/>
  <c r="Y93" i="30" s="1"/>
  <c r="Y99" i="30" s="1"/>
  <c r="Y105" i="30" s="1"/>
  <c r="Y111" i="30" s="1"/>
  <c r="Y117" i="30" s="1"/>
  <c r="Y123" i="30" s="1"/>
  <c r="Y129" i="30" s="1"/>
  <c r="Y135" i="30" s="1"/>
  <c r="Y141" i="30" s="1"/>
  <c r="Y147" i="30" s="1"/>
  <c r="Y153" i="30" s="1"/>
  <c r="Y159" i="30" s="1"/>
  <c r="Y165" i="30" s="1"/>
  <c r="Y171" i="30" s="1"/>
  <c r="Y177" i="30" s="1"/>
  <c r="Y183" i="30" s="1"/>
  <c r="Y189" i="30" s="1"/>
  <c r="AF127" i="12"/>
  <c r="AF83" i="12"/>
  <c r="AF109" i="12"/>
  <c r="AF145" i="12"/>
  <c r="AF20" i="12"/>
  <c r="AF102" i="12"/>
  <c r="AF47" i="12"/>
  <c r="AF117" i="12"/>
  <c r="AF75" i="12"/>
  <c r="AF147" i="12"/>
  <c r="AF31" i="12"/>
  <c r="AF164" i="12"/>
  <c r="AF177" i="12"/>
  <c r="AF42" i="12"/>
  <c r="AF107" i="12"/>
  <c r="AF194" i="12"/>
  <c r="AG194" i="12" s="1"/>
  <c r="AF170" i="12"/>
  <c r="AF176" i="12"/>
  <c r="AF37" i="12"/>
  <c r="AF114" i="12"/>
  <c r="AF128" i="12"/>
  <c r="AF40" i="12"/>
  <c r="AF35" i="12"/>
  <c r="AF111" i="12"/>
  <c r="AF22" i="12"/>
  <c r="AF152" i="12"/>
  <c r="AF54" i="12"/>
  <c r="AF191" i="12"/>
  <c r="AF190" i="12"/>
  <c r="AF95" i="12"/>
  <c r="AF150" i="12"/>
  <c r="AF139" i="12"/>
  <c r="AF130" i="12"/>
  <c r="AF27" i="12"/>
  <c r="AF163" i="12"/>
  <c r="AF159" i="12"/>
  <c r="AF137" i="12"/>
  <c r="AF44" i="12"/>
  <c r="AF23" i="12"/>
  <c r="AF89" i="12"/>
  <c r="AF80" i="12"/>
  <c r="AF185" i="12"/>
  <c r="AF105" i="12"/>
  <c r="Y27" i="27"/>
  <c r="Y33" i="27" s="1"/>
  <c r="Y39" i="27" s="1"/>
  <c r="Y45" i="27" s="1"/>
  <c r="Y51" i="27" s="1"/>
  <c r="Y57" i="27" s="1"/>
  <c r="Y63" i="27" s="1"/>
  <c r="Y69" i="27" s="1"/>
  <c r="Y75" i="27" s="1"/>
  <c r="Y81" i="27" s="1"/>
  <c r="Y87" i="27" s="1"/>
  <c r="Y93" i="27" s="1"/>
  <c r="Y99" i="27" s="1"/>
  <c r="Y105" i="27" s="1"/>
  <c r="Y111" i="27" s="1"/>
  <c r="Y117" i="27" s="1"/>
  <c r="Y123" i="27" s="1"/>
  <c r="Y129" i="27" s="1"/>
  <c r="Y135" i="27" s="1"/>
  <c r="Y141" i="27" s="1"/>
  <c r="Y147" i="27" s="1"/>
  <c r="Y153" i="27" s="1"/>
  <c r="Y159" i="27" s="1"/>
  <c r="Y165" i="27" s="1"/>
  <c r="Y171" i="27" s="1"/>
  <c r="Y177" i="27" s="1"/>
  <c r="Y183" i="27" s="1"/>
  <c r="Y189" i="27" s="1"/>
  <c r="Y26" i="27"/>
  <c r="Y32" i="27" s="1"/>
  <c r="Y38" i="27" s="1"/>
  <c r="Y44" i="27" s="1"/>
  <c r="Y50" i="27" s="1"/>
  <c r="Y56" i="27" s="1"/>
  <c r="Y62" i="27" s="1"/>
  <c r="Y68" i="27" s="1"/>
  <c r="Y74" i="27" s="1"/>
  <c r="Y80" i="27" s="1"/>
  <c r="Y86" i="27" s="1"/>
  <c r="Y92" i="27" s="1"/>
  <c r="Y98" i="27" s="1"/>
  <c r="Y104" i="27" s="1"/>
  <c r="Y110" i="27" s="1"/>
  <c r="Y116" i="27" s="1"/>
  <c r="Y122" i="27" s="1"/>
  <c r="Y128" i="27" s="1"/>
  <c r="Y134" i="27" s="1"/>
  <c r="Y140" i="27" s="1"/>
  <c r="Y146" i="27" s="1"/>
  <c r="Y152" i="27" s="1"/>
  <c r="Y158" i="27" s="1"/>
  <c r="Y164" i="27" s="1"/>
  <c r="Y170" i="27" s="1"/>
  <c r="Y176" i="27" s="1"/>
  <c r="Y182" i="27" s="1"/>
  <c r="Y188" i="27" s="1"/>
  <c r="Y194" i="27" s="1"/>
  <c r="G20" i="27"/>
  <c r="AF77" i="12"/>
  <c r="AF26" i="12"/>
  <c r="AF192" i="12"/>
  <c r="AF38" i="12"/>
  <c r="AF178" i="12"/>
  <c r="AF181" i="12"/>
  <c r="AF45" i="12"/>
  <c r="AF25" i="12"/>
  <c r="AF39" i="12"/>
  <c r="AF144" i="12"/>
  <c r="Y30" i="27"/>
  <c r="Y36" i="27" s="1"/>
  <c r="Y42" i="27" s="1"/>
  <c r="Y48" i="27" s="1"/>
  <c r="Y54" i="27" s="1"/>
  <c r="Y60" i="27" s="1"/>
  <c r="Y66" i="27" s="1"/>
  <c r="Y72" i="27" s="1"/>
  <c r="Y78" i="27" s="1"/>
  <c r="Y84" i="27" s="1"/>
  <c r="Y90" i="27" s="1"/>
  <c r="Y96" i="27" s="1"/>
  <c r="Y102" i="27" s="1"/>
  <c r="Y108" i="27" s="1"/>
  <c r="Y114" i="27" s="1"/>
  <c r="Y120" i="27" s="1"/>
  <c r="Y126" i="27" s="1"/>
  <c r="Y132" i="27" s="1"/>
  <c r="Y138" i="27" s="1"/>
  <c r="Y144" i="27" s="1"/>
  <c r="Y150" i="27" s="1"/>
  <c r="Y156" i="27" s="1"/>
  <c r="Y162" i="27" s="1"/>
  <c r="Y168" i="27" s="1"/>
  <c r="Y174" i="27" s="1"/>
  <c r="Y180" i="27" s="1"/>
  <c r="Y186" i="27" s="1"/>
  <c r="Y192" i="27" s="1"/>
  <c r="V10" i="36"/>
  <c r="V13" i="36" s="1"/>
  <c r="X13" i="36" s="1"/>
  <c r="B7" i="36" s="1"/>
  <c r="Y28" i="28"/>
  <c r="Y34" i="28" s="1"/>
  <c r="Y40" i="28" s="1"/>
  <c r="Y46" i="28" s="1"/>
  <c r="Y52" i="28" s="1"/>
  <c r="Y58" i="28" s="1"/>
  <c r="Y64" i="28" s="1"/>
  <c r="Y70" i="28" s="1"/>
  <c r="Y76" i="28" s="1"/>
  <c r="Y82" i="28" s="1"/>
  <c r="Y88" i="28" s="1"/>
  <c r="Y94" i="28" s="1"/>
  <c r="Y100" i="28" s="1"/>
  <c r="Y106" i="28" s="1"/>
  <c r="Y112" i="28" s="1"/>
  <c r="Y118" i="28" s="1"/>
  <c r="Y124" i="28" s="1"/>
  <c r="Y130" i="28" s="1"/>
  <c r="Y136" i="28" s="1"/>
  <c r="Y142" i="28" s="1"/>
  <c r="Y148" i="28" s="1"/>
  <c r="Y154" i="28" s="1"/>
  <c r="Y160" i="28" s="1"/>
  <c r="Y166" i="28" s="1"/>
  <c r="Y172" i="28" s="1"/>
  <c r="Y178" i="28" s="1"/>
  <c r="Y184" i="28" s="1"/>
  <c r="Y190" i="28" s="1"/>
  <c r="Y30" i="29"/>
  <c r="Y36" i="29" s="1"/>
  <c r="Y42" i="29" s="1"/>
  <c r="Y48" i="29" s="1"/>
  <c r="Y54" i="29" s="1"/>
  <c r="Y60" i="29" s="1"/>
  <c r="Y66" i="29" s="1"/>
  <c r="Y72" i="29" s="1"/>
  <c r="Y78" i="29" s="1"/>
  <c r="Y84" i="29" s="1"/>
  <c r="Y90" i="29" s="1"/>
  <c r="Y96" i="29" s="1"/>
  <c r="Y102" i="29" s="1"/>
  <c r="Y108" i="29" s="1"/>
  <c r="Y114" i="29" s="1"/>
  <c r="Y120" i="29" s="1"/>
  <c r="Y126" i="29" s="1"/>
  <c r="Y132" i="29" s="1"/>
  <c r="Y138" i="29" s="1"/>
  <c r="Y144" i="29" s="1"/>
  <c r="Y150" i="29" s="1"/>
  <c r="Y156" i="29" s="1"/>
  <c r="Y162" i="29" s="1"/>
  <c r="Y168" i="29" s="1"/>
  <c r="Y174" i="29" s="1"/>
  <c r="Y180" i="29" s="1"/>
  <c r="Y186" i="29" s="1"/>
  <c r="Y192" i="29" s="1"/>
  <c r="Y28" i="33"/>
  <c r="Y34" i="33" s="1"/>
  <c r="Y40" i="33" s="1"/>
  <c r="Y46" i="33" s="1"/>
  <c r="Y52" i="33" s="1"/>
  <c r="Y58" i="33" s="1"/>
  <c r="Y64" i="33" s="1"/>
  <c r="Y70" i="33" s="1"/>
  <c r="Y76" i="33" s="1"/>
  <c r="Y82" i="33" s="1"/>
  <c r="Y88" i="33" s="1"/>
  <c r="Y94" i="33" s="1"/>
  <c r="Y100" i="33" s="1"/>
  <c r="Y106" i="33" s="1"/>
  <c r="Y112" i="33" s="1"/>
  <c r="Y118" i="33" s="1"/>
  <c r="Y124" i="33" s="1"/>
  <c r="Y130" i="33" s="1"/>
  <c r="Y136" i="33" s="1"/>
  <c r="Y142" i="33" s="1"/>
  <c r="Y148" i="33" s="1"/>
  <c r="Y154" i="33" s="1"/>
  <c r="Y160" i="33" s="1"/>
  <c r="Y166" i="33" s="1"/>
  <c r="Y172" i="33" s="1"/>
  <c r="Y178" i="33" s="1"/>
  <c r="Y184" i="33" s="1"/>
  <c r="Y190" i="33" s="1"/>
  <c r="Y36" i="31"/>
  <c r="Y42" i="31" s="1"/>
  <c r="Y27" i="33"/>
  <c r="Y33" i="33" s="1"/>
  <c r="Y39" i="33" s="1"/>
  <c r="Y45" i="33" s="1"/>
  <c r="Y51" i="33" s="1"/>
  <c r="Y57" i="33" s="1"/>
  <c r="Y63" i="33" s="1"/>
  <c r="Y69" i="33" s="1"/>
  <c r="Y75" i="33" s="1"/>
  <c r="Y81" i="33" s="1"/>
  <c r="Y87" i="33" s="1"/>
  <c r="Y93" i="33" s="1"/>
  <c r="Y99" i="33" s="1"/>
  <c r="Y105" i="33" s="1"/>
  <c r="Y111" i="33" s="1"/>
  <c r="Y117" i="33" s="1"/>
  <c r="Y123" i="33" s="1"/>
  <c r="Y129" i="33" s="1"/>
  <c r="Y135" i="33" s="1"/>
  <c r="Y141" i="33" s="1"/>
  <c r="Y147" i="33" s="1"/>
  <c r="Y153" i="33" s="1"/>
  <c r="Y159" i="33" s="1"/>
  <c r="Y165" i="33" s="1"/>
  <c r="Y171" i="33" s="1"/>
  <c r="Y177" i="33" s="1"/>
  <c r="Y183" i="33" s="1"/>
  <c r="Y189" i="33" s="1"/>
  <c r="Y27" i="28"/>
  <c r="Y33" i="28" s="1"/>
  <c r="Y39" i="28" s="1"/>
  <c r="Y45" i="28" s="1"/>
  <c r="Y51" i="28" s="1"/>
  <c r="Y57" i="28" s="1"/>
  <c r="Y63" i="28" s="1"/>
  <c r="Y69" i="28" s="1"/>
  <c r="Y75" i="28" s="1"/>
  <c r="Y81" i="28" s="1"/>
  <c r="Y87" i="28" s="1"/>
  <c r="Y93" i="28" s="1"/>
  <c r="Y99" i="28" s="1"/>
  <c r="Y105" i="28" s="1"/>
  <c r="Y111" i="28" s="1"/>
  <c r="Y117" i="28" s="1"/>
  <c r="Y123" i="28" s="1"/>
  <c r="Y129" i="28" s="1"/>
  <c r="Y135" i="28" s="1"/>
  <c r="Y141" i="28" s="1"/>
  <c r="Y147" i="28" s="1"/>
  <c r="Y153" i="28" s="1"/>
  <c r="Y159" i="28" s="1"/>
  <c r="Y165" i="28" s="1"/>
  <c r="Y171" i="28" s="1"/>
  <c r="Y177" i="28" s="1"/>
  <c r="Y183" i="28" s="1"/>
  <c r="Y189" i="28" s="1"/>
  <c r="Y29" i="34"/>
  <c r="Y35" i="34" s="1"/>
  <c r="Y41" i="34" s="1"/>
  <c r="Y47" i="34" s="1"/>
  <c r="Y53" i="34" s="1"/>
  <c r="Y59" i="34" s="1"/>
  <c r="Y65" i="34" s="1"/>
  <c r="Y71" i="34" s="1"/>
  <c r="Y77" i="34" s="1"/>
  <c r="Y83" i="34" s="1"/>
  <c r="Y89" i="34" s="1"/>
  <c r="Y95" i="34" s="1"/>
  <c r="Y101" i="34" s="1"/>
  <c r="Y107" i="34" s="1"/>
  <c r="Y113" i="34" s="1"/>
  <c r="Y119" i="34" s="1"/>
  <c r="Y125" i="34" s="1"/>
  <c r="Y131" i="34" s="1"/>
  <c r="Y137" i="34" s="1"/>
  <c r="Y143" i="34" s="1"/>
  <c r="Y149" i="34" s="1"/>
  <c r="Y155" i="34" s="1"/>
  <c r="Y161" i="34" s="1"/>
  <c r="Y167" i="34" s="1"/>
  <c r="Y173" i="34" s="1"/>
  <c r="Y179" i="34" s="1"/>
  <c r="Y185" i="34" s="1"/>
  <c r="Y191" i="34" s="1"/>
  <c r="Y29" i="31"/>
  <c r="Y35" i="31" s="1"/>
  <c r="Y41" i="31" s="1"/>
  <c r="Y47" i="31" s="1"/>
  <c r="Y53" i="31" s="1"/>
  <c r="Y59" i="31" s="1"/>
  <c r="Y65" i="31" s="1"/>
  <c r="Y71" i="31" s="1"/>
  <c r="Y77" i="31" s="1"/>
  <c r="Y83" i="31" s="1"/>
  <c r="Y89" i="31" s="1"/>
  <c r="Y95" i="31" s="1"/>
  <c r="Y101" i="31" s="1"/>
  <c r="Y107" i="31" s="1"/>
  <c r="Y113" i="31" s="1"/>
  <c r="Y119" i="31" s="1"/>
  <c r="Y125" i="31" s="1"/>
  <c r="Y131" i="31" s="1"/>
  <c r="Y137" i="31" s="1"/>
  <c r="Y143" i="31" s="1"/>
  <c r="Y149" i="31" s="1"/>
  <c r="Y155" i="31" s="1"/>
  <c r="Y161" i="31" s="1"/>
  <c r="Y167" i="31" s="1"/>
  <c r="Y173" i="31" s="1"/>
  <c r="Y179" i="31" s="1"/>
  <c r="Y185" i="31" s="1"/>
  <c r="Y191" i="31" s="1"/>
  <c r="Y28" i="14"/>
  <c r="Y34" i="14" s="1"/>
  <c r="Y40" i="14" s="1"/>
  <c r="Y46" i="14" s="1"/>
  <c r="Y52" i="14" s="1"/>
  <c r="Y58" i="14" s="1"/>
  <c r="Y64" i="14" s="1"/>
  <c r="Y70" i="14" s="1"/>
  <c r="Y76" i="14" s="1"/>
  <c r="Y82" i="14" s="1"/>
  <c r="Y88" i="14" s="1"/>
  <c r="Y94" i="14" s="1"/>
  <c r="Y100" i="14" s="1"/>
  <c r="Y106" i="14" s="1"/>
  <c r="Y112" i="14" s="1"/>
  <c r="Y118" i="14" s="1"/>
  <c r="Y124" i="14" s="1"/>
  <c r="Y130" i="14" s="1"/>
  <c r="Y136" i="14" s="1"/>
  <c r="Y142" i="14" s="1"/>
  <c r="Y148" i="14" s="1"/>
  <c r="Y154" i="14" s="1"/>
  <c r="Y160" i="14" s="1"/>
  <c r="Y166" i="14" s="1"/>
  <c r="Y172" i="14" s="1"/>
  <c r="Y178" i="14" s="1"/>
  <c r="Y184" i="14" s="1"/>
  <c r="Y190" i="14" s="1"/>
  <c r="Y28" i="34"/>
  <c r="Y34" i="34" s="1"/>
  <c r="Y40" i="34" s="1"/>
  <c r="Y46" i="34" s="1"/>
  <c r="Y52" i="34" s="1"/>
  <c r="Y58" i="34" s="1"/>
  <c r="Y64" i="34" s="1"/>
  <c r="Y70" i="34" s="1"/>
  <c r="Y76" i="34" s="1"/>
  <c r="Y82" i="34" s="1"/>
  <c r="Y88" i="34" s="1"/>
  <c r="Y94" i="34" s="1"/>
  <c r="Y100" i="34" s="1"/>
  <c r="Y106" i="34" s="1"/>
  <c r="Y112" i="34" s="1"/>
  <c r="Y118" i="34" s="1"/>
  <c r="Y124" i="34" s="1"/>
  <c r="Y130" i="34" s="1"/>
  <c r="Y136" i="34" s="1"/>
  <c r="Y142" i="34" s="1"/>
  <c r="Y148" i="34" s="1"/>
  <c r="Y154" i="34" s="1"/>
  <c r="Y160" i="34" s="1"/>
  <c r="Y166" i="34" s="1"/>
  <c r="Y172" i="34" s="1"/>
  <c r="Y178" i="34" s="1"/>
  <c r="Y184" i="34" s="1"/>
  <c r="Y190" i="34" s="1"/>
  <c r="Y30" i="28"/>
  <c r="Y36" i="28" s="1"/>
  <c r="Y42" i="28" s="1"/>
  <c r="Y48" i="28" s="1"/>
  <c r="Y54" i="28" s="1"/>
  <c r="Y60" i="28" s="1"/>
  <c r="Y66" i="28" s="1"/>
  <c r="Y72" i="28" s="1"/>
  <c r="Y78" i="28" s="1"/>
  <c r="Y84" i="28" s="1"/>
  <c r="Y90" i="28" s="1"/>
  <c r="Y96" i="28" s="1"/>
  <c r="Y102" i="28" s="1"/>
  <c r="Y108" i="28" s="1"/>
  <c r="Y114" i="28" s="1"/>
  <c r="Y120" i="28" s="1"/>
  <c r="Y126" i="28" s="1"/>
  <c r="Y132" i="28" s="1"/>
  <c r="Y138" i="28" s="1"/>
  <c r="Y144" i="28" s="1"/>
  <c r="Y150" i="28" s="1"/>
  <c r="Y156" i="28" s="1"/>
  <c r="Y162" i="28" s="1"/>
  <c r="Y168" i="28" s="1"/>
  <c r="Y174" i="28" s="1"/>
  <c r="Y180" i="28" s="1"/>
  <c r="Y186" i="28" s="1"/>
  <c r="Y192" i="28" s="1"/>
  <c r="AR194" i="32"/>
  <c r="AR193" i="32" s="1"/>
  <c r="AR192" i="32" s="1"/>
  <c r="AR191" i="32" s="1"/>
  <c r="AR190" i="32" s="1"/>
  <c r="AR189" i="32" s="1"/>
  <c r="AR188" i="32" s="1"/>
  <c r="AR187" i="32" s="1"/>
  <c r="AR186" i="32" s="1"/>
  <c r="AR185" i="32" s="1"/>
  <c r="AR184" i="32" s="1"/>
  <c r="AR183" i="32" s="1"/>
  <c r="AR182" i="32" s="1"/>
  <c r="AR181" i="32" s="1"/>
  <c r="AR180" i="32" s="1"/>
  <c r="AR179" i="32" s="1"/>
  <c r="AR178" i="32" s="1"/>
  <c r="AR177" i="32" s="1"/>
  <c r="AR176" i="32" s="1"/>
  <c r="AR175" i="32" s="1"/>
  <c r="AR174" i="32" s="1"/>
  <c r="AR173" i="32" s="1"/>
  <c r="AR172" i="32" s="1"/>
  <c r="AR171" i="32" s="1"/>
  <c r="AR170" i="32" s="1"/>
  <c r="AR169" i="32" s="1"/>
  <c r="AR168" i="32" s="1"/>
  <c r="AR167" i="32" s="1"/>
  <c r="AR166" i="32" s="1"/>
  <c r="AR165" i="32" s="1"/>
  <c r="AR164" i="32" s="1"/>
  <c r="AR163" i="32" s="1"/>
  <c r="AR162" i="32" s="1"/>
  <c r="AR161" i="32" s="1"/>
  <c r="AR160" i="32" s="1"/>
  <c r="AR159" i="32" s="1"/>
  <c r="AR158" i="32" s="1"/>
  <c r="AR157" i="32" s="1"/>
  <c r="AR156" i="32" s="1"/>
  <c r="AR155" i="32" s="1"/>
  <c r="AR154" i="32" s="1"/>
  <c r="AR153" i="32" s="1"/>
  <c r="AR152" i="32" s="1"/>
  <c r="AR151" i="32" s="1"/>
  <c r="AR150" i="32" s="1"/>
  <c r="AR149" i="32" s="1"/>
  <c r="AR148" i="32" s="1"/>
  <c r="AR147" i="32" s="1"/>
  <c r="AR146" i="32" s="1"/>
  <c r="AR145" i="32" s="1"/>
  <c r="AR144" i="32" s="1"/>
  <c r="AR143" i="32" s="1"/>
  <c r="AR142" i="32" s="1"/>
  <c r="AR141" i="32" s="1"/>
  <c r="AR140" i="32" s="1"/>
  <c r="AR139" i="32" s="1"/>
  <c r="AR138" i="32" s="1"/>
  <c r="AR137" i="32" s="1"/>
  <c r="AR136" i="32" s="1"/>
  <c r="AR135" i="32" s="1"/>
  <c r="AR134" i="32" s="1"/>
  <c r="AR133" i="32" s="1"/>
  <c r="AR132" i="32" s="1"/>
  <c r="AR131" i="32" s="1"/>
  <c r="AR130" i="32" s="1"/>
  <c r="AR129" i="32" s="1"/>
  <c r="AR128" i="32" s="1"/>
  <c r="AR127" i="32" s="1"/>
  <c r="AR126" i="32" s="1"/>
  <c r="AR125" i="32" s="1"/>
  <c r="AR124" i="32" s="1"/>
  <c r="AR123" i="32" s="1"/>
  <c r="AR122" i="32" s="1"/>
  <c r="AR121" i="32" s="1"/>
  <c r="AR120" i="32" s="1"/>
  <c r="AR119" i="32" s="1"/>
  <c r="AR118" i="32" s="1"/>
  <c r="AR117" i="32" s="1"/>
  <c r="AR116" i="32" s="1"/>
  <c r="AR115" i="32" s="1"/>
  <c r="AR114" i="32" s="1"/>
  <c r="AR113" i="32" s="1"/>
  <c r="AR112" i="32" s="1"/>
  <c r="AR111" i="32" s="1"/>
  <c r="AR110" i="32" s="1"/>
  <c r="AR109" i="32" s="1"/>
  <c r="AR108" i="32" s="1"/>
  <c r="AR107" i="32" s="1"/>
  <c r="AR106" i="32" s="1"/>
  <c r="AR105" i="32" s="1"/>
  <c r="AR104" i="32" s="1"/>
  <c r="AR103" i="32" s="1"/>
  <c r="AR102" i="32" s="1"/>
  <c r="AR101" i="32" s="1"/>
  <c r="AR100" i="32" s="1"/>
  <c r="AR99" i="32" s="1"/>
  <c r="AR98" i="32" s="1"/>
  <c r="AR97" i="32" s="1"/>
  <c r="AR96" i="32" s="1"/>
  <c r="AR95" i="32" s="1"/>
  <c r="AR94" i="32" s="1"/>
  <c r="AR93" i="32" s="1"/>
  <c r="AR92" i="32" s="1"/>
  <c r="AR91" i="32" s="1"/>
  <c r="AR90" i="32" s="1"/>
  <c r="AR89" i="32" s="1"/>
  <c r="AR88" i="32" s="1"/>
  <c r="AR87" i="32" s="1"/>
  <c r="AR86" i="32" s="1"/>
  <c r="AR85" i="32" s="1"/>
  <c r="AR84" i="32" s="1"/>
  <c r="AR83" i="32" s="1"/>
  <c r="AR82" i="32" s="1"/>
  <c r="AR81" i="32" s="1"/>
  <c r="AR80" i="32" s="1"/>
  <c r="AR79" i="32" s="1"/>
  <c r="AR78" i="32" s="1"/>
  <c r="AR77" i="32" s="1"/>
  <c r="AR76" i="32" s="1"/>
  <c r="AR75" i="32" s="1"/>
  <c r="AR74" i="32" s="1"/>
  <c r="AR73" i="32" s="1"/>
  <c r="AR72" i="32" s="1"/>
  <c r="AR71" i="32" s="1"/>
  <c r="AR70" i="32" s="1"/>
  <c r="AR69" i="32" s="1"/>
  <c r="AR68" i="32" s="1"/>
  <c r="AR67" i="32" s="1"/>
  <c r="AR66" i="32" s="1"/>
  <c r="AR65" i="32" s="1"/>
  <c r="AR64" i="32" s="1"/>
  <c r="AR63" i="32" s="1"/>
  <c r="AR62" i="32" s="1"/>
  <c r="AR61" i="32" s="1"/>
  <c r="AR60" i="32" s="1"/>
  <c r="AR59" i="32" s="1"/>
  <c r="AR58" i="32" s="1"/>
  <c r="AR57" i="32" s="1"/>
  <c r="AR56" i="32" s="1"/>
  <c r="AR55" i="32" s="1"/>
  <c r="AR54" i="32" s="1"/>
  <c r="AR53" i="32" s="1"/>
  <c r="AR52" i="32" s="1"/>
  <c r="AR51" i="32" s="1"/>
  <c r="AR50" i="32" s="1"/>
  <c r="AR49" i="32" s="1"/>
  <c r="AR48" i="32" s="1"/>
  <c r="AR47" i="32" s="1"/>
  <c r="AR46" i="32" s="1"/>
  <c r="AR45" i="32" s="1"/>
  <c r="AR44" i="32" s="1"/>
  <c r="AR43" i="32" s="1"/>
  <c r="AR42" i="32" s="1"/>
  <c r="AR41" i="32" s="1"/>
  <c r="AR40" i="32" s="1"/>
  <c r="AR39" i="32" s="1"/>
  <c r="AR38" i="32" s="1"/>
  <c r="AR37" i="32" s="1"/>
  <c r="AR36" i="32" s="1"/>
  <c r="AR35" i="32" s="1"/>
  <c r="AR34" i="32" s="1"/>
  <c r="AR33" i="32" s="1"/>
  <c r="AR32" i="32" s="1"/>
  <c r="AR31" i="32" s="1"/>
  <c r="AR30" i="32" s="1"/>
  <c r="AR29" i="32" s="1"/>
  <c r="AR28" i="32" s="1"/>
  <c r="AR27" i="32" s="1"/>
  <c r="AR26" i="32" s="1"/>
  <c r="AR25" i="32" s="1"/>
  <c r="AR24" i="32" s="1"/>
  <c r="AR23" i="32" s="1"/>
  <c r="AR22" i="32" s="1"/>
  <c r="AR21" i="32" s="1"/>
  <c r="Y29" i="26"/>
  <c r="Y35" i="26" s="1"/>
  <c r="Y41" i="26" s="1"/>
  <c r="Y47" i="26" s="1"/>
  <c r="Y53" i="26" s="1"/>
  <c r="Y59" i="26" s="1"/>
  <c r="Y65" i="26" s="1"/>
  <c r="Y71" i="26" s="1"/>
  <c r="Y77" i="26" s="1"/>
  <c r="Y83" i="26" s="1"/>
  <c r="Y89" i="26" s="1"/>
  <c r="Y95" i="26" s="1"/>
  <c r="Y101" i="26" s="1"/>
  <c r="Y107" i="26" s="1"/>
  <c r="Y113" i="26" s="1"/>
  <c r="Y119" i="26" s="1"/>
  <c r="Y125" i="26" s="1"/>
  <c r="Y131" i="26" s="1"/>
  <c r="Y137" i="26" s="1"/>
  <c r="Y143" i="26" s="1"/>
  <c r="Y149" i="26" s="1"/>
  <c r="Y155" i="26" s="1"/>
  <c r="Y161" i="26" s="1"/>
  <c r="Y167" i="26" s="1"/>
  <c r="Y173" i="26" s="1"/>
  <c r="Y179" i="26" s="1"/>
  <c r="Y185" i="26" s="1"/>
  <c r="Y191" i="26" s="1"/>
  <c r="AR194" i="26"/>
  <c r="AR193" i="26" s="1"/>
  <c r="AR192" i="26" s="1"/>
  <c r="AR191" i="26" s="1"/>
  <c r="AR190" i="26" s="1"/>
  <c r="AR189" i="26" s="1"/>
  <c r="AR188" i="26" s="1"/>
  <c r="AR187" i="26" s="1"/>
  <c r="AR186" i="26" s="1"/>
  <c r="AR185" i="26" s="1"/>
  <c r="AR184" i="26" s="1"/>
  <c r="AR183" i="26" s="1"/>
  <c r="AR182" i="26" s="1"/>
  <c r="AR181" i="26" s="1"/>
  <c r="AR180" i="26" s="1"/>
  <c r="AR179" i="26" s="1"/>
  <c r="AR178" i="26" s="1"/>
  <c r="AR177" i="26" s="1"/>
  <c r="AR176" i="26" s="1"/>
  <c r="AR175" i="26" s="1"/>
  <c r="AR174" i="26" s="1"/>
  <c r="AR173" i="26" s="1"/>
  <c r="AR172" i="26" s="1"/>
  <c r="AR171" i="26" s="1"/>
  <c r="AR170" i="26" s="1"/>
  <c r="AR169" i="26" s="1"/>
  <c r="AR168" i="26" s="1"/>
  <c r="AR167" i="26" s="1"/>
  <c r="AR166" i="26" s="1"/>
  <c r="AR165" i="26" s="1"/>
  <c r="AR164" i="26" s="1"/>
  <c r="AR163" i="26" s="1"/>
  <c r="AR162" i="26" s="1"/>
  <c r="AR161" i="26" s="1"/>
  <c r="AR160" i="26" s="1"/>
  <c r="AR159" i="26" s="1"/>
  <c r="AR158" i="26" s="1"/>
  <c r="AR157" i="26" s="1"/>
  <c r="AR156" i="26" s="1"/>
  <c r="AR155" i="26" s="1"/>
  <c r="AR154" i="26" s="1"/>
  <c r="AR153" i="26" s="1"/>
  <c r="AR152" i="26" s="1"/>
  <c r="AR151" i="26" s="1"/>
  <c r="AR150" i="26" s="1"/>
  <c r="AR149" i="26" s="1"/>
  <c r="AR148" i="26" s="1"/>
  <c r="AR147" i="26" s="1"/>
  <c r="AR146" i="26" s="1"/>
  <c r="AR145" i="26" s="1"/>
  <c r="AR144" i="26" s="1"/>
  <c r="AR143" i="26" s="1"/>
  <c r="AR142" i="26" s="1"/>
  <c r="AR141" i="26" s="1"/>
  <c r="AR140" i="26" s="1"/>
  <c r="AR139" i="26" s="1"/>
  <c r="AR138" i="26" s="1"/>
  <c r="AR137" i="26" s="1"/>
  <c r="AR136" i="26" s="1"/>
  <c r="AR135" i="26" s="1"/>
  <c r="AR134" i="26" s="1"/>
  <c r="AR133" i="26" s="1"/>
  <c r="AR132" i="26" s="1"/>
  <c r="AR131" i="26" s="1"/>
  <c r="AR130" i="26" s="1"/>
  <c r="AR129" i="26" s="1"/>
  <c r="AR128" i="26" s="1"/>
  <c r="AR127" i="26" s="1"/>
  <c r="AR126" i="26" s="1"/>
  <c r="AR125" i="26" s="1"/>
  <c r="AR124" i="26" s="1"/>
  <c r="AR123" i="26" s="1"/>
  <c r="AR122" i="26" s="1"/>
  <c r="AR121" i="26" s="1"/>
  <c r="AR120" i="26" s="1"/>
  <c r="AR119" i="26" s="1"/>
  <c r="AR118" i="26" s="1"/>
  <c r="AR117" i="26" s="1"/>
  <c r="AR116" i="26" s="1"/>
  <c r="AR115" i="26" s="1"/>
  <c r="AR114" i="26" s="1"/>
  <c r="AR113" i="26" s="1"/>
  <c r="AR112" i="26" s="1"/>
  <c r="AR111" i="26" s="1"/>
  <c r="AR110" i="26" s="1"/>
  <c r="AR109" i="26" s="1"/>
  <c r="AR108" i="26" s="1"/>
  <c r="AR107" i="26" s="1"/>
  <c r="AR106" i="26" s="1"/>
  <c r="AR105" i="26" s="1"/>
  <c r="AR104" i="26" s="1"/>
  <c r="AR103" i="26" s="1"/>
  <c r="AR102" i="26" s="1"/>
  <c r="AR101" i="26" s="1"/>
  <c r="AR100" i="26" s="1"/>
  <c r="AR99" i="26" s="1"/>
  <c r="AR98" i="26" s="1"/>
  <c r="AR97" i="26" s="1"/>
  <c r="AR96" i="26" s="1"/>
  <c r="AR95" i="26" s="1"/>
  <c r="AR94" i="26" s="1"/>
  <c r="AR93" i="26" s="1"/>
  <c r="AR92" i="26" s="1"/>
  <c r="AR91" i="26" s="1"/>
  <c r="AR90" i="26" s="1"/>
  <c r="AR89" i="26" s="1"/>
  <c r="AR88" i="26" s="1"/>
  <c r="AR87" i="26" s="1"/>
  <c r="AR86" i="26" s="1"/>
  <c r="AR85" i="26" s="1"/>
  <c r="AR84" i="26" s="1"/>
  <c r="AR83" i="26" s="1"/>
  <c r="AR82" i="26" s="1"/>
  <c r="AR81" i="26" s="1"/>
  <c r="AR80" i="26" s="1"/>
  <c r="AR79" i="26" s="1"/>
  <c r="AR78" i="26" s="1"/>
  <c r="AR77" i="26" s="1"/>
  <c r="AR76" i="26" s="1"/>
  <c r="AR75" i="26" s="1"/>
  <c r="AR74" i="26" s="1"/>
  <c r="AR73" i="26" s="1"/>
  <c r="AR72" i="26" s="1"/>
  <c r="AR71" i="26" s="1"/>
  <c r="AR70" i="26" s="1"/>
  <c r="AR69" i="26" s="1"/>
  <c r="AR68" i="26" s="1"/>
  <c r="AR67" i="26" s="1"/>
  <c r="AR66" i="26" s="1"/>
  <c r="AR65" i="26" s="1"/>
  <c r="AR64" i="26" s="1"/>
  <c r="AR63" i="26" s="1"/>
  <c r="AR62" i="26" s="1"/>
  <c r="AR61" i="26" s="1"/>
  <c r="AR60" i="26" s="1"/>
  <c r="AR59" i="26" s="1"/>
  <c r="AR58" i="26" s="1"/>
  <c r="AR57" i="26" s="1"/>
  <c r="AR56" i="26" s="1"/>
  <c r="AR55" i="26" s="1"/>
  <c r="AR54" i="26" s="1"/>
  <c r="AR53" i="26" s="1"/>
  <c r="AR52" i="26" s="1"/>
  <c r="AR51" i="26" s="1"/>
  <c r="AR50" i="26" s="1"/>
  <c r="AR49" i="26" s="1"/>
  <c r="AR48" i="26" s="1"/>
  <c r="AR47" i="26" s="1"/>
  <c r="AR46" i="26" s="1"/>
  <c r="AR45" i="26" s="1"/>
  <c r="AR44" i="26" s="1"/>
  <c r="AR43" i="26" s="1"/>
  <c r="AR42" i="26" s="1"/>
  <c r="AR41" i="26" s="1"/>
  <c r="AR40" i="26" s="1"/>
  <c r="AR39" i="26" s="1"/>
  <c r="AR38" i="26" s="1"/>
  <c r="AR37" i="26" s="1"/>
  <c r="AR36" i="26" s="1"/>
  <c r="AR35" i="26" s="1"/>
  <c r="AR34" i="26" s="1"/>
  <c r="AR33" i="26" s="1"/>
  <c r="AR32" i="26" s="1"/>
  <c r="AR31" i="26" s="1"/>
  <c r="AR30" i="26" s="1"/>
  <c r="AR29" i="26" s="1"/>
  <c r="AR28" i="26" s="1"/>
  <c r="AR27" i="26" s="1"/>
  <c r="AR26" i="26" s="1"/>
  <c r="AR25" i="26" s="1"/>
  <c r="AR24" i="26" s="1"/>
  <c r="AR23" i="26" s="1"/>
  <c r="AR22" i="26" s="1"/>
  <c r="AR21" i="26" s="1"/>
  <c r="Y31" i="32"/>
  <c r="Y37" i="32" s="1"/>
  <c r="Y43" i="32" s="1"/>
  <c r="Y49" i="32" s="1"/>
  <c r="Y55" i="32" s="1"/>
  <c r="Y61" i="32" s="1"/>
  <c r="Y67" i="32" s="1"/>
  <c r="Y73" i="32" s="1"/>
  <c r="Y79" i="32" s="1"/>
  <c r="Y85" i="32" s="1"/>
  <c r="Y91" i="32" s="1"/>
  <c r="Y97" i="32" s="1"/>
  <c r="Y103" i="32" s="1"/>
  <c r="Y109" i="32" s="1"/>
  <c r="Y115" i="32" s="1"/>
  <c r="Y121" i="32" s="1"/>
  <c r="Y127" i="32" s="1"/>
  <c r="Y133" i="32" s="1"/>
  <c r="Y139" i="32" s="1"/>
  <c r="Y145" i="32" s="1"/>
  <c r="Y151" i="32" s="1"/>
  <c r="Y157" i="32" s="1"/>
  <c r="Y163" i="32" s="1"/>
  <c r="Y169" i="32" s="1"/>
  <c r="Y175" i="32" s="1"/>
  <c r="Y181" i="32" s="1"/>
  <c r="Y187" i="32" s="1"/>
  <c r="Y193" i="32" s="1"/>
  <c r="Y31" i="30"/>
  <c r="Y37" i="30" s="1"/>
  <c r="Y43" i="30" s="1"/>
  <c r="Y49" i="30" s="1"/>
  <c r="Y55" i="30" s="1"/>
  <c r="Y61" i="30" s="1"/>
  <c r="Y67" i="30" s="1"/>
  <c r="Y73" i="30" s="1"/>
  <c r="Y79" i="30" s="1"/>
  <c r="Y85" i="30" s="1"/>
  <c r="Y91" i="30" s="1"/>
  <c r="Y97" i="30" s="1"/>
  <c r="Y103" i="30" s="1"/>
  <c r="Y109" i="30" s="1"/>
  <c r="Y115" i="30" s="1"/>
  <c r="Y121" i="30" s="1"/>
  <c r="Y127" i="30" s="1"/>
  <c r="Y133" i="30" s="1"/>
  <c r="Y139" i="30" s="1"/>
  <c r="Y145" i="30" s="1"/>
  <c r="Y151" i="30" s="1"/>
  <c r="Y157" i="30" s="1"/>
  <c r="Y163" i="30" s="1"/>
  <c r="Y169" i="30" s="1"/>
  <c r="Y175" i="30" s="1"/>
  <c r="Y181" i="30" s="1"/>
  <c r="Y187" i="30" s="1"/>
  <c r="Y193" i="30" s="1"/>
  <c r="J9" i="13"/>
  <c r="I10" i="13"/>
  <c r="AJ5" i="33"/>
  <c r="U5" i="33" s="1"/>
  <c r="Y28" i="30"/>
  <c r="Y34" i="30" s="1"/>
  <c r="Y40" i="30" s="1"/>
  <c r="Y46" i="30" s="1"/>
  <c r="Y52" i="30" s="1"/>
  <c r="Y58" i="30" s="1"/>
  <c r="Y64" i="30" s="1"/>
  <c r="Y70" i="30" s="1"/>
  <c r="Y76" i="30" s="1"/>
  <c r="Y82" i="30" s="1"/>
  <c r="Y88" i="30" s="1"/>
  <c r="Y94" i="30" s="1"/>
  <c r="Y100" i="30" s="1"/>
  <c r="Y106" i="30" s="1"/>
  <c r="Y112" i="30" s="1"/>
  <c r="Y118" i="30" s="1"/>
  <c r="Y124" i="30" s="1"/>
  <c r="Y130" i="30" s="1"/>
  <c r="Y136" i="30" s="1"/>
  <c r="Y142" i="30" s="1"/>
  <c r="Y148" i="30" s="1"/>
  <c r="Y154" i="30" s="1"/>
  <c r="Y160" i="30" s="1"/>
  <c r="Y166" i="30" s="1"/>
  <c r="Y172" i="30" s="1"/>
  <c r="Y178" i="30" s="1"/>
  <c r="Y184" i="30" s="1"/>
  <c r="Y190" i="30" s="1"/>
  <c r="Y29" i="30"/>
  <c r="Y35" i="30" s="1"/>
  <c r="Y41" i="30" s="1"/>
  <c r="Y47" i="30" s="1"/>
  <c r="Y53" i="30" s="1"/>
  <c r="Y59" i="30" s="1"/>
  <c r="Y65" i="30" s="1"/>
  <c r="Y71" i="30" s="1"/>
  <c r="Y77" i="30" s="1"/>
  <c r="Y83" i="30" s="1"/>
  <c r="Y89" i="30" s="1"/>
  <c r="Y95" i="30" s="1"/>
  <c r="Y101" i="30" s="1"/>
  <c r="Y107" i="30" s="1"/>
  <c r="Y113" i="30" s="1"/>
  <c r="Y119" i="30" s="1"/>
  <c r="Y125" i="30" s="1"/>
  <c r="Y131" i="30" s="1"/>
  <c r="Y137" i="30" s="1"/>
  <c r="Y143" i="30" s="1"/>
  <c r="Y149" i="30" s="1"/>
  <c r="Y155" i="30" s="1"/>
  <c r="Y161" i="30" s="1"/>
  <c r="Y167" i="30" s="1"/>
  <c r="Y173" i="30" s="1"/>
  <c r="Y179" i="30" s="1"/>
  <c r="Y185" i="30" s="1"/>
  <c r="Y191" i="30" s="1"/>
  <c r="Y30" i="14"/>
  <c r="Y36" i="14" s="1"/>
  <c r="Y42" i="14" s="1"/>
  <c r="Y48" i="14" s="1"/>
  <c r="Y54" i="14" s="1"/>
  <c r="Y60" i="14" s="1"/>
  <c r="Y66" i="14" s="1"/>
  <c r="Y72" i="14" s="1"/>
  <c r="Y78" i="14" s="1"/>
  <c r="Y84" i="14" s="1"/>
  <c r="Y90" i="14" s="1"/>
  <c r="Y96" i="14" s="1"/>
  <c r="Y102" i="14" s="1"/>
  <c r="Y108" i="14" s="1"/>
  <c r="Y114" i="14" s="1"/>
  <c r="Y120" i="14" s="1"/>
  <c r="Y126" i="14" s="1"/>
  <c r="Y132" i="14" s="1"/>
  <c r="Y138" i="14" s="1"/>
  <c r="Y144" i="14" s="1"/>
  <c r="Y150" i="14" s="1"/>
  <c r="Y156" i="14" s="1"/>
  <c r="Y162" i="14" s="1"/>
  <c r="Y168" i="14" s="1"/>
  <c r="Y174" i="14" s="1"/>
  <c r="Y180" i="14" s="1"/>
  <c r="Y186" i="14" s="1"/>
  <c r="Y192" i="14" s="1"/>
  <c r="Y29" i="29"/>
  <c r="Y35" i="29" s="1"/>
  <c r="Y41" i="29" s="1"/>
  <c r="Y47" i="29" s="1"/>
  <c r="Y53" i="29" s="1"/>
  <c r="Y59" i="29" s="1"/>
  <c r="Y65" i="29" s="1"/>
  <c r="Y71" i="29" s="1"/>
  <c r="Y77" i="29" s="1"/>
  <c r="Y83" i="29" s="1"/>
  <c r="Y89" i="29" s="1"/>
  <c r="Y95" i="29" s="1"/>
  <c r="Y101" i="29" s="1"/>
  <c r="Y107" i="29" s="1"/>
  <c r="Y113" i="29" s="1"/>
  <c r="Y119" i="29" s="1"/>
  <c r="Y125" i="29" s="1"/>
  <c r="Y131" i="29" s="1"/>
  <c r="Y137" i="29" s="1"/>
  <c r="Y143" i="29" s="1"/>
  <c r="Y149" i="29" s="1"/>
  <c r="Y155" i="29" s="1"/>
  <c r="Y161" i="29" s="1"/>
  <c r="Y167" i="29" s="1"/>
  <c r="Y173" i="29" s="1"/>
  <c r="Y179" i="29" s="1"/>
  <c r="Y185" i="29" s="1"/>
  <c r="Y191" i="29" s="1"/>
  <c r="Y31" i="29"/>
  <c r="Y37" i="29" s="1"/>
  <c r="Y43" i="29" s="1"/>
  <c r="Y49" i="29" s="1"/>
  <c r="Y55" i="29" s="1"/>
  <c r="Y61" i="29" s="1"/>
  <c r="Y67" i="29" s="1"/>
  <c r="Y73" i="29" s="1"/>
  <c r="Y79" i="29" s="1"/>
  <c r="Y85" i="29" s="1"/>
  <c r="Y91" i="29" s="1"/>
  <c r="Y97" i="29" s="1"/>
  <c r="Y103" i="29" s="1"/>
  <c r="Y109" i="29" s="1"/>
  <c r="Y115" i="29" s="1"/>
  <c r="Y121" i="29" s="1"/>
  <c r="Y127" i="29" s="1"/>
  <c r="Y133" i="29" s="1"/>
  <c r="Y139" i="29" s="1"/>
  <c r="Y145" i="29" s="1"/>
  <c r="Y151" i="29" s="1"/>
  <c r="Y157" i="29" s="1"/>
  <c r="Y163" i="29" s="1"/>
  <c r="Y169" i="29" s="1"/>
  <c r="Y175" i="29" s="1"/>
  <c r="Y181" i="29" s="1"/>
  <c r="Y187" i="29" s="1"/>
  <c r="Y193" i="29" s="1"/>
  <c r="Y31" i="28"/>
  <c r="Y37" i="28" s="1"/>
  <c r="Y43" i="28" s="1"/>
  <c r="Y49" i="28" s="1"/>
  <c r="Y55" i="28" s="1"/>
  <c r="Y61" i="28" s="1"/>
  <c r="Y67" i="28" s="1"/>
  <c r="Y73" i="28" s="1"/>
  <c r="Y79" i="28" s="1"/>
  <c r="Y85" i="28" s="1"/>
  <c r="Y91" i="28" s="1"/>
  <c r="Y97" i="28" s="1"/>
  <c r="Y103" i="28" s="1"/>
  <c r="Y109" i="28" s="1"/>
  <c r="Y115" i="28" s="1"/>
  <c r="Y121" i="28" s="1"/>
  <c r="Y127" i="28" s="1"/>
  <c r="Y133" i="28" s="1"/>
  <c r="Y139" i="28" s="1"/>
  <c r="Y145" i="28" s="1"/>
  <c r="Y151" i="28" s="1"/>
  <c r="Y157" i="28" s="1"/>
  <c r="Y163" i="28" s="1"/>
  <c r="Y169" i="28" s="1"/>
  <c r="Y175" i="28" s="1"/>
  <c r="Y181" i="28" s="1"/>
  <c r="Y187" i="28" s="1"/>
  <c r="Y193" i="28" s="1"/>
  <c r="Y37" i="33"/>
  <c r="Y43" i="33" s="1"/>
  <c r="Y49" i="33" s="1"/>
  <c r="Y55" i="33" s="1"/>
  <c r="Y61" i="33" s="1"/>
  <c r="Y67" i="33" s="1"/>
  <c r="Y73" i="33" s="1"/>
  <c r="Y79" i="33" s="1"/>
  <c r="Y85" i="33" s="1"/>
  <c r="Y91" i="33" s="1"/>
  <c r="Y97" i="33" s="1"/>
  <c r="Y103" i="33" s="1"/>
  <c r="Y109" i="33" s="1"/>
  <c r="Y115" i="33" s="1"/>
  <c r="Y121" i="33" s="1"/>
  <c r="Y127" i="33" s="1"/>
  <c r="Y133" i="33" s="1"/>
  <c r="Y139" i="33" s="1"/>
  <c r="Y145" i="33" s="1"/>
  <c r="Y151" i="33" s="1"/>
  <c r="Y157" i="33" s="1"/>
  <c r="Y163" i="33" s="1"/>
  <c r="Y169" i="33" s="1"/>
  <c r="Y175" i="33" s="1"/>
  <c r="Y181" i="33" s="1"/>
  <c r="Y187" i="33" s="1"/>
  <c r="Y193" i="33" s="1"/>
  <c r="Y30" i="35"/>
  <c r="Y36" i="35" s="1"/>
  <c r="Y42" i="35" s="1"/>
  <c r="Y48" i="35" s="1"/>
  <c r="Y54" i="35" s="1"/>
  <c r="Y60" i="35" s="1"/>
  <c r="Y66" i="35" s="1"/>
  <c r="Y72" i="35" s="1"/>
  <c r="Y78" i="35" s="1"/>
  <c r="Y84" i="35" s="1"/>
  <c r="Y90" i="35" s="1"/>
  <c r="Y96" i="35" s="1"/>
  <c r="Y102" i="35" s="1"/>
  <c r="Y108" i="35" s="1"/>
  <c r="Y114" i="35" s="1"/>
  <c r="Y120" i="35" s="1"/>
  <c r="Y126" i="35" s="1"/>
  <c r="Y132" i="35" s="1"/>
  <c r="Y138" i="35" s="1"/>
  <c r="Y144" i="35" s="1"/>
  <c r="Y150" i="35" s="1"/>
  <c r="Y156" i="35" s="1"/>
  <c r="Y162" i="35" s="1"/>
  <c r="Y168" i="35" s="1"/>
  <c r="Y174" i="35" s="1"/>
  <c r="Y180" i="35" s="1"/>
  <c r="Y186" i="35" s="1"/>
  <c r="Y192" i="35" s="1"/>
  <c r="Y48" i="31"/>
  <c r="Y54" i="31" s="1"/>
  <c r="Y60" i="31" s="1"/>
  <c r="Y66" i="31" s="1"/>
  <c r="Y72" i="31" s="1"/>
  <c r="Y78" i="31" s="1"/>
  <c r="Y84" i="31" s="1"/>
  <c r="Y90" i="31" s="1"/>
  <c r="Y96" i="31" s="1"/>
  <c r="Y102" i="31" s="1"/>
  <c r="Y108" i="31" s="1"/>
  <c r="Y114" i="31" s="1"/>
  <c r="Y120" i="31" s="1"/>
  <c r="Y126" i="31" s="1"/>
  <c r="Y132" i="31" s="1"/>
  <c r="Y138" i="31" s="1"/>
  <c r="Y144" i="31" s="1"/>
  <c r="Y150" i="31" s="1"/>
  <c r="Y156" i="31" s="1"/>
  <c r="Y162" i="31" s="1"/>
  <c r="Y168" i="31" s="1"/>
  <c r="Y174" i="31" s="1"/>
  <c r="Y180" i="31" s="1"/>
  <c r="Y186" i="31" s="1"/>
  <c r="Y192" i="31" s="1"/>
  <c r="Y33" i="14"/>
  <c r="Y39" i="14" s="1"/>
  <c r="Y45" i="14" s="1"/>
  <c r="Y51" i="14" s="1"/>
  <c r="Y57" i="14" s="1"/>
  <c r="Y63" i="14" s="1"/>
  <c r="Y69" i="14" s="1"/>
  <c r="Y75" i="14" s="1"/>
  <c r="Y81" i="14" s="1"/>
  <c r="Y87" i="14" s="1"/>
  <c r="Y93" i="14" s="1"/>
  <c r="Y99" i="14" s="1"/>
  <c r="Y105" i="14" s="1"/>
  <c r="Y111" i="14" s="1"/>
  <c r="Y117" i="14" s="1"/>
  <c r="Y123" i="14" s="1"/>
  <c r="Y129" i="14" s="1"/>
  <c r="Y135" i="14" s="1"/>
  <c r="Y141" i="14" s="1"/>
  <c r="Y147" i="14" s="1"/>
  <c r="Y153" i="14" s="1"/>
  <c r="Y159" i="14" s="1"/>
  <c r="Y165" i="14" s="1"/>
  <c r="Y171" i="14" s="1"/>
  <c r="Y177" i="14" s="1"/>
  <c r="Y183" i="14" s="1"/>
  <c r="Y189" i="14" s="1"/>
  <c r="Y34" i="31"/>
  <c r="Y40" i="31" s="1"/>
  <c r="Y46" i="31" s="1"/>
  <c r="Y52" i="31" s="1"/>
  <c r="Y58" i="31" s="1"/>
  <c r="Y64" i="31" s="1"/>
  <c r="Y70" i="31" s="1"/>
  <c r="Y76" i="31" s="1"/>
  <c r="Y82" i="31" s="1"/>
  <c r="Y88" i="31" s="1"/>
  <c r="Y94" i="31" s="1"/>
  <c r="Y100" i="31" s="1"/>
  <c r="Y106" i="31" s="1"/>
  <c r="Y112" i="31" s="1"/>
  <c r="Y118" i="31" s="1"/>
  <c r="Y124" i="31" s="1"/>
  <c r="Y130" i="31" s="1"/>
  <c r="Y136" i="31" s="1"/>
  <c r="Y142" i="31" s="1"/>
  <c r="Y148" i="31" s="1"/>
  <c r="Y154" i="31" s="1"/>
  <c r="Y160" i="31" s="1"/>
  <c r="Y166" i="31" s="1"/>
  <c r="Y172" i="31" s="1"/>
  <c r="Y178" i="31" s="1"/>
  <c r="Y184" i="31" s="1"/>
  <c r="Y190" i="31" s="1"/>
  <c r="Y31" i="31"/>
  <c r="Y37" i="31" s="1"/>
  <c r="Y43" i="31" s="1"/>
  <c r="Y49" i="31" s="1"/>
  <c r="Y55" i="31" s="1"/>
  <c r="Y61" i="31" s="1"/>
  <c r="Y67" i="31" s="1"/>
  <c r="Y73" i="31" s="1"/>
  <c r="Y79" i="31" s="1"/>
  <c r="Y85" i="31" s="1"/>
  <c r="Y91" i="31" s="1"/>
  <c r="Y97" i="31" s="1"/>
  <c r="Y103" i="31" s="1"/>
  <c r="Y109" i="31" s="1"/>
  <c r="Y115" i="31" s="1"/>
  <c r="Y121" i="31" s="1"/>
  <c r="Y127" i="31" s="1"/>
  <c r="Y133" i="31" s="1"/>
  <c r="Y139" i="31" s="1"/>
  <c r="Y145" i="31" s="1"/>
  <c r="Y151" i="31" s="1"/>
  <c r="Y157" i="31" s="1"/>
  <c r="Y163" i="31" s="1"/>
  <c r="Y169" i="31" s="1"/>
  <c r="Y175" i="31" s="1"/>
  <c r="Y181" i="31" s="1"/>
  <c r="Y187" i="31" s="1"/>
  <c r="Y193" i="31" s="1"/>
  <c r="Y27" i="32"/>
  <c r="Y33" i="32" s="1"/>
  <c r="Y39" i="32" s="1"/>
  <c r="Y45" i="32" s="1"/>
  <c r="Y51" i="32" s="1"/>
  <c r="Y57" i="32" s="1"/>
  <c r="Y63" i="32" s="1"/>
  <c r="Y69" i="32" s="1"/>
  <c r="Y75" i="32" s="1"/>
  <c r="Y81" i="32" s="1"/>
  <c r="Y87" i="32" s="1"/>
  <c r="Y93" i="32" s="1"/>
  <c r="Y99" i="32" s="1"/>
  <c r="Y105" i="32" s="1"/>
  <c r="Y111" i="32" s="1"/>
  <c r="Y117" i="32" s="1"/>
  <c r="Y123" i="32" s="1"/>
  <c r="Y129" i="32" s="1"/>
  <c r="Y135" i="32" s="1"/>
  <c r="Y141" i="32" s="1"/>
  <c r="Y147" i="32" s="1"/>
  <c r="Y153" i="32" s="1"/>
  <c r="Y159" i="32" s="1"/>
  <c r="Y165" i="32" s="1"/>
  <c r="Y171" i="32" s="1"/>
  <c r="Y177" i="32" s="1"/>
  <c r="Y183" i="32" s="1"/>
  <c r="Y189" i="32" s="1"/>
  <c r="Y30" i="32"/>
  <c r="Y36" i="32" s="1"/>
  <c r="Y42" i="32" s="1"/>
  <c r="Y48" i="32" s="1"/>
  <c r="Y54" i="32" s="1"/>
  <c r="Y60" i="32" s="1"/>
  <c r="Y66" i="32" s="1"/>
  <c r="Y72" i="32" s="1"/>
  <c r="Y78" i="32" s="1"/>
  <c r="Y84" i="32" s="1"/>
  <c r="Y90" i="32" s="1"/>
  <c r="Y96" i="32" s="1"/>
  <c r="Y102" i="32" s="1"/>
  <c r="Y108" i="32" s="1"/>
  <c r="Y114" i="32" s="1"/>
  <c r="Y120" i="32" s="1"/>
  <c r="Y126" i="32" s="1"/>
  <c r="Y132" i="32" s="1"/>
  <c r="Y138" i="32" s="1"/>
  <c r="Y144" i="32" s="1"/>
  <c r="Y150" i="32" s="1"/>
  <c r="Y156" i="32" s="1"/>
  <c r="Y162" i="32" s="1"/>
  <c r="Y168" i="32" s="1"/>
  <c r="Y174" i="32" s="1"/>
  <c r="Y180" i="32" s="1"/>
  <c r="Y186" i="32" s="1"/>
  <c r="Y192" i="32" s="1"/>
  <c r="Y31" i="34"/>
  <c r="Y37" i="34" s="1"/>
  <c r="Y43" i="34" s="1"/>
  <c r="Y49" i="34" s="1"/>
  <c r="AF63" i="27"/>
  <c r="AF142" i="27"/>
  <c r="AF64" i="27"/>
  <c r="AF189" i="27"/>
  <c r="AF136" i="27"/>
  <c r="AF79" i="27"/>
  <c r="AF170" i="27"/>
  <c r="AF114" i="27"/>
  <c r="AF139" i="27"/>
  <c r="AF161" i="27"/>
  <c r="AF138" i="27"/>
  <c r="AF176" i="27"/>
  <c r="AF119" i="27"/>
  <c r="AF81" i="27"/>
  <c r="AF123" i="27"/>
  <c r="AF77" i="27"/>
  <c r="AF70" i="27"/>
  <c r="AF67" i="27"/>
  <c r="AF158" i="27"/>
  <c r="AF187" i="27"/>
  <c r="AF181" i="27"/>
  <c r="AF78" i="27"/>
  <c r="AF97" i="27"/>
  <c r="AF53" i="27"/>
  <c r="AF48" i="27"/>
  <c r="AF34" i="27"/>
  <c r="AF22" i="27"/>
  <c r="AF83" i="27"/>
  <c r="AF50" i="27"/>
  <c r="AF41" i="27"/>
  <c r="AF156" i="27"/>
  <c r="AF133" i="27"/>
  <c r="AF21" i="27"/>
  <c r="AF111" i="27"/>
  <c r="AF127" i="27"/>
  <c r="AF35" i="27"/>
  <c r="AF130" i="27"/>
  <c r="AF183" i="27"/>
  <c r="AF88" i="27"/>
  <c r="AF137" i="27"/>
  <c r="AF192" i="27"/>
  <c r="AF150" i="27"/>
  <c r="AF168" i="27"/>
  <c r="AF94" i="27"/>
  <c r="AF167" i="27"/>
  <c r="AF101" i="27"/>
  <c r="AF104" i="27"/>
  <c r="AF164" i="27"/>
  <c r="AF186" i="27"/>
  <c r="AF193" i="27"/>
  <c r="AF148" i="27"/>
  <c r="AF178" i="27"/>
  <c r="AF109" i="27"/>
  <c r="AF57" i="27"/>
  <c r="AF180" i="27"/>
  <c r="AF30" i="27"/>
  <c r="AF46" i="27"/>
  <c r="AF47" i="27"/>
  <c r="AF188" i="27"/>
  <c r="AF134" i="27"/>
  <c r="AF74" i="27"/>
  <c r="AF56" i="27"/>
  <c r="AF38" i="27"/>
  <c r="AF166" i="27"/>
  <c r="AF157" i="27"/>
  <c r="AF36" i="27"/>
  <c r="AF124" i="27"/>
  <c r="AF125" i="27"/>
  <c r="AF171" i="27"/>
  <c r="AF108" i="27"/>
  <c r="AF162" i="27"/>
  <c r="AF65" i="27"/>
  <c r="AF153" i="27"/>
  <c r="AF179" i="27"/>
  <c r="AF51" i="27"/>
  <c r="AF122" i="27"/>
  <c r="AF75" i="27"/>
  <c r="AF190" i="27"/>
  <c r="AF80" i="27"/>
  <c r="AF42" i="27"/>
  <c r="AF163" i="27"/>
  <c r="AF62" i="27"/>
  <c r="AF37" i="27"/>
  <c r="AF45" i="27"/>
  <c r="Z18" i="27"/>
  <c r="AF121" i="27"/>
  <c r="AF54" i="27"/>
  <c r="AF90" i="27"/>
  <c r="AF82" i="27"/>
  <c r="AF84" i="27"/>
  <c r="AF69" i="27"/>
  <c r="AF115" i="27"/>
  <c r="AF40" i="27"/>
  <c r="AF44" i="27"/>
  <c r="AF144" i="27"/>
  <c r="AF146" i="27"/>
  <c r="AF87" i="27"/>
  <c r="AF91" i="27"/>
  <c r="AF71" i="27"/>
  <c r="AF103" i="27"/>
  <c r="AF110" i="27"/>
  <c r="AF135" i="27"/>
  <c r="AF126" i="27"/>
  <c r="AF60" i="27"/>
  <c r="AF26" i="27"/>
  <c r="AF140" i="27"/>
  <c r="AF185" i="27"/>
  <c r="AF151" i="27"/>
  <c r="AF113" i="27"/>
  <c r="AF49" i="27"/>
  <c r="AF102" i="27"/>
  <c r="AF106" i="27"/>
  <c r="AF95" i="27"/>
  <c r="AF28" i="27"/>
  <c r="AF96" i="27"/>
  <c r="AF61" i="27"/>
  <c r="AF92" i="27"/>
  <c r="AF32" i="27"/>
  <c r="AF165" i="27"/>
  <c r="AF73" i="27"/>
  <c r="AF86" i="27"/>
  <c r="AF55" i="27"/>
  <c r="AF24" i="27"/>
  <c r="AF72" i="27"/>
  <c r="AF105" i="27"/>
  <c r="AF143" i="27"/>
  <c r="AF93" i="27"/>
  <c r="AF194" i="27"/>
  <c r="AG194" i="27" s="1"/>
  <c r="AF39" i="27"/>
  <c r="AF31" i="27"/>
  <c r="AF116" i="27"/>
  <c r="AF27" i="27"/>
  <c r="AF89" i="27"/>
  <c r="AF149" i="27"/>
  <c r="AA13" i="27"/>
  <c r="AF141" i="27"/>
  <c r="AF155" i="27"/>
  <c r="AF20" i="27"/>
  <c r="AF25" i="27"/>
  <c r="AF177" i="27"/>
  <c r="AF175" i="27"/>
  <c r="AF66" i="27"/>
  <c r="AF100" i="27"/>
  <c r="AF120" i="27"/>
  <c r="AF98" i="27"/>
  <c r="AF118" i="27"/>
  <c r="AF174" i="27"/>
  <c r="AF43" i="27"/>
  <c r="AF172" i="27"/>
  <c r="AF59" i="27"/>
  <c r="AF152" i="27"/>
  <c r="AF173" i="27"/>
  <c r="AF23" i="27"/>
  <c r="AF191" i="27"/>
  <c r="AF52" i="27"/>
  <c r="AF147" i="27"/>
  <c r="AF76" i="27"/>
  <c r="AF107" i="27"/>
  <c r="AF117" i="27"/>
  <c r="AF112" i="27"/>
  <c r="AF154" i="27"/>
  <c r="AF128" i="27"/>
  <c r="AF169" i="27"/>
  <c r="AF131" i="27"/>
  <c r="AF132" i="27"/>
  <c r="AF182" i="27"/>
  <c r="AF159" i="27"/>
  <c r="AF160" i="27"/>
  <c r="AF129" i="27"/>
  <c r="AF145" i="27"/>
  <c r="AF68" i="27"/>
  <c r="AF58" i="27"/>
  <c r="AF99" i="27"/>
  <c r="AF85" i="27"/>
  <c r="AF29" i="27"/>
  <c r="AF184" i="27"/>
  <c r="AF33" i="27"/>
  <c r="AV58" i="34"/>
  <c r="AV68" i="34"/>
  <c r="AV85" i="34"/>
  <c r="AV125" i="34"/>
  <c r="AV137" i="34"/>
  <c r="AV50" i="34"/>
  <c r="AV63" i="34"/>
  <c r="AV107" i="34"/>
  <c r="AV168" i="34"/>
  <c r="AV176" i="34"/>
  <c r="AV62" i="34"/>
  <c r="AV172" i="34"/>
  <c r="AV51" i="34"/>
  <c r="AV37" i="34"/>
  <c r="AV26" i="34"/>
  <c r="AV148" i="34"/>
  <c r="AV98" i="34"/>
  <c r="AV76" i="34"/>
  <c r="AV113" i="34"/>
  <c r="AV192" i="34"/>
  <c r="AV70" i="34"/>
  <c r="AV185" i="34"/>
  <c r="AV157" i="34"/>
  <c r="AV57" i="34"/>
  <c r="AV39" i="34"/>
  <c r="AV126" i="34"/>
  <c r="AV33" i="34"/>
  <c r="AV40" i="34"/>
  <c r="AV158" i="34"/>
  <c r="AV103" i="34"/>
  <c r="AV84" i="34"/>
  <c r="AV94" i="34"/>
  <c r="AV22" i="34"/>
  <c r="AV43" i="34"/>
  <c r="AV123" i="34"/>
  <c r="AV83" i="34"/>
  <c r="AV32" i="34"/>
  <c r="AV101" i="34"/>
  <c r="AV135" i="34"/>
  <c r="AV72" i="34"/>
  <c r="AV112" i="34"/>
  <c r="AV25" i="34"/>
  <c r="AV34" i="34"/>
  <c r="AV165" i="34"/>
  <c r="AV104" i="34"/>
  <c r="AV93" i="34"/>
  <c r="AV105" i="34"/>
  <c r="AV79" i="34"/>
  <c r="AV99" i="34"/>
  <c r="AV128" i="34"/>
  <c r="AV166" i="34"/>
  <c r="AV67" i="34"/>
  <c r="AV110" i="34"/>
  <c r="AV55" i="34"/>
  <c r="AV187" i="34"/>
  <c r="AV145" i="34"/>
  <c r="AV75" i="34"/>
  <c r="AV139" i="34"/>
  <c r="AV30" i="34"/>
  <c r="AV153" i="34"/>
  <c r="AV193" i="34"/>
  <c r="AV140" i="34"/>
  <c r="AV194" i="34"/>
  <c r="AV186" i="34"/>
  <c r="AV131" i="34"/>
  <c r="AV102" i="34"/>
  <c r="AV86" i="34"/>
  <c r="AV92" i="34"/>
  <c r="AV46" i="34"/>
  <c r="AV179" i="34"/>
  <c r="AV161" i="34"/>
  <c r="AV167" i="34"/>
  <c r="AV23" i="34"/>
  <c r="AV35" i="34"/>
  <c r="AV45" i="34"/>
  <c r="AV154" i="34"/>
  <c r="AV64" i="34"/>
  <c r="AV111" i="34"/>
  <c r="AV27" i="34"/>
  <c r="AV190" i="34"/>
  <c r="AV144" i="34"/>
  <c r="AV82" i="34"/>
  <c r="AV65" i="34"/>
  <c r="AV89" i="34"/>
  <c r="AV191" i="34"/>
  <c r="AV42" i="34"/>
  <c r="AV118" i="34"/>
  <c r="AV81" i="34"/>
  <c r="AV29" i="34"/>
  <c r="AV160" i="34"/>
  <c r="AV174" i="34"/>
  <c r="AV49" i="34"/>
  <c r="AV146" i="34"/>
  <c r="AV117" i="34"/>
  <c r="AV183" i="34"/>
  <c r="AV24" i="34"/>
  <c r="AV181" i="34"/>
  <c r="AV129" i="34"/>
  <c r="AV66" i="34"/>
  <c r="AV156" i="34"/>
  <c r="AV54" i="34"/>
  <c r="AV147" i="34"/>
  <c r="AV31" i="34"/>
  <c r="AV170" i="34"/>
  <c r="AV149" i="34"/>
  <c r="AV162" i="34"/>
  <c r="AV56" i="34"/>
  <c r="AV53" i="34"/>
  <c r="AV52" i="34"/>
  <c r="AV133" i="34"/>
  <c r="AV132" i="34"/>
  <c r="AV188" i="34"/>
  <c r="AV61" i="34"/>
  <c r="AV38" i="34"/>
  <c r="AV115" i="34"/>
  <c r="AV159" i="34"/>
  <c r="AV59" i="34"/>
  <c r="AV189" i="34"/>
  <c r="AV177" i="34"/>
  <c r="AV124" i="34"/>
  <c r="AV80" i="34"/>
  <c r="AV21" i="34"/>
  <c r="AV41" i="34"/>
  <c r="AV91" i="34"/>
  <c r="AV163" i="34"/>
  <c r="AV97" i="34"/>
  <c r="AV130" i="34"/>
  <c r="AV143" i="34"/>
  <c r="AV74" i="34"/>
  <c r="AV134" i="34"/>
  <c r="AV164" i="34"/>
  <c r="AV95" i="34"/>
  <c r="AV106" i="34"/>
  <c r="AV44" i="34"/>
  <c r="AV78" i="34"/>
  <c r="AV87" i="34"/>
  <c r="AV142" i="34"/>
  <c r="AV152" i="34"/>
  <c r="AV184" i="34"/>
  <c r="AV88" i="34"/>
  <c r="AV69" i="34"/>
  <c r="AV96" i="34"/>
  <c r="AV122" i="34"/>
  <c r="AV47" i="34"/>
  <c r="AV36" i="34"/>
  <c r="AV109" i="34"/>
  <c r="AV121" i="34"/>
  <c r="AV77" i="34"/>
  <c r="AV173" i="34"/>
  <c r="AV114" i="34"/>
  <c r="AV90" i="34"/>
  <c r="AV127" i="34"/>
  <c r="AV28" i="34"/>
  <c r="AV150" i="34"/>
  <c r="AV180" i="34"/>
  <c r="AV141" i="34"/>
  <c r="AV48" i="34"/>
  <c r="AV182" i="34"/>
  <c r="AV169" i="34"/>
  <c r="AV151" i="34"/>
  <c r="AV155" i="34"/>
  <c r="AV73" i="34"/>
  <c r="AV119" i="34"/>
  <c r="AV136" i="34"/>
  <c r="AV175" i="34"/>
  <c r="AV60" i="34"/>
  <c r="AV171" i="34"/>
  <c r="AV138" i="34"/>
  <c r="AV116" i="34"/>
  <c r="AV100" i="34"/>
  <c r="AV120" i="34"/>
  <c r="AV178" i="34"/>
  <c r="AV71" i="34"/>
  <c r="AV108" i="34"/>
  <c r="AV54" i="30"/>
  <c r="AV161" i="30"/>
  <c r="AV165" i="30"/>
  <c r="AV85" i="30"/>
  <c r="AV184" i="30"/>
  <c r="AV136" i="30"/>
  <c r="AV96" i="30"/>
  <c r="AV68" i="30"/>
  <c r="AV35" i="30"/>
  <c r="AV174" i="30"/>
  <c r="AV74" i="30"/>
  <c r="AV158" i="30"/>
  <c r="AV112" i="30"/>
  <c r="AV109" i="30"/>
  <c r="AV59" i="30"/>
  <c r="AV119" i="30"/>
  <c r="AV181" i="30"/>
  <c r="AV194" i="30"/>
  <c r="AV152" i="30"/>
  <c r="AV163" i="30"/>
  <c r="AV101" i="30"/>
  <c r="AV87" i="30"/>
  <c r="AV167" i="30"/>
  <c r="AV29" i="30"/>
  <c r="AV32" i="30"/>
  <c r="AV188" i="30"/>
  <c r="AV107" i="30"/>
  <c r="AV144" i="30"/>
  <c r="AV187" i="30"/>
  <c r="AV125" i="30"/>
  <c r="AV100" i="30"/>
  <c r="AV155" i="30"/>
  <c r="AV95" i="30"/>
  <c r="AV40" i="30"/>
  <c r="AV81" i="30"/>
  <c r="AV26" i="30"/>
  <c r="AV43" i="30"/>
  <c r="AV177" i="30"/>
  <c r="AV86" i="30"/>
  <c r="AV169" i="30"/>
  <c r="AV113" i="30"/>
  <c r="AV176" i="30"/>
  <c r="AV175" i="30"/>
  <c r="AV60" i="30"/>
  <c r="AV193" i="30"/>
  <c r="AV186" i="30"/>
  <c r="AV62" i="30"/>
  <c r="AV117" i="30"/>
  <c r="AV31" i="30"/>
  <c r="AV39" i="30"/>
  <c r="AV140" i="30"/>
  <c r="AV159" i="30"/>
  <c r="AV56" i="30"/>
  <c r="AV53" i="30"/>
  <c r="AV80" i="30"/>
  <c r="AV83" i="30"/>
  <c r="AV23" i="30"/>
  <c r="AV76" i="30"/>
  <c r="AV150" i="30"/>
  <c r="AV51" i="30"/>
  <c r="AV146" i="30"/>
  <c r="AV89" i="30"/>
  <c r="AV44" i="30"/>
  <c r="AV148" i="30"/>
  <c r="AV98" i="30"/>
  <c r="AV131" i="30"/>
  <c r="AV25" i="30"/>
  <c r="AV71" i="30"/>
  <c r="AV24" i="30"/>
  <c r="AV64" i="30"/>
  <c r="AV102" i="30"/>
  <c r="AV178" i="30"/>
  <c r="AV21" i="30"/>
  <c r="AV134" i="30"/>
  <c r="AV88" i="30"/>
  <c r="AV103" i="30"/>
  <c r="AV179" i="30"/>
  <c r="AV173" i="30"/>
  <c r="AV36" i="30"/>
  <c r="AV166" i="30"/>
  <c r="AV149" i="30"/>
  <c r="AV126" i="30"/>
  <c r="AV47" i="30"/>
  <c r="AV182" i="30"/>
  <c r="AV46" i="30"/>
  <c r="AV130" i="30"/>
  <c r="AV137" i="30"/>
  <c r="AV127" i="30"/>
  <c r="AV180" i="30"/>
  <c r="AV135" i="30"/>
  <c r="AV157" i="30"/>
  <c r="AV38" i="30"/>
  <c r="AV77" i="30"/>
  <c r="AV73" i="30"/>
  <c r="AV90" i="30"/>
  <c r="AV142" i="30"/>
  <c r="AV171" i="30"/>
  <c r="AV124" i="30"/>
  <c r="AV170" i="30"/>
  <c r="AV106" i="30"/>
  <c r="AV154" i="30"/>
  <c r="AV183" i="30"/>
  <c r="AV143" i="30"/>
  <c r="AV133" i="30"/>
  <c r="AV61" i="30"/>
  <c r="AV33" i="30"/>
  <c r="AV111" i="30"/>
  <c r="AV92" i="30"/>
  <c r="AV162" i="30"/>
  <c r="AV72" i="30"/>
  <c r="AV164" i="30"/>
  <c r="AV191" i="30"/>
  <c r="AV141" i="30"/>
  <c r="AV151" i="30"/>
  <c r="AV99" i="30"/>
  <c r="AV128" i="30"/>
  <c r="AV57" i="30"/>
  <c r="AV168" i="30"/>
  <c r="AV116" i="30"/>
  <c r="AV185" i="30"/>
  <c r="AV145" i="30"/>
  <c r="AV110" i="30"/>
  <c r="AV172" i="30"/>
  <c r="AV156" i="30"/>
  <c r="AV50" i="30"/>
  <c r="AV147" i="30"/>
  <c r="AV45" i="30"/>
  <c r="AV190" i="30"/>
  <c r="AV118" i="30"/>
  <c r="AV91" i="30"/>
  <c r="AV121" i="30"/>
  <c r="AV55" i="30"/>
  <c r="AV189" i="30"/>
  <c r="AV122" i="30"/>
  <c r="AV84" i="30"/>
  <c r="AV123" i="30"/>
  <c r="AV41" i="30"/>
  <c r="AV52" i="30"/>
  <c r="AV104" i="30"/>
  <c r="AV114" i="30"/>
  <c r="AV49" i="30"/>
  <c r="AV94" i="30"/>
  <c r="AV138" i="30"/>
  <c r="AV22" i="30"/>
  <c r="AV79" i="30"/>
  <c r="AV78" i="30"/>
  <c r="AV160" i="30"/>
  <c r="AV37" i="30"/>
  <c r="AV108" i="30"/>
  <c r="AV63" i="30"/>
  <c r="AV153" i="30"/>
  <c r="AV30" i="30"/>
  <c r="AV120" i="30"/>
  <c r="AV75" i="30"/>
  <c r="AV192" i="30"/>
  <c r="AV34" i="30"/>
  <c r="AV129" i="30"/>
  <c r="AV48" i="30"/>
  <c r="AV69" i="30"/>
  <c r="AV28" i="30"/>
  <c r="AV82" i="30"/>
  <c r="AV65" i="30"/>
  <c r="AV139" i="30"/>
  <c r="AV93" i="30"/>
  <c r="AV97" i="30"/>
  <c r="AV70" i="30"/>
  <c r="AV27" i="30"/>
  <c r="AV66" i="30"/>
  <c r="AV42" i="30"/>
  <c r="AV115" i="30"/>
  <c r="AV58" i="30"/>
  <c r="AV105" i="30"/>
  <c r="AV67" i="30"/>
  <c r="AV132" i="30"/>
  <c r="AV20" i="30"/>
  <c r="AW20" i="30" s="1"/>
  <c r="AB20" i="30" s="1"/>
  <c r="AJ2" i="30"/>
  <c r="AV20" i="27"/>
  <c r="AW20" i="27" s="1"/>
  <c r="AB20" i="27" s="1"/>
  <c r="AJ2" i="27"/>
  <c r="AV182" i="27"/>
  <c r="AV47" i="27"/>
  <c r="AV193" i="27"/>
  <c r="AV60" i="27"/>
  <c r="AV113" i="27"/>
  <c r="AV61" i="27"/>
  <c r="AV80" i="27"/>
  <c r="AV34" i="27"/>
  <c r="AV29" i="27"/>
  <c r="AV21" i="27"/>
  <c r="AV164" i="27"/>
  <c r="AV108" i="27"/>
  <c r="AV25" i="27"/>
  <c r="AV49" i="27"/>
  <c r="AV27" i="27"/>
  <c r="AV175" i="27"/>
  <c r="AV152" i="27"/>
  <c r="AV129" i="27"/>
  <c r="AV142" i="27"/>
  <c r="AV111" i="27"/>
  <c r="AV62" i="27"/>
  <c r="AV176" i="27"/>
  <c r="AV174" i="27"/>
  <c r="AV120" i="27"/>
  <c r="AV46" i="27"/>
  <c r="AV139" i="27"/>
  <c r="AV177" i="27"/>
  <c r="AV109" i="27"/>
  <c r="AV24" i="27"/>
  <c r="AV115" i="27"/>
  <c r="AV57" i="27"/>
  <c r="AV144" i="27"/>
  <c r="AV75" i="27"/>
  <c r="AV53" i="27"/>
  <c r="AV143" i="27"/>
  <c r="AV45" i="27"/>
  <c r="AV187" i="27"/>
  <c r="AV141" i="27"/>
  <c r="AV138" i="27"/>
  <c r="AV68" i="27"/>
  <c r="AV104" i="27"/>
  <c r="AV41" i="27"/>
  <c r="AV95" i="27"/>
  <c r="AV39" i="27"/>
  <c r="AV123" i="27"/>
  <c r="AV163" i="27"/>
  <c r="AV82" i="27"/>
  <c r="AV112" i="27"/>
  <c r="AV88" i="27"/>
  <c r="AV136" i="27"/>
  <c r="AV150" i="27"/>
  <c r="AV162" i="27"/>
  <c r="AV89" i="27"/>
  <c r="AV73" i="27"/>
  <c r="AV117" i="27"/>
  <c r="AV67" i="27"/>
  <c r="AV65" i="27"/>
  <c r="AV146" i="27"/>
  <c r="AV81" i="27"/>
  <c r="AV166" i="27"/>
  <c r="AV134" i="27"/>
  <c r="AV116" i="27"/>
  <c r="AV186" i="27"/>
  <c r="AV161" i="27"/>
  <c r="AV125" i="27"/>
  <c r="AV135" i="27"/>
  <c r="AV183" i="27"/>
  <c r="AV181" i="27"/>
  <c r="AV26" i="27"/>
  <c r="AV132" i="27"/>
  <c r="AV133" i="27"/>
  <c r="AV55" i="27"/>
  <c r="AV77" i="27"/>
  <c r="AV190" i="27"/>
  <c r="AV58" i="27"/>
  <c r="AV97" i="27"/>
  <c r="AV185" i="27"/>
  <c r="AV130" i="27"/>
  <c r="AV126" i="27"/>
  <c r="AV188" i="27"/>
  <c r="AV154" i="27"/>
  <c r="AV54" i="27"/>
  <c r="AV167" i="27"/>
  <c r="AV119" i="27"/>
  <c r="AV100" i="27"/>
  <c r="AV36" i="27"/>
  <c r="AV63" i="27"/>
  <c r="AV155" i="27"/>
  <c r="AV96" i="27"/>
  <c r="AV114" i="27"/>
  <c r="AV169" i="27"/>
  <c r="AV173" i="27"/>
  <c r="AV179" i="27"/>
  <c r="AV94" i="27"/>
  <c r="AV70" i="27"/>
  <c r="AV98" i="27"/>
  <c r="AV42" i="27"/>
  <c r="AV76" i="27"/>
  <c r="AV23" i="27"/>
  <c r="AV40" i="27"/>
  <c r="AV69" i="27"/>
  <c r="AV51" i="27"/>
  <c r="AV92" i="27"/>
  <c r="AV103" i="27"/>
  <c r="AV35" i="27"/>
  <c r="AV127" i="27"/>
  <c r="AV72" i="27"/>
  <c r="AV43" i="27"/>
  <c r="AV85" i="27"/>
  <c r="AV140" i="27"/>
  <c r="AV171" i="27"/>
  <c r="AV124" i="27"/>
  <c r="AV180" i="27"/>
  <c r="AV91" i="27"/>
  <c r="AV84" i="27"/>
  <c r="AV102" i="27"/>
  <c r="AV37" i="27"/>
  <c r="AV148" i="27"/>
  <c r="AV90" i="27"/>
  <c r="AV79" i="27"/>
  <c r="AV48" i="27"/>
  <c r="AV86" i="27"/>
  <c r="AV151" i="27"/>
  <c r="AV101" i="27"/>
  <c r="AV64" i="27"/>
  <c r="AV157" i="27"/>
  <c r="AV105" i="27"/>
  <c r="AV33" i="27"/>
  <c r="AV184" i="27"/>
  <c r="AV87" i="27"/>
  <c r="AV149" i="27"/>
  <c r="AV128" i="27"/>
  <c r="AV32" i="27"/>
  <c r="AV44" i="27"/>
  <c r="AV106" i="27"/>
  <c r="AV158" i="27"/>
  <c r="AV30" i="27"/>
  <c r="AV147" i="27"/>
  <c r="AV131" i="27"/>
  <c r="AV156" i="27"/>
  <c r="AV145" i="27"/>
  <c r="AV56" i="27"/>
  <c r="AV50" i="27"/>
  <c r="AV153" i="27"/>
  <c r="AV38" i="27"/>
  <c r="AV59" i="27"/>
  <c r="AV159" i="27"/>
  <c r="AV71" i="27"/>
  <c r="AV192" i="27"/>
  <c r="AV99" i="27"/>
  <c r="AV118" i="27"/>
  <c r="AV189" i="27"/>
  <c r="AV170" i="27"/>
  <c r="AV78" i="27"/>
  <c r="AV52" i="27"/>
  <c r="AV178" i="27"/>
  <c r="AV165" i="27"/>
  <c r="AV194" i="27"/>
  <c r="AV74" i="27"/>
  <c r="AV28" i="27"/>
  <c r="AV83" i="27"/>
  <c r="AV22" i="27"/>
  <c r="AV122" i="27"/>
  <c r="AV172" i="27"/>
  <c r="AV93" i="27"/>
  <c r="AV110" i="27"/>
  <c r="AV121" i="27"/>
  <c r="AV66" i="27"/>
  <c r="AV137" i="27"/>
  <c r="AV168" i="27"/>
  <c r="AV160" i="27"/>
  <c r="AV191" i="27"/>
  <c r="AV31" i="27"/>
  <c r="AV107" i="27"/>
  <c r="AV20" i="34"/>
  <c r="AW20" i="34" s="1"/>
  <c r="AB20" i="34" s="1"/>
  <c r="AJ2" i="34"/>
  <c r="Y26" i="35"/>
  <c r="Y32" i="35" s="1"/>
  <c r="Y38" i="35" s="1"/>
  <c r="Y44" i="35" s="1"/>
  <c r="Y50" i="35" s="1"/>
  <c r="Y56" i="35" s="1"/>
  <c r="Y62" i="35" s="1"/>
  <c r="Y68" i="35" s="1"/>
  <c r="Y74" i="35" s="1"/>
  <c r="Y80" i="35" s="1"/>
  <c r="Y86" i="35" s="1"/>
  <c r="Y92" i="35" s="1"/>
  <c r="Y98" i="35" s="1"/>
  <c r="Y104" i="35" s="1"/>
  <c r="Y110" i="35" s="1"/>
  <c r="Y116" i="35" s="1"/>
  <c r="Y122" i="35" s="1"/>
  <c r="Y128" i="35" s="1"/>
  <c r="Y134" i="35" s="1"/>
  <c r="Y140" i="35" s="1"/>
  <c r="Y146" i="35" s="1"/>
  <c r="Y152" i="35" s="1"/>
  <c r="Y158" i="35" s="1"/>
  <c r="Y164" i="35" s="1"/>
  <c r="Y170" i="35" s="1"/>
  <c r="Y176" i="35" s="1"/>
  <c r="Y182" i="35" s="1"/>
  <c r="Y188" i="35" s="1"/>
  <c r="Y194" i="35" s="1"/>
  <c r="G20" i="35"/>
  <c r="AV39" i="35"/>
  <c r="AV58" i="35"/>
  <c r="AV77" i="35"/>
  <c r="AV181" i="35"/>
  <c r="AV60" i="35"/>
  <c r="AV168" i="35"/>
  <c r="AV155" i="35"/>
  <c r="AV125" i="35"/>
  <c r="AV101" i="35"/>
  <c r="AV82" i="35"/>
  <c r="AV128" i="35"/>
  <c r="AV25" i="35"/>
  <c r="AV76" i="35"/>
  <c r="AV50" i="35"/>
  <c r="AV46" i="35"/>
  <c r="AV56" i="35"/>
  <c r="AV161" i="35"/>
  <c r="AV170" i="35"/>
  <c r="AV150" i="35"/>
  <c r="AV47" i="35"/>
  <c r="AV192" i="35"/>
  <c r="AV109" i="35"/>
  <c r="AV41" i="35"/>
  <c r="AV134" i="35"/>
  <c r="AV52" i="35"/>
  <c r="AV84" i="35"/>
  <c r="AV88" i="35"/>
  <c r="AV149" i="35"/>
  <c r="AV96" i="35"/>
  <c r="AV51" i="35"/>
  <c r="AV157" i="35"/>
  <c r="AV33" i="35"/>
  <c r="AV31" i="35"/>
  <c r="AV188" i="35"/>
  <c r="AV68" i="35"/>
  <c r="AV22" i="35"/>
  <c r="AV121" i="35"/>
  <c r="AV64" i="35"/>
  <c r="AV40" i="35"/>
  <c r="AV75" i="35"/>
  <c r="AV107" i="35"/>
  <c r="AV57" i="35"/>
  <c r="AV26" i="35"/>
  <c r="AV190" i="35"/>
  <c r="AV110" i="35"/>
  <c r="AV179" i="35"/>
  <c r="AV32" i="35"/>
  <c r="AV73" i="35"/>
  <c r="AV139" i="35"/>
  <c r="AV174" i="35"/>
  <c r="AV59" i="35"/>
  <c r="AV162" i="35"/>
  <c r="AV95" i="35"/>
  <c r="AV29" i="35"/>
  <c r="AV69" i="35"/>
  <c r="AV122" i="35"/>
  <c r="AV49" i="35"/>
  <c r="AV137" i="35"/>
  <c r="AV147" i="35"/>
  <c r="AV71" i="35"/>
  <c r="AV189" i="35"/>
  <c r="AV131" i="35"/>
  <c r="AV135" i="35"/>
  <c r="AV44" i="35"/>
  <c r="AV62" i="35"/>
  <c r="AV111" i="35"/>
  <c r="AV48" i="35"/>
  <c r="AV63" i="35"/>
  <c r="AV154" i="35"/>
  <c r="AV94" i="35"/>
  <c r="AV156" i="35"/>
  <c r="AV108" i="35"/>
  <c r="AV116" i="35"/>
  <c r="AV151" i="35"/>
  <c r="AV130" i="35"/>
  <c r="AV165" i="35"/>
  <c r="AV100" i="35"/>
  <c r="AV180" i="35"/>
  <c r="AV34" i="35"/>
  <c r="AV129" i="35"/>
  <c r="AV23" i="35"/>
  <c r="AV43" i="35"/>
  <c r="AV141" i="35"/>
  <c r="AV159" i="35"/>
  <c r="AV91" i="35"/>
  <c r="AV24" i="35"/>
  <c r="AV97" i="35"/>
  <c r="AV144" i="35"/>
  <c r="AV21" i="35"/>
  <c r="AV173" i="35"/>
  <c r="AV53" i="35"/>
  <c r="AV42" i="35"/>
  <c r="AV127" i="35"/>
  <c r="AV120" i="35"/>
  <c r="AV148" i="35"/>
  <c r="AV86" i="35"/>
  <c r="AV194" i="35"/>
  <c r="AV193" i="35"/>
  <c r="AV140" i="35"/>
  <c r="AV87" i="35"/>
  <c r="AV132" i="35"/>
  <c r="AV66" i="35"/>
  <c r="AV35" i="35"/>
  <c r="AV93" i="35"/>
  <c r="AV90" i="35"/>
  <c r="AV133" i="35"/>
  <c r="AV38" i="35"/>
  <c r="AV83" i="35"/>
  <c r="AV54" i="35"/>
  <c r="AV45" i="35"/>
  <c r="AV117" i="35"/>
  <c r="AV171" i="35"/>
  <c r="AV89" i="35"/>
  <c r="AV30" i="35"/>
  <c r="AV160" i="35"/>
  <c r="AV185" i="35"/>
  <c r="AV28" i="35"/>
  <c r="AV152" i="35"/>
  <c r="AV98" i="35"/>
  <c r="AV99" i="35"/>
  <c r="AV191" i="35"/>
  <c r="AV123" i="35"/>
  <c r="AV143" i="35"/>
  <c r="AV37" i="35"/>
  <c r="AV142" i="35"/>
  <c r="AV138" i="35"/>
  <c r="AV103" i="35"/>
  <c r="AV172" i="35"/>
  <c r="AV106" i="35"/>
  <c r="AV176" i="35"/>
  <c r="AV166" i="35"/>
  <c r="AV163" i="35"/>
  <c r="AV112" i="35"/>
  <c r="AV153" i="35"/>
  <c r="AV105" i="35"/>
  <c r="AV113" i="35"/>
  <c r="AV102" i="35"/>
  <c r="AV175" i="35"/>
  <c r="AV104" i="35"/>
  <c r="AV177" i="35"/>
  <c r="AV146" i="35"/>
  <c r="AV27" i="35"/>
  <c r="AV114" i="35"/>
  <c r="AV55" i="35"/>
  <c r="AV169" i="35"/>
  <c r="AV145" i="35"/>
  <c r="AV118" i="35"/>
  <c r="AV187" i="35"/>
  <c r="AV158" i="35"/>
  <c r="AV67" i="35"/>
  <c r="AV182" i="35"/>
  <c r="AV124" i="35"/>
  <c r="AV126" i="35"/>
  <c r="AV119" i="35"/>
  <c r="AV72" i="35"/>
  <c r="AV164" i="35"/>
  <c r="AV183" i="35"/>
  <c r="AV70" i="35"/>
  <c r="AV92" i="35"/>
  <c r="AV36" i="35"/>
  <c r="AV167" i="35"/>
  <c r="AV115" i="35"/>
  <c r="AV78" i="35"/>
  <c r="AV81" i="35"/>
  <c r="AV178" i="35"/>
  <c r="AV184" i="35"/>
  <c r="AV186" i="35"/>
  <c r="AV80" i="35"/>
  <c r="AV61" i="35"/>
  <c r="AV74" i="35"/>
  <c r="AV65" i="35"/>
  <c r="AV85" i="35"/>
  <c r="AV79" i="35"/>
  <c r="AV136" i="35"/>
  <c r="Y31" i="35"/>
  <c r="Y37" i="35" s="1"/>
  <c r="Y43" i="35" s="1"/>
  <c r="Y49" i="35" s="1"/>
  <c r="Y55" i="35" s="1"/>
  <c r="Y61" i="35" s="1"/>
  <c r="Y67" i="35" s="1"/>
  <c r="Y73" i="35" s="1"/>
  <c r="Y79" i="35" s="1"/>
  <c r="Y85" i="35" s="1"/>
  <c r="Y91" i="35" s="1"/>
  <c r="Y97" i="35" s="1"/>
  <c r="Y103" i="35" s="1"/>
  <c r="Y109" i="35" s="1"/>
  <c r="Y115" i="35" s="1"/>
  <c r="Y121" i="35" s="1"/>
  <c r="Y127" i="35" s="1"/>
  <c r="Y133" i="35" s="1"/>
  <c r="Y139" i="35" s="1"/>
  <c r="Y145" i="35" s="1"/>
  <c r="Y151" i="35" s="1"/>
  <c r="Y157" i="35" s="1"/>
  <c r="Y163" i="35" s="1"/>
  <c r="Y169" i="35" s="1"/>
  <c r="Y175" i="35" s="1"/>
  <c r="Y181" i="35" s="1"/>
  <c r="Y187" i="35" s="1"/>
  <c r="Y193" i="35" s="1"/>
  <c r="AJ5" i="32"/>
  <c r="U5" i="32" s="1"/>
  <c r="Y29" i="32"/>
  <c r="Y35" i="32" s="1"/>
  <c r="Y41" i="32" s="1"/>
  <c r="Y47" i="32" s="1"/>
  <c r="Y53" i="32" s="1"/>
  <c r="Y59" i="32" s="1"/>
  <c r="Y65" i="32" s="1"/>
  <c r="Y71" i="32" s="1"/>
  <c r="Y77" i="32" s="1"/>
  <c r="Y83" i="32" s="1"/>
  <c r="Y89" i="32" s="1"/>
  <c r="Y95" i="32" s="1"/>
  <c r="Y101" i="32" s="1"/>
  <c r="Y107" i="32" s="1"/>
  <c r="Y113" i="32" s="1"/>
  <c r="Y119" i="32" s="1"/>
  <c r="Y125" i="32" s="1"/>
  <c r="Y131" i="32" s="1"/>
  <c r="Y137" i="32" s="1"/>
  <c r="Y143" i="32" s="1"/>
  <c r="Y149" i="32" s="1"/>
  <c r="Y155" i="32" s="1"/>
  <c r="Y161" i="32" s="1"/>
  <c r="Y167" i="32" s="1"/>
  <c r="Y173" i="32" s="1"/>
  <c r="Y179" i="32" s="1"/>
  <c r="Y185" i="32" s="1"/>
  <c r="Y191" i="32" s="1"/>
  <c r="Y27" i="26"/>
  <c r="Y33" i="26" s="1"/>
  <c r="Y39" i="26" s="1"/>
  <c r="Y45" i="26" s="1"/>
  <c r="Y51" i="26" s="1"/>
  <c r="Y57" i="26" s="1"/>
  <c r="Y63" i="26" s="1"/>
  <c r="Y69" i="26" s="1"/>
  <c r="Y75" i="26" s="1"/>
  <c r="Y81" i="26" s="1"/>
  <c r="Y87" i="26" s="1"/>
  <c r="Y93" i="26" s="1"/>
  <c r="Y99" i="26" s="1"/>
  <c r="Y105" i="26" s="1"/>
  <c r="Y111" i="26" s="1"/>
  <c r="Y117" i="26" s="1"/>
  <c r="Y123" i="26" s="1"/>
  <c r="Y129" i="26" s="1"/>
  <c r="Y135" i="26" s="1"/>
  <c r="Y141" i="26" s="1"/>
  <c r="Y147" i="26" s="1"/>
  <c r="Y153" i="26" s="1"/>
  <c r="Y159" i="26" s="1"/>
  <c r="Y165" i="26" s="1"/>
  <c r="Y171" i="26" s="1"/>
  <c r="Y177" i="26" s="1"/>
  <c r="Y183" i="26" s="1"/>
  <c r="Y189" i="26" s="1"/>
  <c r="Y40" i="26"/>
  <c r="Y46" i="26" s="1"/>
  <c r="Y52" i="26" s="1"/>
  <c r="Y58" i="26" s="1"/>
  <c r="Y64" i="26" s="1"/>
  <c r="Y70" i="26" s="1"/>
  <c r="Y76" i="26" s="1"/>
  <c r="Y82" i="26" s="1"/>
  <c r="Y88" i="26" s="1"/>
  <c r="Y94" i="26" s="1"/>
  <c r="Y100" i="26" s="1"/>
  <c r="Y106" i="26" s="1"/>
  <c r="Y112" i="26" s="1"/>
  <c r="Y118" i="26" s="1"/>
  <c r="Y124" i="26" s="1"/>
  <c r="Y130" i="26" s="1"/>
  <c r="Y136" i="26" s="1"/>
  <c r="Y142" i="26" s="1"/>
  <c r="Y148" i="26" s="1"/>
  <c r="Y154" i="26" s="1"/>
  <c r="Y160" i="26" s="1"/>
  <c r="Y166" i="26" s="1"/>
  <c r="Y172" i="26" s="1"/>
  <c r="Y178" i="26" s="1"/>
  <c r="Y184" i="26" s="1"/>
  <c r="Y190" i="26" s="1"/>
  <c r="Y37" i="14"/>
  <c r="Y43" i="14" s="1"/>
  <c r="Y49" i="14" s="1"/>
  <c r="Y55" i="14" s="1"/>
  <c r="Y61" i="14" s="1"/>
  <c r="Y67" i="14" s="1"/>
  <c r="Y73" i="14" s="1"/>
  <c r="Y79" i="14" s="1"/>
  <c r="Y85" i="14" s="1"/>
  <c r="Y91" i="14" s="1"/>
  <c r="Y97" i="14" s="1"/>
  <c r="Y103" i="14" s="1"/>
  <c r="Y109" i="14" s="1"/>
  <c r="Y115" i="14" s="1"/>
  <c r="Y121" i="14" s="1"/>
  <c r="Y127" i="14" s="1"/>
  <c r="Y133" i="14" s="1"/>
  <c r="Y139" i="14" s="1"/>
  <c r="Y145" i="14" s="1"/>
  <c r="Y151" i="14" s="1"/>
  <c r="Y157" i="14" s="1"/>
  <c r="Y163" i="14" s="1"/>
  <c r="Y169" i="14" s="1"/>
  <c r="Y175" i="14" s="1"/>
  <c r="Y181" i="14" s="1"/>
  <c r="Y187" i="14" s="1"/>
  <c r="Y193" i="14" s="1"/>
  <c r="Y35" i="33"/>
  <c r="Y41" i="33" s="1"/>
  <c r="Y47" i="33" s="1"/>
  <c r="Y53" i="33" s="1"/>
  <c r="Y59" i="33" s="1"/>
  <c r="Y65" i="33" s="1"/>
  <c r="Y71" i="33" s="1"/>
  <c r="Y77" i="33" s="1"/>
  <c r="Y83" i="33" s="1"/>
  <c r="Y89" i="33" s="1"/>
  <c r="Y95" i="33" s="1"/>
  <c r="Y101" i="33" s="1"/>
  <c r="Y107" i="33" s="1"/>
  <c r="Y113" i="33" s="1"/>
  <c r="Y119" i="33" s="1"/>
  <c r="Y125" i="33" s="1"/>
  <c r="Y131" i="33" s="1"/>
  <c r="Y137" i="33" s="1"/>
  <c r="Y143" i="33" s="1"/>
  <c r="Y149" i="33" s="1"/>
  <c r="Y155" i="33" s="1"/>
  <c r="Y161" i="33" s="1"/>
  <c r="Y167" i="33" s="1"/>
  <c r="Y173" i="33" s="1"/>
  <c r="Y179" i="33" s="1"/>
  <c r="Y185" i="33" s="1"/>
  <c r="Y191" i="33" s="1"/>
  <c r="Y30" i="30"/>
  <c r="Y36" i="30" s="1"/>
  <c r="Y42" i="30" s="1"/>
  <c r="Y48" i="30" s="1"/>
  <c r="Y54" i="30" s="1"/>
  <c r="Y60" i="30" s="1"/>
  <c r="Y66" i="30" s="1"/>
  <c r="Y72" i="30" s="1"/>
  <c r="Y78" i="30" s="1"/>
  <c r="Y84" i="30" s="1"/>
  <c r="Y90" i="30" s="1"/>
  <c r="Y96" i="30" s="1"/>
  <c r="Y102" i="30" s="1"/>
  <c r="Y108" i="30" s="1"/>
  <c r="Y114" i="30" s="1"/>
  <c r="Y120" i="30" s="1"/>
  <c r="Y126" i="30" s="1"/>
  <c r="Y132" i="30" s="1"/>
  <c r="Y138" i="30" s="1"/>
  <c r="Y144" i="30" s="1"/>
  <c r="Y150" i="30" s="1"/>
  <c r="Y156" i="30" s="1"/>
  <c r="Y162" i="30" s="1"/>
  <c r="Y168" i="30" s="1"/>
  <c r="Y174" i="30" s="1"/>
  <c r="Y180" i="30" s="1"/>
  <c r="Y186" i="30" s="1"/>
  <c r="Y192" i="30" s="1"/>
  <c r="Y28" i="32"/>
  <c r="Y34" i="32" s="1"/>
  <c r="Y40" i="32" s="1"/>
  <c r="Y46" i="32" s="1"/>
  <c r="Y52" i="32" s="1"/>
  <c r="Y58" i="32" s="1"/>
  <c r="Y64" i="32" s="1"/>
  <c r="Y70" i="32" s="1"/>
  <c r="Y76" i="32" s="1"/>
  <c r="Y82" i="32" s="1"/>
  <c r="Y88" i="32" s="1"/>
  <c r="Y94" i="32" s="1"/>
  <c r="Y100" i="32" s="1"/>
  <c r="Y106" i="32" s="1"/>
  <c r="Y112" i="32" s="1"/>
  <c r="Y118" i="32" s="1"/>
  <c r="Y124" i="32" s="1"/>
  <c r="Y130" i="32" s="1"/>
  <c r="Y136" i="32" s="1"/>
  <c r="Y142" i="32" s="1"/>
  <c r="Y148" i="32" s="1"/>
  <c r="Y154" i="32" s="1"/>
  <c r="Y160" i="32" s="1"/>
  <c r="Y166" i="32" s="1"/>
  <c r="Y172" i="32" s="1"/>
  <c r="Y178" i="32" s="1"/>
  <c r="Y184" i="32" s="1"/>
  <c r="Y190" i="32" s="1"/>
  <c r="Y34" i="35"/>
  <c r="Y40" i="35" s="1"/>
  <c r="Y46" i="35" s="1"/>
  <c r="Y52" i="35" s="1"/>
  <c r="Y58" i="35" s="1"/>
  <c r="Y64" i="35" s="1"/>
  <c r="Y70" i="35" s="1"/>
  <c r="Y76" i="35" s="1"/>
  <c r="Y82" i="35" s="1"/>
  <c r="Y88" i="35" s="1"/>
  <c r="Y94" i="35" s="1"/>
  <c r="Y100" i="35" s="1"/>
  <c r="Y106" i="35" s="1"/>
  <c r="Y112" i="35" s="1"/>
  <c r="Y118" i="35" s="1"/>
  <c r="Y124" i="35" s="1"/>
  <c r="Y130" i="35" s="1"/>
  <c r="Y136" i="35" s="1"/>
  <c r="Y142" i="35" s="1"/>
  <c r="Y148" i="35" s="1"/>
  <c r="Y154" i="35" s="1"/>
  <c r="Y160" i="35" s="1"/>
  <c r="Y166" i="35" s="1"/>
  <c r="Y172" i="35" s="1"/>
  <c r="Y178" i="35" s="1"/>
  <c r="Y184" i="35" s="1"/>
  <c r="Y190" i="35" s="1"/>
  <c r="Y55" i="34"/>
  <c r="Y61" i="34" s="1"/>
  <c r="Y67" i="34" s="1"/>
  <c r="Y73" i="34" s="1"/>
  <c r="Y79" i="34" s="1"/>
  <c r="Y85" i="34" s="1"/>
  <c r="Y91" i="34" s="1"/>
  <c r="Y97" i="34" s="1"/>
  <c r="Y103" i="34" s="1"/>
  <c r="Y109" i="34" s="1"/>
  <c r="Y115" i="34" s="1"/>
  <c r="Y121" i="34" s="1"/>
  <c r="Y127" i="34" s="1"/>
  <c r="Y133" i="34" s="1"/>
  <c r="Y139" i="34" s="1"/>
  <c r="Y145" i="34" s="1"/>
  <c r="Y151" i="34" s="1"/>
  <c r="Y157" i="34" s="1"/>
  <c r="Y163" i="34" s="1"/>
  <c r="Y169" i="34" s="1"/>
  <c r="Y175" i="34" s="1"/>
  <c r="Y181" i="34" s="1"/>
  <c r="Y187" i="34" s="1"/>
  <c r="Y193" i="34" s="1"/>
  <c r="AR194" i="27"/>
  <c r="AR193" i="27" s="1"/>
  <c r="AR192" i="27" s="1"/>
  <c r="AR191" i="27" s="1"/>
  <c r="AR190" i="27" s="1"/>
  <c r="AR189" i="27" s="1"/>
  <c r="AR188" i="27" s="1"/>
  <c r="AR187" i="27" s="1"/>
  <c r="AR186" i="27" s="1"/>
  <c r="AR185" i="27" s="1"/>
  <c r="AR184" i="27" s="1"/>
  <c r="AR183" i="27" s="1"/>
  <c r="AR182" i="27" s="1"/>
  <c r="AR181" i="27" s="1"/>
  <c r="AR180" i="27" s="1"/>
  <c r="AR179" i="27" s="1"/>
  <c r="AR178" i="27" s="1"/>
  <c r="AR177" i="27" s="1"/>
  <c r="AR176" i="27" s="1"/>
  <c r="AR175" i="27" s="1"/>
  <c r="AR174" i="27" s="1"/>
  <c r="AR173" i="27" s="1"/>
  <c r="AR172" i="27" s="1"/>
  <c r="AR171" i="27" s="1"/>
  <c r="AR170" i="27" s="1"/>
  <c r="AR169" i="27" s="1"/>
  <c r="AR168" i="27" s="1"/>
  <c r="AR167" i="27" s="1"/>
  <c r="AR166" i="27" s="1"/>
  <c r="AR165" i="27" s="1"/>
  <c r="AR164" i="27" s="1"/>
  <c r="AR163" i="27" s="1"/>
  <c r="AR162" i="27" s="1"/>
  <c r="AR161" i="27" s="1"/>
  <c r="AR160" i="27" s="1"/>
  <c r="AR159" i="27" s="1"/>
  <c r="AR158" i="27" s="1"/>
  <c r="AR157" i="27" s="1"/>
  <c r="AR156" i="27" s="1"/>
  <c r="AR155" i="27" s="1"/>
  <c r="AR154" i="27" s="1"/>
  <c r="AR153" i="27" s="1"/>
  <c r="AR152" i="27" s="1"/>
  <c r="AR151" i="27" s="1"/>
  <c r="AR150" i="27" s="1"/>
  <c r="AR149" i="27" s="1"/>
  <c r="AR148" i="27" s="1"/>
  <c r="AR147" i="27" s="1"/>
  <c r="AR146" i="27" s="1"/>
  <c r="AR145" i="27" s="1"/>
  <c r="AR144" i="27" s="1"/>
  <c r="AR143" i="27" s="1"/>
  <c r="AR142" i="27" s="1"/>
  <c r="AR141" i="27" s="1"/>
  <c r="AR140" i="27" s="1"/>
  <c r="AR139" i="27" s="1"/>
  <c r="AR138" i="27" s="1"/>
  <c r="AR137" i="27" s="1"/>
  <c r="AR136" i="27" s="1"/>
  <c r="AR135" i="27" s="1"/>
  <c r="AR134" i="27" s="1"/>
  <c r="AR133" i="27" s="1"/>
  <c r="AR132" i="27" s="1"/>
  <c r="AR131" i="27" s="1"/>
  <c r="AR130" i="27" s="1"/>
  <c r="AR129" i="27" s="1"/>
  <c r="AR128" i="27" s="1"/>
  <c r="AR127" i="27" s="1"/>
  <c r="AR126" i="27" s="1"/>
  <c r="AR125" i="27" s="1"/>
  <c r="AR124" i="27" s="1"/>
  <c r="AR123" i="27" s="1"/>
  <c r="AR122" i="27" s="1"/>
  <c r="AR121" i="27" s="1"/>
  <c r="AR120" i="27" s="1"/>
  <c r="AR119" i="27" s="1"/>
  <c r="AR118" i="27" s="1"/>
  <c r="AR117" i="27" s="1"/>
  <c r="AR116" i="27" s="1"/>
  <c r="AR115" i="27" s="1"/>
  <c r="AR114" i="27" s="1"/>
  <c r="AR113" i="27" s="1"/>
  <c r="AR112" i="27" s="1"/>
  <c r="AR111" i="27" s="1"/>
  <c r="AR110" i="27" s="1"/>
  <c r="AR109" i="27" s="1"/>
  <c r="AR108" i="27" s="1"/>
  <c r="AR107" i="27" s="1"/>
  <c r="AR106" i="27" s="1"/>
  <c r="AR105" i="27" s="1"/>
  <c r="AR104" i="27" s="1"/>
  <c r="AR103" i="27" s="1"/>
  <c r="AR102" i="27" s="1"/>
  <c r="AR101" i="27" s="1"/>
  <c r="AR100" i="27" s="1"/>
  <c r="AR99" i="27" s="1"/>
  <c r="AR98" i="27" s="1"/>
  <c r="AR97" i="27" s="1"/>
  <c r="AR96" i="27" s="1"/>
  <c r="AR95" i="27" s="1"/>
  <c r="AR94" i="27" s="1"/>
  <c r="AR93" i="27" s="1"/>
  <c r="AR92" i="27" s="1"/>
  <c r="AR91" i="27" s="1"/>
  <c r="AR90" i="27" s="1"/>
  <c r="AR89" i="27" s="1"/>
  <c r="AR88" i="27" s="1"/>
  <c r="AR87" i="27" s="1"/>
  <c r="AR86" i="27" s="1"/>
  <c r="AR85" i="27" s="1"/>
  <c r="AR84" i="27" s="1"/>
  <c r="AR83" i="27" s="1"/>
  <c r="AR82" i="27" s="1"/>
  <c r="AR81" i="27" s="1"/>
  <c r="AR80" i="27" s="1"/>
  <c r="AR79" i="27" s="1"/>
  <c r="AR78" i="27" s="1"/>
  <c r="AR77" i="27" s="1"/>
  <c r="AR76" i="27" s="1"/>
  <c r="AR75" i="27" s="1"/>
  <c r="AR74" i="27" s="1"/>
  <c r="AR73" i="27" s="1"/>
  <c r="AR72" i="27" s="1"/>
  <c r="AR71" i="27" s="1"/>
  <c r="AR70" i="27" s="1"/>
  <c r="AR69" i="27" s="1"/>
  <c r="AR68" i="27" s="1"/>
  <c r="AR67" i="27" s="1"/>
  <c r="AR66" i="27" s="1"/>
  <c r="AR65" i="27" s="1"/>
  <c r="AR64" i="27" s="1"/>
  <c r="AR63" i="27" s="1"/>
  <c r="AR62" i="27" s="1"/>
  <c r="AR61" i="27" s="1"/>
  <c r="AR60" i="27" s="1"/>
  <c r="AR59" i="27" s="1"/>
  <c r="AR58" i="27" s="1"/>
  <c r="AR57" i="27" s="1"/>
  <c r="AR56" i="27" s="1"/>
  <c r="AR55" i="27" s="1"/>
  <c r="AR54" i="27" s="1"/>
  <c r="AR53" i="27" s="1"/>
  <c r="AR52" i="27" s="1"/>
  <c r="AR51" i="27" s="1"/>
  <c r="AR50" i="27" s="1"/>
  <c r="AR49" i="27" s="1"/>
  <c r="AR48" i="27" s="1"/>
  <c r="AR47" i="27" s="1"/>
  <c r="AR46" i="27" s="1"/>
  <c r="AR45" i="27" s="1"/>
  <c r="AR44" i="27" s="1"/>
  <c r="AR43" i="27" s="1"/>
  <c r="AR42" i="27" s="1"/>
  <c r="AR41" i="27" s="1"/>
  <c r="AR40" i="27" s="1"/>
  <c r="AR39" i="27" s="1"/>
  <c r="AR38" i="27" s="1"/>
  <c r="AR37" i="27" s="1"/>
  <c r="AR36" i="27" s="1"/>
  <c r="AR35" i="27" s="1"/>
  <c r="AR34" i="27" s="1"/>
  <c r="AR33" i="27" s="1"/>
  <c r="AR32" i="27" s="1"/>
  <c r="AR31" i="27" s="1"/>
  <c r="AR30" i="27" s="1"/>
  <c r="AR29" i="27" s="1"/>
  <c r="AR28" i="27" s="1"/>
  <c r="AR27" i="27" s="1"/>
  <c r="AR26" i="27" s="1"/>
  <c r="AR25" i="27" s="1"/>
  <c r="AR24" i="27" s="1"/>
  <c r="AR23" i="27" s="1"/>
  <c r="AR22" i="27" s="1"/>
  <c r="AR21" i="27" s="1"/>
  <c r="Y30" i="34"/>
  <c r="Y36" i="34" s="1"/>
  <c r="Y42" i="34" s="1"/>
  <c r="Y48" i="34" s="1"/>
  <c r="Y54" i="34" s="1"/>
  <c r="Y60" i="34" s="1"/>
  <c r="Y66" i="34" s="1"/>
  <c r="Y72" i="34" s="1"/>
  <c r="Y78" i="34" s="1"/>
  <c r="Y84" i="34" s="1"/>
  <c r="Y90" i="34" s="1"/>
  <c r="Y96" i="34" s="1"/>
  <c r="Y102" i="34" s="1"/>
  <c r="Y108" i="34" s="1"/>
  <c r="Y114" i="34" s="1"/>
  <c r="Y120" i="34" s="1"/>
  <c r="Y126" i="34" s="1"/>
  <c r="Y132" i="34" s="1"/>
  <c r="Y138" i="34" s="1"/>
  <c r="Y144" i="34" s="1"/>
  <c r="Y150" i="34" s="1"/>
  <c r="Y156" i="34" s="1"/>
  <c r="Y162" i="34" s="1"/>
  <c r="Y168" i="34" s="1"/>
  <c r="Y174" i="34" s="1"/>
  <c r="Y180" i="34" s="1"/>
  <c r="Y186" i="34" s="1"/>
  <c r="Y192" i="34" s="1"/>
  <c r="Y26" i="30"/>
  <c r="Y32" i="30" s="1"/>
  <c r="Y38" i="30" s="1"/>
  <c r="Y44" i="30" s="1"/>
  <c r="Y50" i="30" s="1"/>
  <c r="Y56" i="30" s="1"/>
  <c r="Y62" i="30" s="1"/>
  <c r="Y68" i="30" s="1"/>
  <c r="Y74" i="30" s="1"/>
  <c r="Y80" i="30" s="1"/>
  <c r="Y86" i="30" s="1"/>
  <c r="Y92" i="30" s="1"/>
  <c r="Y98" i="30" s="1"/>
  <c r="Y104" i="30" s="1"/>
  <c r="Y110" i="30" s="1"/>
  <c r="Y116" i="30" s="1"/>
  <c r="Y122" i="30" s="1"/>
  <c r="Y128" i="30" s="1"/>
  <c r="Y134" i="30" s="1"/>
  <c r="Y140" i="30" s="1"/>
  <c r="Y146" i="30" s="1"/>
  <c r="Y152" i="30" s="1"/>
  <c r="Y158" i="30" s="1"/>
  <c r="Y164" i="30" s="1"/>
  <c r="Y170" i="30" s="1"/>
  <c r="Y176" i="30" s="1"/>
  <c r="Y182" i="30" s="1"/>
  <c r="Y188" i="30" s="1"/>
  <c r="Y194" i="30" s="1"/>
  <c r="G20" i="30"/>
  <c r="AF61" i="35"/>
  <c r="AF79" i="35"/>
  <c r="AF170" i="35"/>
  <c r="AF31" i="35"/>
  <c r="AF164" i="35"/>
  <c r="AF99" i="35"/>
  <c r="AF141" i="35"/>
  <c r="AF131" i="35"/>
  <c r="AF156" i="35"/>
  <c r="AF75" i="35"/>
  <c r="AF184" i="35"/>
  <c r="AF148" i="35"/>
  <c r="AF105" i="35"/>
  <c r="AF96" i="35"/>
  <c r="AF64" i="35"/>
  <c r="AF58" i="35"/>
  <c r="AF35" i="35"/>
  <c r="AF130" i="35"/>
  <c r="AF135" i="35"/>
  <c r="AF113" i="35"/>
  <c r="AF25" i="35"/>
  <c r="AF176" i="35"/>
  <c r="AF47" i="35"/>
  <c r="AF78" i="35"/>
  <c r="AF57" i="35"/>
  <c r="AF178" i="35"/>
  <c r="AF83" i="35"/>
  <c r="AF155" i="35"/>
  <c r="AF119" i="35"/>
  <c r="AF174" i="35"/>
  <c r="AF23" i="35"/>
  <c r="AF168" i="35"/>
  <c r="AF92" i="35"/>
  <c r="AF86" i="35"/>
  <c r="AF166" i="35"/>
  <c r="AF69" i="35"/>
  <c r="AF150" i="35"/>
  <c r="AF177" i="35"/>
  <c r="AF34" i="35"/>
  <c r="AF194" i="35"/>
  <c r="AG194" i="35" s="1"/>
  <c r="AF117" i="35"/>
  <c r="AF66" i="35"/>
  <c r="AF144" i="35"/>
  <c r="AF109" i="35"/>
  <c r="AF165" i="35"/>
  <c r="AF55" i="35"/>
  <c r="AF59" i="35"/>
  <c r="AF179" i="35"/>
  <c r="AF172" i="35"/>
  <c r="AF77" i="35"/>
  <c r="AF129" i="35"/>
  <c r="AF163" i="35"/>
  <c r="AF76" i="35"/>
  <c r="AF97" i="35"/>
  <c r="AF106" i="35"/>
  <c r="AF51" i="35"/>
  <c r="AF41" i="35"/>
  <c r="AF136" i="35"/>
  <c r="AF140" i="35"/>
  <c r="AF37" i="35"/>
  <c r="AF94" i="35"/>
  <c r="AF157" i="35"/>
  <c r="AF32" i="35"/>
  <c r="AF181" i="35"/>
  <c r="AF182" i="35"/>
  <c r="AF111" i="35"/>
  <c r="AF38" i="35"/>
  <c r="AF89" i="35"/>
  <c r="AF40" i="35"/>
  <c r="AF103" i="35"/>
  <c r="AF53" i="35"/>
  <c r="AF45" i="35"/>
  <c r="Z18" i="35"/>
  <c r="AF186" i="35"/>
  <c r="AF87" i="35"/>
  <c r="AF27" i="35"/>
  <c r="AF114" i="35"/>
  <c r="AF71" i="35"/>
  <c r="AF126" i="35"/>
  <c r="AF190" i="35"/>
  <c r="AF121" i="35"/>
  <c r="AF145" i="35"/>
  <c r="AF124" i="35"/>
  <c r="AF56" i="35"/>
  <c r="AF60" i="35"/>
  <c r="AF98" i="35"/>
  <c r="AF67" i="35"/>
  <c r="AF91" i="35"/>
  <c r="AF188" i="35"/>
  <c r="AF63" i="35"/>
  <c r="AF175" i="35"/>
  <c r="AF147" i="35"/>
  <c r="AF73" i="35"/>
  <c r="AF142" i="35"/>
  <c r="AF183" i="35"/>
  <c r="AF36" i="35"/>
  <c r="AF187" i="35"/>
  <c r="AF82" i="35"/>
  <c r="AF48" i="35"/>
  <c r="AF123" i="35"/>
  <c r="AF20" i="35"/>
  <c r="AF161" i="35"/>
  <c r="AF167" i="35"/>
  <c r="AF102" i="35"/>
  <c r="AA13" i="35"/>
  <c r="AF153" i="35"/>
  <c r="AF138" i="35"/>
  <c r="AF50" i="35"/>
  <c r="AF108" i="35"/>
  <c r="AF101" i="35"/>
  <c r="AF116" i="35"/>
  <c r="AF152" i="35"/>
  <c r="AF128" i="35"/>
  <c r="AF191" i="35"/>
  <c r="AF74" i="35"/>
  <c r="AF80" i="35"/>
  <c r="AF193" i="35"/>
  <c r="AF107" i="35"/>
  <c r="AF171" i="35"/>
  <c r="AF151" i="35"/>
  <c r="AF169" i="35"/>
  <c r="AF122" i="35"/>
  <c r="AF180" i="35"/>
  <c r="AF149" i="35"/>
  <c r="AF68" i="35"/>
  <c r="AF115" i="35"/>
  <c r="AF118" i="35"/>
  <c r="AF39" i="35"/>
  <c r="AF24" i="35"/>
  <c r="AF90" i="35"/>
  <c r="AF42" i="35"/>
  <c r="AF84" i="35"/>
  <c r="AF44" i="35"/>
  <c r="AF125" i="35"/>
  <c r="AF95" i="35"/>
  <c r="AF30" i="35"/>
  <c r="AF22" i="35"/>
  <c r="AF88" i="35"/>
  <c r="AF185" i="35"/>
  <c r="AF26" i="35"/>
  <c r="AF134" i="35"/>
  <c r="AF189" i="35"/>
  <c r="AF160" i="35"/>
  <c r="AF54" i="35"/>
  <c r="AF93" i="35"/>
  <c r="AF162" i="35"/>
  <c r="AF43" i="35"/>
  <c r="AF85" i="35"/>
  <c r="AF70" i="35"/>
  <c r="AF62" i="35"/>
  <c r="AF100" i="35"/>
  <c r="AF120" i="35"/>
  <c r="AF137" i="35"/>
  <c r="AF192" i="35"/>
  <c r="AF133" i="35"/>
  <c r="AF139" i="35"/>
  <c r="AF104" i="35"/>
  <c r="AF33" i="35"/>
  <c r="AF127" i="35"/>
  <c r="AF159" i="35"/>
  <c r="AF46" i="35"/>
  <c r="AF72" i="35"/>
  <c r="AF52" i="35"/>
  <c r="AF154" i="35"/>
  <c r="AF112" i="35"/>
  <c r="AF110" i="35"/>
  <c r="AF81" i="35"/>
  <c r="AF132" i="35"/>
  <c r="AF143" i="35"/>
  <c r="AF28" i="35"/>
  <c r="AF158" i="35"/>
  <c r="AF146" i="35"/>
  <c r="AF29" i="35"/>
  <c r="AF65" i="35"/>
  <c r="AF173" i="35"/>
  <c r="AF21" i="35"/>
  <c r="AF49" i="35"/>
  <c r="Y26" i="34"/>
  <c r="Y32" i="34" s="1"/>
  <c r="Y38" i="34" s="1"/>
  <c r="Y44" i="34" s="1"/>
  <c r="Y50" i="34" s="1"/>
  <c r="Y56" i="34" s="1"/>
  <c r="Y62" i="34" s="1"/>
  <c r="Y68" i="34" s="1"/>
  <c r="Y74" i="34" s="1"/>
  <c r="Y80" i="34" s="1"/>
  <c r="Y86" i="34" s="1"/>
  <c r="Y92" i="34" s="1"/>
  <c r="Y98" i="34" s="1"/>
  <c r="Y104" i="34" s="1"/>
  <c r="Y110" i="34" s="1"/>
  <c r="Y116" i="34" s="1"/>
  <c r="Y122" i="34" s="1"/>
  <c r="Y128" i="34" s="1"/>
  <c r="Y134" i="34" s="1"/>
  <c r="Y140" i="34" s="1"/>
  <c r="Y146" i="34" s="1"/>
  <c r="Y152" i="34" s="1"/>
  <c r="Y158" i="34" s="1"/>
  <c r="Y164" i="34" s="1"/>
  <c r="Y170" i="34" s="1"/>
  <c r="Y176" i="34" s="1"/>
  <c r="Y182" i="34" s="1"/>
  <c r="Y188" i="34" s="1"/>
  <c r="Y194" i="34" s="1"/>
  <c r="G20" i="34"/>
  <c r="Y31" i="26"/>
  <c r="Y37" i="26" s="1"/>
  <c r="Y43" i="26" s="1"/>
  <c r="Y49" i="26" s="1"/>
  <c r="Y55" i="26" s="1"/>
  <c r="Y61" i="26" s="1"/>
  <c r="Y67" i="26" s="1"/>
  <c r="Y73" i="26" s="1"/>
  <c r="Y79" i="26" s="1"/>
  <c r="Y85" i="26" s="1"/>
  <c r="Y91" i="26" s="1"/>
  <c r="Y97" i="26" s="1"/>
  <c r="Y103" i="26" s="1"/>
  <c r="Y109" i="26" s="1"/>
  <c r="Y115" i="26" s="1"/>
  <c r="Y121" i="26" s="1"/>
  <c r="Y127" i="26" s="1"/>
  <c r="Y133" i="26" s="1"/>
  <c r="Y139" i="26" s="1"/>
  <c r="Y145" i="26" s="1"/>
  <c r="Y151" i="26" s="1"/>
  <c r="Y157" i="26" s="1"/>
  <c r="Y163" i="26" s="1"/>
  <c r="Y169" i="26" s="1"/>
  <c r="Y175" i="26" s="1"/>
  <c r="Y181" i="26" s="1"/>
  <c r="Y187" i="26" s="1"/>
  <c r="Y193" i="26" s="1"/>
  <c r="Y33" i="29"/>
  <c r="Y39" i="29" s="1"/>
  <c r="Y45" i="29" s="1"/>
  <c r="Y51" i="29" s="1"/>
  <c r="Y57" i="29" s="1"/>
  <c r="Y63" i="29" s="1"/>
  <c r="Y69" i="29" s="1"/>
  <c r="Y75" i="29" s="1"/>
  <c r="Y81" i="29" s="1"/>
  <c r="Y87" i="29" s="1"/>
  <c r="Y93" i="29" s="1"/>
  <c r="Y99" i="29" s="1"/>
  <c r="Y105" i="29" s="1"/>
  <c r="Y111" i="29" s="1"/>
  <c r="Y117" i="29" s="1"/>
  <c r="Y123" i="29" s="1"/>
  <c r="Y129" i="29" s="1"/>
  <c r="Y135" i="29" s="1"/>
  <c r="Y141" i="29" s="1"/>
  <c r="Y147" i="29" s="1"/>
  <c r="Y153" i="29" s="1"/>
  <c r="Y159" i="29" s="1"/>
  <c r="Y165" i="29" s="1"/>
  <c r="Y171" i="29" s="1"/>
  <c r="Y177" i="29" s="1"/>
  <c r="Y183" i="29" s="1"/>
  <c r="Y189" i="29" s="1"/>
  <c r="Y29" i="28"/>
  <c r="Y35" i="28" s="1"/>
  <c r="Y41" i="28" s="1"/>
  <c r="Y47" i="28" s="1"/>
  <c r="Y53" i="28" s="1"/>
  <c r="Y59" i="28" s="1"/>
  <c r="Y65" i="28" s="1"/>
  <c r="Y71" i="28" s="1"/>
  <c r="Y77" i="28" s="1"/>
  <c r="Y83" i="28" s="1"/>
  <c r="Y89" i="28" s="1"/>
  <c r="Y95" i="28" s="1"/>
  <c r="Y101" i="28" s="1"/>
  <c r="Y107" i="28" s="1"/>
  <c r="Y113" i="28" s="1"/>
  <c r="Y119" i="28" s="1"/>
  <c r="Y125" i="28" s="1"/>
  <c r="Y131" i="28" s="1"/>
  <c r="Y137" i="28" s="1"/>
  <c r="Y143" i="28" s="1"/>
  <c r="Y149" i="28" s="1"/>
  <c r="Y155" i="28" s="1"/>
  <c r="Y161" i="28" s="1"/>
  <c r="Y167" i="28" s="1"/>
  <c r="Y173" i="28" s="1"/>
  <c r="Y179" i="28" s="1"/>
  <c r="Y185" i="28" s="1"/>
  <c r="Y191" i="28" s="1"/>
  <c r="AR194" i="33"/>
  <c r="AR193" i="33" s="1"/>
  <c r="AR192" i="33" s="1"/>
  <c r="AR191" i="33" s="1"/>
  <c r="AR190" i="33" s="1"/>
  <c r="AR189" i="33" s="1"/>
  <c r="AR188" i="33" s="1"/>
  <c r="AR187" i="33" s="1"/>
  <c r="AR186" i="33" s="1"/>
  <c r="AR185" i="33" s="1"/>
  <c r="AR184" i="33" s="1"/>
  <c r="AR183" i="33" s="1"/>
  <c r="AR182" i="33" s="1"/>
  <c r="AR181" i="33" s="1"/>
  <c r="AR180" i="33" s="1"/>
  <c r="AR179" i="33" s="1"/>
  <c r="AR178" i="33" s="1"/>
  <c r="AR177" i="33" s="1"/>
  <c r="AR176" i="33" s="1"/>
  <c r="AR175" i="33" s="1"/>
  <c r="AR174" i="33" s="1"/>
  <c r="AR173" i="33" s="1"/>
  <c r="AR172" i="33" s="1"/>
  <c r="AR171" i="33" s="1"/>
  <c r="AR170" i="33" s="1"/>
  <c r="AR169" i="33" s="1"/>
  <c r="AR168" i="33" s="1"/>
  <c r="AR167" i="33" s="1"/>
  <c r="AR166" i="33" s="1"/>
  <c r="AR165" i="33" s="1"/>
  <c r="AR164" i="33" s="1"/>
  <c r="AR163" i="33" s="1"/>
  <c r="AR162" i="33" s="1"/>
  <c r="AR161" i="33" s="1"/>
  <c r="AR160" i="33" s="1"/>
  <c r="AR159" i="33" s="1"/>
  <c r="AR158" i="33" s="1"/>
  <c r="AR157" i="33" s="1"/>
  <c r="AR156" i="33" s="1"/>
  <c r="AR155" i="33" s="1"/>
  <c r="AR154" i="33" s="1"/>
  <c r="AR153" i="33" s="1"/>
  <c r="AR152" i="33" s="1"/>
  <c r="AR151" i="33" s="1"/>
  <c r="AR150" i="33" s="1"/>
  <c r="AR149" i="33" s="1"/>
  <c r="AR148" i="33" s="1"/>
  <c r="AR147" i="33" s="1"/>
  <c r="AR146" i="33" s="1"/>
  <c r="AR145" i="33" s="1"/>
  <c r="AR144" i="33" s="1"/>
  <c r="AR143" i="33" s="1"/>
  <c r="AR142" i="33" s="1"/>
  <c r="AR141" i="33" s="1"/>
  <c r="AR140" i="33" s="1"/>
  <c r="AR139" i="33" s="1"/>
  <c r="AR138" i="33" s="1"/>
  <c r="AR137" i="33" s="1"/>
  <c r="AR136" i="33" s="1"/>
  <c r="AR135" i="33" s="1"/>
  <c r="AR134" i="33" s="1"/>
  <c r="AR133" i="33" s="1"/>
  <c r="AR132" i="33" s="1"/>
  <c r="AR131" i="33" s="1"/>
  <c r="AR130" i="33" s="1"/>
  <c r="AR129" i="33" s="1"/>
  <c r="AR128" i="33" s="1"/>
  <c r="AR127" i="33" s="1"/>
  <c r="AR126" i="33" s="1"/>
  <c r="AR125" i="33" s="1"/>
  <c r="AR124" i="33" s="1"/>
  <c r="AR123" i="33" s="1"/>
  <c r="AR122" i="33" s="1"/>
  <c r="AR121" i="33" s="1"/>
  <c r="AR120" i="33" s="1"/>
  <c r="AR119" i="33" s="1"/>
  <c r="AR118" i="33" s="1"/>
  <c r="AR117" i="33" s="1"/>
  <c r="AR116" i="33" s="1"/>
  <c r="AR115" i="33" s="1"/>
  <c r="AR114" i="33" s="1"/>
  <c r="AR113" i="33" s="1"/>
  <c r="AR112" i="33" s="1"/>
  <c r="AR111" i="33" s="1"/>
  <c r="AR110" i="33" s="1"/>
  <c r="AR109" i="33" s="1"/>
  <c r="AR108" i="33" s="1"/>
  <c r="AR107" i="33" s="1"/>
  <c r="AR106" i="33" s="1"/>
  <c r="AR105" i="33" s="1"/>
  <c r="AR104" i="33" s="1"/>
  <c r="AR103" i="33" s="1"/>
  <c r="AR102" i="33" s="1"/>
  <c r="AR101" i="33" s="1"/>
  <c r="AR100" i="33" s="1"/>
  <c r="AR99" i="33" s="1"/>
  <c r="AR98" i="33" s="1"/>
  <c r="AR97" i="33" s="1"/>
  <c r="AR96" i="33" s="1"/>
  <c r="AR95" i="33" s="1"/>
  <c r="AR94" i="33" s="1"/>
  <c r="AR93" i="33" s="1"/>
  <c r="AR92" i="33" s="1"/>
  <c r="AR91" i="33" s="1"/>
  <c r="AR90" i="33" s="1"/>
  <c r="AR89" i="33" s="1"/>
  <c r="AR88" i="33" s="1"/>
  <c r="AR87" i="33" s="1"/>
  <c r="AR86" i="33" s="1"/>
  <c r="AR85" i="33" s="1"/>
  <c r="AR84" i="33" s="1"/>
  <c r="AR83" i="33" s="1"/>
  <c r="AR82" i="33" s="1"/>
  <c r="AR81" i="33" s="1"/>
  <c r="AR80" i="33" s="1"/>
  <c r="AR79" i="33" s="1"/>
  <c r="AR78" i="33" s="1"/>
  <c r="AR77" i="33" s="1"/>
  <c r="AR76" i="33" s="1"/>
  <c r="AR75" i="33" s="1"/>
  <c r="AR74" i="33" s="1"/>
  <c r="AR73" i="33" s="1"/>
  <c r="AR72" i="33" s="1"/>
  <c r="AR71" i="33" s="1"/>
  <c r="AR70" i="33" s="1"/>
  <c r="AR69" i="33" s="1"/>
  <c r="AR68" i="33" s="1"/>
  <c r="AR67" i="33" s="1"/>
  <c r="AR66" i="33" s="1"/>
  <c r="AR65" i="33" s="1"/>
  <c r="AR64" i="33" s="1"/>
  <c r="AR63" i="33" s="1"/>
  <c r="AR62" i="33" s="1"/>
  <c r="AR61" i="33" s="1"/>
  <c r="AR60" i="33" s="1"/>
  <c r="AR59" i="33" s="1"/>
  <c r="AR58" i="33" s="1"/>
  <c r="AR57" i="33" s="1"/>
  <c r="AR56" i="33" s="1"/>
  <c r="AR55" i="33" s="1"/>
  <c r="AR54" i="33" s="1"/>
  <c r="AR53" i="33" s="1"/>
  <c r="AR52" i="33" s="1"/>
  <c r="AR51" i="33" s="1"/>
  <c r="AR50" i="33" s="1"/>
  <c r="AR49" i="33" s="1"/>
  <c r="AR48" i="33" s="1"/>
  <c r="AR47" i="33" s="1"/>
  <c r="AR46" i="33" s="1"/>
  <c r="AR45" i="33" s="1"/>
  <c r="AR44" i="33" s="1"/>
  <c r="AR43" i="33" s="1"/>
  <c r="AR42" i="33" s="1"/>
  <c r="AR41" i="33" s="1"/>
  <c r="AR40" i="33" s="1"/>
  <c r="AR39" i="33" s="1"/>
  <c r="AR38" i="33" s="1"/>
  <c r="AR37" i="33" s="1"/>
  <c r="AR36" i="33" s="1"/>
  <c r="AR35" i="33" s="1"/>
  <c r="AR34" i="33" s="1"/>
  <c r="AR33" i="33" s="1"/>
  <c r="AR32" i="33" s="1"/>
  <c r="AR31" i="33" s="1"/>
  <c r="AR30" i="33" s="1"/>
  <c r="AR29" i="33" s="1"/>
  <c r="AR28" i="33" s="1"/>
  <c r="AR27" i="33" s="1"/>
  <c r="AR26" i="33" s="1"/>
  <c r="AR25" i="33" s="1"/>
  <c r="AR24" i="33" s="1"/>
  <c r="AR23" i="33" s="1"/>
  <c r="AR22" i="33" s="1"/>
  <c r="AR21" i="33" s="1"/>
  <c r="Y30" i="33"/>
  <c r="Y36" i="33" s="1"/>
  <c r="Y42" i="33" s="1"/>
  <c r="Y48" i="33" s="1"/>
  <c r="Y54" i="33" s="1"/>
  <c r="Y60" i="33" s="1"/>
  <c r="Y66" i="33" s="1"/>
  <c r="Y72" i="33" s="1"/>
  <c r="Y78" i="33" s="1"/>
  <c r="Y84" i="33" s="1"/>
  <c r="Y90" i="33" s="1"/>
  <c r="Y96" i="33" s="1"/>
  <c r="Y102" i="33" s="1"/>
  <c r="Y108" i="33" s="1"/>
  <c r="Y114" i="33" s="1"/>
  <c r="Y120" i="33" s="1"/>
  <c r="Y126" i="33" s="1"/>
  <c r="Y132" i="33" s="1"/>
  <c r="Y138" i="33" s="1"/>
  <c r="Y144" i="33" s="1"/>
  <c r="Y150" i="33" s="1"/>
  <c r="Y156" i="33" s="1"/>
  <c r="Y162" i="33" s="1"/>
  <c r="Y168" i="33" s="1"/>
  <c r="Y174" i="33" s="1"/>
  <c r="Y180" i="33" s="1"/>
  <c r="Y186" i="33" s="1"/>
  <c r="Y192" i="33" s="1"/>
  <c r="AJ5" i="34"/>
  <c r="U5" i="34" s="1"/>
  <c r="Y29" i="35"/>
  <c r="Y35" i="35" s="1"/>
  <c r="Y41" i="35" s="1"/>
  <c r="Y47" i="35" s="1"/>
  <c r="Y53" i="35" s="1"/>
  <c r="Y59" i="35" s="1"/>
  <c r="Y65" i="35" s="1"/>
  <c r="Y71" i="35" s="1"/>
  <c r="Y77" i="35" s="1"/>
  <c r="Y83" i="35" s="1"/>
  <c r="Y89" i="35" s="1"/>
  <c r="Y95" i="35" s="1"/>
  <c r="Y101" i="35" s="1"/>
  <c r="Y107" i="35" s="1"/>
  <c r="Y113" i="35" s="1"/>
  <c r="Y119" i="35" s="1"/>
  <c r="Y125" i="35" s="1"/>
  <c r="Y131" i="35" s="1"/>
  <c r="Y137" i="35" s="1"/>
  <c r="Y143" i="35" s="1"/>
  <c r="Y149" i="35" s="1"/>
  <c r="Y155" i="35" s="1"/>
  <c r="Y161" i="35" s="1"/>
  <c r="Y167" i="35" s="1"/>
  <c r="Y173" i="35" s="1"/>
  <c r="Y179" i="35" s="1"/>
  <c r="Y185" i="35" s="1"/>
  <c r="Y191" i="35" s="1"/>
  <c r="AJ5" i="35"/>
  <c r="U5" i="35" s="1"/>
  <c r="Y26" i="32"/>
  <c r="Y32" i="32" s="1"/>
  <c r="Y38" i="32" s="1"/>
  <c r="Y44" i="32" s="1"/>
  <c r="Y50" i="32" s="1"/>
  <c r="Y56" i="32" s="1"/>
  <c r="Y62" i="32" s="1"/>
  <c r="Y68" i="32" s="1"/>
  <c r="Y74" i="32" s="1"/>
  <c r="Y80" i="32" s="1"/>
  <c r="Y86" i="32" s="1"/>
  <c r="Y92" i="32" s="1"/>
  <c r="Y98" i="32" s="1"/>
  <c r="Y104" i="32" s="1"/>
  <c r="Y110" i="32" s="1"/>
  <c r="Y116" i="32" s="1"/>
  <c r="Y122" i="32" s="1"/>
  <c r="Y128" i="32" s="1"/>
  <c r="Y134" i="32" s="1"/>
  <c r="Y140" i="32" s="1"/>
  <c r="Y146" i="32" s="1"/>
  <c r="Y152" i="32" s="1"/>
  <c r="Y158" i="32" s="1"/>
  <c r="Y164" i="32" s="1"/>
  <c r="Y170" i="32" s="1"/>
  <c r="Y176" i="32" s="1"/>
  <c r="Y182" i="32" s="1"/>
  <c r="Y188" i="32" s="1"/>
  <c r="Y194" i="32" s="1"/>
  <c r="G20" i="32"/>
  <c r="AF126" i="30"/>
  <c r="AF159" i="30"/>
  <c r="AF186" i="30"/>
  <c r="AF36" i="30"/>
  <c r="AF165" i="30"/>
  <c r="AF111" i="30"/>
  <c r="AF33" i="30"/>
  <c r="AF46" i="30"/>
  <c r="AF166" i="30"/>
  <c r="AF23" i="30"/>
  <c r="AF177" i="30"/>
  <c r="AF58" i="30"/>
  <c r="AF107" i="30"/>
  <c r="AF134" i="30"/>
  <c r="AF143" i="30"/>
  <c r="AF115" i="30"/>
  <c r="AF88" i="30"/>
  <c r="AF68" i="30"/>
  <c r="AF184" i="30"/>
  <c r="AF123" i="30"/>
  <c r="AF39" i="30"/>
  <c r="AF145" i="30"/>
  <c r="AA13" i="30"/>
  <c r="AF137" i="30"/>
  <c r="AF82" i="30"/>
  <c r="AF74" i="30"/>
  <c r="AF142" i="30"/>
  <c r="AF48" i="30"/>
  <c r="AF138" i="30"/>
  <c r="AF178" i="30"/>
  <c r="AF114" i="30"/>
  <c r="AF164" i="30"/>
  <c r="AF109" i="30"/>
  <c r="Z18" i="30"/>
  <c r="AF60" i="30"/>
  <c r="AF92" i="30"/>
  <c r="AF70" i="30"/>
  <c r="AF77" i="30"/>
  <c r="AF155" i="30"/>
  <c r="AF188" i="30"/>
  <c r="AF132" i="30"/>
  <c r="AF57" i="30"/>
  <c r="AF66" i="30"/>
  <c r="AF90" i="30"/>
  <c r="AF175" i="30"/>
  <c r="AF149" i="30"/>
  <c r="AF140" i="30"/>
  <c r="AF162" i="30"/>
  <c r="AF97" i="30"/>
  <c r="AF104" i="30"/>
  <c r="AF158" i="30"/>
  <c r="AF47" i="30"/>
  <c r="AF59" i="30"/>
  <c r="AF116" i="30"/>
  <c r="AF171" i="30"/>
  <c r="AF81" i="30"/>
  <c r="AF28" i="30"/>
  <c r="AF147" i="30"/>
  <c r="AF139" i="30"/>
  <c r="AF35" i="30"/>
  <c r="AF95" i="30"/>
  <c r="AF55" i="30"/>
  <c r="AF96" i="30"/>
  <c r="AF20" i="30"/>
  <c r="AF153" i="30"/>
  <c r="AF141" i="30"/>
  <c r="AF52" i="30"/>
  <c r="AF98" i="30"/>
  <c r="AF167" i="30"/>
  <c r="AF181" i="30"/>
  <c r="AF117" i="30"/>
  <c r="AF80" i="30"/>
  <c r="AF152" i="30"/>
  <c r="AF76" i="30"/>
  <c r="AF160" i="30"/>
  <c r="AF84" i="30"/>
  <c r="AF61" i="30"/>
  <c r="AF193" i="30"/>
  <c r="AF67" i="30"/>
  <c r="AF42" i="30"/>
  <c r="AF75" i="30"/>
  <c r="AF185" i="30"/>
  <c r="AF112" i="30"/>
  <c r="AF176" i="30"/>
  <c r="AF27" i="30"/>
  <c r="AF108" i="30"/>
  <c r="AF170" i="30"/>
  <c r="AF49" i="30"/>
  <c r="AF173" i="30"/>
  <c r="AF113" i="30"/>
  <c r="AF105" i="30"/>
  <c r="AF25" i="30"/>
  <c r="AF122" i="30"/>
  <c r="AF86" i="30"/>
  <c r="AF32" i="30"/>
  <c r="AF128" i="30"/>
  <c r="AF131" i="30"/>
  <c r="AF63" i="30"/>
  <c r="AF151" i="30"/>
  <c r="AF154" i="30"/>
  <c r="AF83" i="30"/>
  <c r="AF191" i="30"/>
  <c r="AF65" i="30"/>
  <c r="AF127" i="30"/>
  <c r="AF169" i="30"/>
  <c r="AF85" i="30"/>
  <c r="AF135" i="30"/>
  <c r="AF124" i="30"/>
  <c r="AF102" i="30"/>
  <c r="AF64" i="30"/>
  <c r="AF78" i="30"/>
  <c r="AF163" i="30"/>
  <c r="AF101" i="30"/>
  <c r="AF22" i="30"/>
  <c r="AF125" i="30"/>
  <c r="AF118" i="30"/>
  <c r="AF187" i="30"/>
  <c r="AF21" i="30"/>
  <c r="AF51" i="30"/>
  <c r="AF172" i="30"/>
  <c r="AF50" i="30"/>
  <c r="AF189" i="30"/>
  <c r="AF79" i="30"/>
  <c r="AF106" i="30"/>
  <c r="AF34" i="30"/>
  <c r="AF24" i="30"/>
  <c r="AF136" i="30"/>
  <c r="AF69" i="30"/>
  <c r="AF56" i="30"/>
  <c r="AF37" i="30"/>
  <c r="AF89" i="30"/>
  <c r="AF157" i="30"/>
  <c r="AF93" i="30"/>
  <c r="AF71" i="30"/>
  <c r="AF73" i="30"/>
  <c r="AF45" i="30"/>
  <c r="AF156" i="30"/>
  <c r="AF182" i="30"/>
  <c r="AF54" i="30"/>
  <c r="AF129" i="30"/>
  <c r="AF62" i="30"/>
  <c r="AF44" i="30"/>
  <c r="AF168" i="30"/>
  <c r="AF194" i="30"/>
  <c r="AG194" i="30" s="1"/>
  <c r="AF41" i="30"/>
  <c r="AF190" i="30"/>
  <c r="AF119" i="30"/>
  <c r="AF161" i="30"/>
  <c r="AF30" i="30"/>
  <c r="AF110" i="30"/>
  <c r="AF130" i="30"/>
  <c r="AF180" i="30"/>
  <c r="AF150" i="30"/>
  <c r="AF179" i="30"/>
  <c r="AF40" i="30"/>
  <c r="AF38" i="30"/>
  <c r="AF192" i="30"/>
  <c r="AF144" i="30"/>
  <c r="AF29" i="30"/>
  <c r="AF43" i="30"/>
  <c r="AF120" i="30"/>
  <c r="AF148" i="30"/>
  <c r="AF94" i="30"/>
  <c r="AF121" i="30"/>
  <c r="AF72" i="30"/>
  <c r="AF99" i="30"/>
  <c r="AF31" i="30"/>
  <c r="AF26" i="30"/>
  <c r="AF103" i="30"/>
  <c r="AF146" i="30"/>
  <c r="AF100" i="30"/>
  <c r="AF87" i="30"/>
  <c r="AF91" i="30"/>
  <c r="AF53" i="30"/>
  <c r="AF174" i="30"/>
  <c r="AF183" i="30"/>
  <c r="AF133" i="30"/>
  <c r="AV20" i="35"/>
  <c r="AW20" i="35" s="1"/>
  <c r="AB20" i="35" s="1"/>
  <c r="AJ2" i="35"/>
  <c r="AF85" i="34"/>
  <c r="AF118" i="34"/>
  <c r="AF191" i="34"/>
  <c r="AF102" i="34"/>
  <c r="AF70" i="34"/>
  <c r="AF23" i="34"/>
  <c r="AF159" i="34"/>
  <c r="AF21" i="34"/>
  <c r="AF38" i="34"/>
  <c r="AF39" i="34"/>
  <c r="AF182" i="34"/>
  <c r="AF68" i="34"/>
  <c r="AF160" i="34"/>
  <c r="AF123" i="34"/>
  <c r="AF125" i="34"/>
  <c r="AF145" i="34"/>
  <c r="AF187" i="34"/>
  <c r="AF144" i="34"/>
  <c r="AF177" i="34"/>
  <c r="AF158" i="34"/>
  <c r="AF62" i="34"/>
  <c r="AF67" i="34"/>
  <c r="AF43" i="34"/>
  <c r="AF131" i="34"/>
  <c r="AF162" i="34"/>
  <c r="AF193" i="34"/>
  <c r="AF49" i="34"/>
  <c r="AF82" i="34"/>
  <c r="AF122" i="34"/>
  <c r="AF141" i="34"/>
  <c r="AF185" i="34"/>
  <c r="AF151" i="34"/>
  <c r="AF84" i="34"/>
  <c r="AF80" i="34"/>
  <c r="AF168" i="34"/>
  <c r="AF116" i="34"/>
  <c r="AF29" i="34"/>
  <c r="AF25" i="34"/>
  <c r="AF50" i="34"/>
  <c r="AF155" i="34"/>
  <c r="AF60" i="34"/>
  <c r="AF171" i="34"/>
  <c r="AF76" i="34"/>
  <c r="AF143" i="34"/>
  <c r="AF188" i="34"/>
  <c r="AF147" i="34"/>
  <c r="AF54" i="34"/>
  <c r="AF83" i="34"/>
  <c r="AF110" i="34"/>
  <c r="AF106" i="34"/>
  <c r="AF120" i="34"/>
  <c r="AF172" i="34"/>
  <c r="AF175" i="34"/>
  <c r="AF27" i="34"/>
  <c r="AF113" i="34"/>
  <c r="AF138" i="34"/>
  <c r="AF47" i="34"/>
  <c r="AF149" i="34"/>
  <c r="AF71" i="34"/>
  <c r="AF165" i="34"/>
  <c r="AF119" i="34"/>
  <c r="AF52" i="34"/>
  <c r="AF127" i="34"/>
  <c r="AF101" i="34"/>
  <c r="AF72" i="34"/>
  <c r="AF139" i="34"/>
  <c r="AF192" i="34"/>
  <c r="AF65" i="34"/>
  <c r="AF87" i="34"/>
  <c r="AF153" i="34"/>
  <c r="AF40" i="34"/>
  <c r="AF77" i="34"/>
  <c r="AF58" i="34"/>
  <c r="AF108" i="34"/>
  <c r="AF104" i="34"/>
  <c r="AF59" i="34"/>
  <c r="AF194" i="34"/>
  <c r="AG194" i="34" s="1"/>
  <c r="AF22" i="34"/>
  <c r="AF61" i="34"/>
  <c r="AF130" i="34"/>
  <c r="AF132" i="34"/>
  <c r="AF92" i="34"/>
  <c r="AF112" i="34"/>
  <c r="AF66" i="34"/>
  <c r="AF41" i="34"/>
  <c r="AF148" i="34"/>
  <c r="Z18" i="34"/>
  <c r="AF140" i="34"/>
  <c r="AF186" i="34"/>
  <c r="AF133" i="34"/>
  <c r="AF31" i="34"/>
  <c r="AF93" i="34"/>
  <c r="AF46" i="34"/>
  <c r="AF167" i="34"/>
  <c r="AF169" i="34"/>
  <c r="AF157" i="34"/>
  <c r="AF150" i="34"/>
  <c r="AF42" i="34"/>
  <c r="AF164" i="34"/>
  <c r="AF105" i="34"/>
  <c r="AF124" i="34"/>
  <c r="AF56" i="34"/>
  <c r="AF179" i="34"/>
  <c r="AF134" i="34"/>
  <c r="AF63" i="34"/>
  <c r="AF97" i="34"/>
  <c r="AF35" i="34"/>
  <c r="AF100" i="34"/>
  <c r="AF88" i="34"/>
  <c r="AF121" i="34"/>
  <c r="AF96" i="34"/>
  <c r="AF26" i="34"/>
  <c r="AF142" i="34"/>
  <c r="AF156" i="34"/>
  <c r="AF180" i="34"/>
  <c r="AF190" i="34"/>
  <c r="AF64" i="34"/>
  <c r="AF57" i="34"/>
  <c r="AF44" i="34"/>
  <c r="AF178" i="34"/>
  <c r="AF129" i="34"/>
  <c r="AF154" i="34"/>
  <c r="AF181" i="34"/>
  <c r="AF128" i="34"/>
  <c r="AF37" i="34"/>
  <c r="AF55" i="34"/>
  <c r="AF81" i="34"/>
  <c r="AF48" i="34"/>
  <c r="AF114" i="34"/>
  <c r="AF136" i="34"/>
  <c r="AF103" i="34"/>
  <c r="AF45" i="34"/>
  <c r="AF74" i="34"/>
  <c r="AF53" i="34"/>
  <c r="AF183" i="34"/>
  <c r="AF161" i="34"/>
  <c r="AF174" i="34"/>
  <c r="AF173" i="34"/>
  <c r="AF115" i="34"/>
  <c r="AF28" i="34"/>
  <c r="AA13" i="34"/>
  <c r="AF107" i="34"/>
  <c r="AF79" i="34"/>
  <c r="AF91" i="34"/>
  <c r="AF89" i="34"/>
  <c r="AF166" i="34"/>
  <c r="AF78" i="34"/>
  <c r="AF90" i="34"/>
  <c r="AF86" i="34"/>
  <c r="AF135" i="34"/>
  <c r="AF126" i="34"/>
  <c r="AF36" i="34"/>
  <c r="AF184" i="34"/>
  <c r="AF75" i="34"/>
  <c r="AF24" i="34"/>
  <c r="AF94" i="34"/>
  <c r="AF152" i="34"/>
  <c r="AF33" i="34"/>
  <c r="AF98" i="34"/>
  <c r="AF30" i="34"/>
  <c r="AF163" i="34"/>
  <c r="AF176" i="34"/>
  <c r="AF95" i="34"/>
  <c r="AF111" i="34"/>
  <c r="AF109" i="34"/>
  <c r="AF34" i="34"/>
  <c r="AF99" i="34"/>
  <c r="AF20" i="34"/>
  <c r="AF137" i="34"/>
  <c r="AF170" i="34"/>
  <c r="AF117" i="34"/>
  <c r="AF146" i="34"/>
  <c r="AF32" i="34"/>
  <c r="AF73" i="34"/>
  <c r="AF51" i="34"/>
  <c r="AF189" i="34"/>
  <c r="AF69" i="34"/>
  <c r="AV20" i="32"/>
  <c r="AW20" i="32" s="1"/>
  <c r="AB20" i="32" s="1"/>
  <c r="AJ2" i="32"/>
  <c r="AF26" i="32"/>
  <c r="AF181" i="32"/>
  <c r="AF193" i="32"/>
  <c r="AF105" i="32"/>
  <c r="AF127" i="32"/>
  <c r="AF49" i="32"/>
  <c r="AF28" i="32"/>
  <c r="AF148" i="32"/>
  <c r="AF60" i="32"/>
  <c r="AF185" i="32"/>
  <c r="AF109" i="32"/>
  <c r="AF58" i="32"/>
  <c r="AF153" i="32"/>
  <c r="AF52" i="32"/>
  <c r="AF141" i="32"/>
  <c r="AF98" i="32"/>
  <c r="AF80" i="32"/>
  <c r="AF113" i="32"/>
  <c r="AF86" i="32"/>
  <c r="AF112" i="32"/>
  <c r="AF118" i="32"/>
  <c r="AF177" i="32"/>
  <c r="AF132" i="32"/>
  <c r="AF161" i="32"/>
  <c r="AF33" i="32"/>
  <c r="AF41" i="32"/>
  <c r="AF81" i="32"/>
  <c r="AF111" i="32"/>
  <c r="AF129" i="32"/>
  <c r="AF72" i="32"/>
  <c r="AF47" i="32"/>
  <c r="AF173" i="32"/>
  <c r="AF96" i="32"/>
  <c r="AF74" i="32"/>
  <c r="AF168" i="32"/>
  <c r="AF154" i="32"/>
  <c r="AF32" i="32"/>
  <c r="AF131" i="32"/>
  <c r="AF158" i="32"/>
  <c r="AF25" i="32"/>
  <c r="AF188" i="32"/>
  <c r="AF183" i="32"/>
  <c r="AF166" i="32"/>
  <c r="AF23" i="32"/>
  <c r="AF145" i="32"/>
  <c r="AF104" i="32"/>
  <c r="AF165" i="32"/>
  <c r="AF34" i="32"/>
  <c r="AF174" i="32"/>
  <c r="AF157" i="32"/>
  <c r="AF135" i="32"/>
  <c r="AF46" i="32"/>
  <c r="AF142" i="32"/>
  <c r="AF83" i="32"/>
  <c r="AF55" i="32"/>
  <c r="AF37" i="32"/>
  <c r="AF89" i="32"/>
  <c r="AF59" i="32"/>
  <c r="AF130" i="32"/>
  <c r="AF77" i="32"/>
  <c r="AF99" i="32"/>
  <c r="AF116" i="32"/>
  <c r="AF63" i="32"/>
  <c r="AF82" i="32"/>
  <c r="AF38" i="32"/>
  <c r="AF184" i="32"/>
  <c r="AF159" i="32"/>
  <c r="AF44" i="32"/>
  <c r="AF66" i="32"/>
  <c r="AF87" i="32"/>
  <c r="AF35" i="32"/>
  <c r="AF48" i="32"/>
  <c r="AF42" i="32"/>
  <c r="AF22" i="32"/>
  <c r="AF79" i="32"/>
  <c r="AF43" i="32"/>
  <c r="AF57" i="32"/>
  <c r="AF50" i="32"/>
  <c r="AF186" i="32"/>
  <c r="AF192" i="32"/>
  <c r="AF139" i="32"/>
  <c r="AF103" i="32"/>
  <c r="AF36" i="32"/>
  <c r="AF20" i="32"/>
  <c r="AF101" i="32"/>
  <c r="AF170" i="32"/>
  <c r="AF149" i="32"/>
  <c r="AF117" i="32"/>
  <c r="AF182" i="32"/>
  <c r="AF140" i="32"/>
  <c r="AF40" i="32"/>
  <c r="AF194" i="32"/>
  <c r="AG194" i="32" s="1"/>
  <c r="AF76" i="32"/>
  <c r="AF88" i="32"/>
  <c r="AF114" i="32"/>
  <c r="AF53" i="32"/>
  <c r="AF70" i="32"/>
  <c r="AF162" i="32"/>
  <c r="AF64" i="32"/>
  <c r="AF97" i="32"/>
  <c r="AF176" i="32"/>
  <c r="AF100" i="32"/>
  <c r="AF189" i="32"/>
  <c r="AF147" i="32"/>
  <c r="AF146" i="32"/>
  <c r="AF108" i="32"/>
  <c r="AF67" i="32"/>
  <c r="AF137" i="32"/>
  <c r="AF133" i="32"/>
  <c r="AF95" i="32"/>
  <c r="AF175" i="32"/>
  <c r="AF124" i="32"/>
  <c r="AF125" i="32"/>
  <c r="AF73" i="32"/>
  <c r="AF45" i="32"/>
  <c r="AF191" i="32"/>
  <c r="AF167" i="32"/>
  <c r="AF151" i="32"/>
  <c r="AF115" i="32"/>
  <c r="AF136" i="32"/>
  <c r="AF172" i="32"/>
  <c r="AF27" i="32"/>
  <c r="AF190" i="32"/>
  <c r="AF78" i="32"/>
  <c r="AF90" i="32"/>
  <c r="AF65" i="32"/>
  <c r="Z18" i="32"/>
  <c r="AF56" i="32"/>
  <c r="AF119" i="32"/>
  <c r="AF24" i="32"/>
  <c r="AF156" i="32"/>
  <c r="AF122" i="32"/>
  <c r="AF123" i="32"/>
  <c r="AF39" i="32"/>
  <c r="AF94" i="32"/>
  <c r="AF163" i="32"/>
  <c r="AF160" i="32"/>
  <c r="AF30" i="32"/>
  <c r="AF75" i="32"/>
  <c r="AF61" i="32"/>
  <c r="AF121" i="32"/>
  <c r="AF171" i="32"/>
  <c r="AF102" i="32"/>
  <c r="AF106" i="32"/>
  <c r="AF143" i="32"/>
  <c r="AF31" i="32"/>
  <c r="AF92" i="32"/>
  <c r="AF180" i="32"/>
  <c r="AF187" i="32"/>
  <c r="AF84" i="32"/>
  <c r="AF69" i="32"/>
  <c r="AF128" i="32"/>
  <c r="AF21" i="32"/>
  <c r="AF68" i="32"/>
  <c r="AF164" i="32"/>
  <c r="AF134" i="32"/>
  <c r="AA13" i="32"/>
  <c r="AF51" i="32"/>
  <c r="AF110" i="32"/>
  <c r="AF126" i="32"/>
  <c r="AF178" i="32"/>
  <c r="AF152" i="32"/>
  <c r="AF54" i="32"/>
  <c r="AF138" i="32"/>
  <c r="AF120" i="32"/>
  <c r="AF155" i="32"/>
  <c r="AF62" i="32"/>
  <c r="AF107" i="32"/>
  <c r="AF169" i="32"/>
  <c r="AF179" i="32"/>
  <c r="AF144" i="32"/>
  <c r="AF85" i="32"/>
  <c r="AF29" i="32"/>
  <c r="AF150" i="32"/>
  <c r="AF91" i="32"/>
  <c r="AF93" i="32"/>
  <c r="AF71" i="32"/>
  <c r="AV80" i="32"/>
  <c r="AV151" i="32"/>
  <c r="AV148" i="32"/>
  <c r="AV186" i="32"/>
  <c r="AV48" i="32"/>
  <c r="AV82" i="32"/>
  <c r="AV103" i="32"/>
  <c r="AV92" i="32"/>
  <c r="AV87" i="32"/>
  <c r="AV142" i="32"/>
  <c r="AV35" i="32"/>
  <c r="AV56" i="32"/>
  <c r="AV86" i="32"/>
  <c r="AV124" i="32"/>
  <c r="AV183" i="32"/>
  <c r="AV168" i="32"/>
  <c r="AV134" i="32"/>
  <c r="AV163" i="32"/>
  <c r="AV47" i="32"/>
  <c r="AV145" i="32"/>
  <c r="AV97" i="32"/>
  <c r="AV27" i="32"/>
  <c r="AV78" i="32"/>
  <c r="AV160" i="32"/>
  <c r="AV141" i="32"/>
  <c r="AV109" i="32"/>
  <c r="AV128" i="32"/>
  <c r="AV126" i="32"/>
  <c r="AV41" i="32"/>
  <c r="AV42" i="32"/>
  <c r="AV172" i="32"/>
  <c r="AV184" i="32"/>
  <c r="AV110" i="32"/>
  <c r="AV26" i="32"/>
  <c r="AV140" i="32"/>
  <c r="AV177" i="32"/>
  <c r="AV136" i="32"/>
  <c r="AV66" i="32"/>
  <c r="AV158" i="32"/>
  <c r="AV167" i="32"/>
  <c r="AV32" i="32"/>
  <c r="AV55" i="32"/>
  <c r="AV152" i="32"/>
  <c r="AV72" i="32"/>
  <c r="AV118" i="32"/>
  <c r="AV171" i="32"/>
  <c r="AV153" i="32"/>
  <c r="AV29" i="32"/>
  <c r="AV169" i="32"/>
  <c r="AV131" i="32"/>
  <c r="AV137" i="32"/>
  <c r="AV100" i="32"/>
  <c r="AV143" i="32"/>
  <c r="AV193" i="32"/>
  <c r="AV159" i="32"/>
  <c r="AV23" i="32"/>
  <c r="AV75" i="32"/>
  <c r="AV38" i="32"/>
  <c r="AV59" i="32"/>
  <c r="AV37" i="32"/>
  <c r="AV51" i="32"/>
  <c r="AV102" i="32"/>
  <c r="AV166" i="32"/>
  <c r="AV188" i="32"/>
  <c r="AV36" i="32"/>
  <c r="AV46" i="32"/>
  <c r="AV155" i="32"/>
  <c r="AV69" i="32"/>
  <c r="AV176" i="32"/>
  <c r="AV54" i="32"/>
  <c r="AV190" i="32"/>
  <c r="AV113" i="32"/>
  <c r="AV61" i="32"/>
  <c r="AV79" i="32"/>
  <c r="AV174" i="32"/>
  <c r="AV189" i="32"/>
  <c r="AV67" i="32"/>
  <c r="AV98" i="32"/>
  <c r="AV180" i="32"/>
  <c r="AV181" i="32"/>
  <c r="AV108" i="32"/>
  <c r="AV173" i="32"/>
  <c r="AV95" i="32"/>
  <c r="AV25" i="32"/>
  <c r="AV120" i="32"/>
  <c r="AV123" i="32"/>
  <c r="AV88" i="32"/>
  <c r="AV125" i="32"/>
  <c r="AV77" i="32"/>
  <c r="AV33" i="32"/>
  <c r="AV58" i="32"/>
  <c r="AV185" i="32"/>
  <c r="AV156" i="32"/>
  <c r="AV71" i="32"/>
  <c r="AV44" i="32"/>
  <c r="AV64" i="32"/>
  <c r="AV162" i="32"/>
  <c r="AV117" i="32"/>
  <c r="AV49" i="32"/>
  <c r="AV130" i="32"/>
  <c r="AV187" i="32"/>
  <c r="AV83" i="32"/>
  <c r="AV65" i="32"/>
  <c r="AV52" i="32"/>
  <c r="AV146" i="32"/>
  <c r="AV119" i="32"/>
  <c r="AV116" i="32"/>
  <c r="AV164" i="32"/>
  <c r="AV114" i="32"/>
  <c r="AV179" i="32"/>
  <c r="AV85" i="32"/>
  <c r="AV50" i="32"/>
  <c r="AV165" i="32"/>
  <c r="AV30" i="32"/>
  <c r="AV115" i="32"/>
  <c r="AV70" i="32"/>
  <c r="AV135" i="32"/>
  <c r="AV175" i="32"/>
  <c r="AV192" i="32"/>
  <c r="AV101" i="32"/>
  <c r="AV161" i="32"/>
  <c r="AV91" i="32"/>
  <c r="AV138" i="32"/>
  <c r="AV106" i="32"/>
  <c r="AV191" i="32"/>
  <c r="AV31" i="32"/>
  <c r="AV81" i="32"/>
  <c r="AV194" i="32"/>
  <c r="AV111" i="32"/>
  <c r="AV76" i="32"/>
  <c r="AV112" i="32"/>
  <c r="AV150" i="32"/>
  <c r="AV68" i="32"/>
  <c r="AV40" i="32"/>
  <c r="AV122" i="32"/>
  <c r="AV182" i="32"/>
  <c r="AV105" i="32"/>
  <c r="AV96" i="32"/>
  <c r="AV39" i="32"/>
  <c r="AV94" i="32"/>
  <c r="AV90" i="32"/>
  <c r="AV21" i="32"/>
  <c r="AV107" i="32"/>
  <c r="AV170" i="32"/>
  <c r="AV63" i="32"/>
  <c r="AV144" i="32"/>
  <c r="AV57" i="32"/>
  <c r="AV127" i="32"/>
  <c r="AV53" i="32"/>
  <c r="AV178" i="32"/>
  <c r="AV45" i="32"/>
  <c r="AV24" i="32"/>
  <c r="AV149" i="32"/>
  <c r="AV28" i="32"/>
  <c r="AV60" i="32"/>
  <c r="AV133" i="32"/>
  <c r="AV129" i="32"/>
  <c r="AV74" i="32"/>
  <c r="AV139" i="32"/>
  <c r="AV93" i="32"/>
  <c r="AV34" i="32"/>
  <c r="AV73" i="32"/>
  <c r="AV99" i="32"/>
  <c r="AV154" i="32"/>
  <c r="AV157" i="32"/>
  <c r="AV43" i="32"/>
  <c r="AV132" i="32"/>
  <c r="AV62" i="32"/>
  <c r="AV121" i="32"/>
  <c r="AV104" i="32"/>
  <c r="AV22" i="32"/>
  <c r="AV84" i="32"/>
  <c r="AV147" i="32"/>
  <c r="AV89" i="32"/>
  <c r="Y30" i="26"/>
  <c r="Y36" i="26" s="1"/>
  <c r="Y42" i="26" s="1"/>
  <c r="Y48" i="26" s="1"/>
  <c r="Y54" i="26" s="1"/>
  <c r="Y60" i="26" s="1"/>
  <c r="Y66" i="26" s="1"/>
  <c r="Y72" i="26" s="1"/>
  <c r="Y78" i="26" s="1"/>
  <c r="Y84" i="26" s="1"/>
  <c r="Y90" i="26" s="1"/>
  <c r="Y96" i="26" s="1"/>
  <c r="Y102" i="26" s="1"/>
  <c r="Y108" i="26" s="1"/>
  <c r="Y114" i="26" s="1"/>
  <c r="Y120" i="26" s="1"/>
  <c r="Y126" i="26" s="1"/>
  <c r="Y132" i="26" s="1"/>
  <c r="Y138" i="26" s="1"/>
  <c r="Y144" i="26" s="1"/>
  <c r="Y150" i="26" s="1"/>
  <c r="Y156" i="26" s="1"/>
  <c r="Y162" i="26" s="1"/>
  <c r="Y168" i="26" s="1"/>
  <c r="Y174" i="26" s="1"/>
  <c r="Y180" i="26" s="1"/>
  <c r="Y186" i="26" s="1"/>
  <c r="Y192" i="26" s="1"/>
  <c r="Y28" i="29"/>
  <c r="Y34" i="29" s="1"/>
  <c r="Y40" i="29" s="1"/>
  <c r="Y46" i="29" s="1"/>
  <c r="Y52" i="29" s="1"/>
  <c r="Y58" i="29" s="1"/>
  <c r="Y64" i="29" s="1"/>
  <c r="Y70" i="29" s="1"/>
  <c r="Y76" i="29" s="1"/>
  <c r="Y82" i="29" s="1"/>
  <c r="Y88" i="29" s="1"/>
  <c r="Y94" i="29" s="1"/>
  <c r="Y100" i="29" s="1"/>
  <c r="Y106" i="29" s="1"/>
  <c r="Y112" i="29" s="1"/>
  <c r="Y118" i="29" s="1"/>
  <c r="Y124" i="29" s="1"/>
  <c r="Y130" i="29" s="1"/>
  <c r="Y136" i="29" s="1"/>
  <c r="Y142" i="29" s="1"/>
  <c r="Y148" i="29" s="1"/>
  <c r="Y154" i="29" s="1"/>
  <c r="Y160" i="29" s="1"/>
  <c r="Y166" i="29" s="1"/>
  <c r="Y172" i="29" s="1"/>
  <c r="Y178" i="29" s="1"/>
  <c r="Y184" i="29" s="1"/>
  <c r="Y190" i="29" s="1"/>
  <c r="Y29" i="14"/>
  <c r="Y35" i="14" s="1"/>
  <c r="Y41" i="14" s="1"/>
  <c r="Y47" i="14" s="1"/>
  <c r="Y53" i="14" s="1"/>
  <c r="Y59" i="14" s="1"/>
  <c r="Y65" i="14" s="1"/>
  <c r="Y71" i="14" s="1"/>
  <c r="Y77" i="14" s="1"/>
  <c r="Y83" i="14" s="1"/>
  <c r="Y89" i="14" s="1"/>
  <c r="Y95" i="14" s="1"/>
  <c r="Y101" i="14" s="1"/>
  <c r="Y107" i="14" s="1"/>
  <c r="Y113" i="14" s="1"/>
  <c r="Y119" i="14" s="1"/>
  <c r="Y125" i="14" s="1"/>
  <c r="Y131" i="14" s="1"/>
  <c r="Y137" i="14" s="1"/>
  <c r="Y143" i="14" s="1"/>
  <c r="Y149" i="14" s="1"/>
  <c r="Y155" i="14" s="1"/>
  <c r="Y161" i="14" s="1"/>
  <c r="Y167" i="14" s="1"/>
  <c r="Y173" i="14" s="1"/>
  <c r="Y179" i="14" s="1"/>
  <c r="Y185" i="14" s="1"/>
  <c r="Y191" i="14" s="1"/>
  <c r="Y27" i="31"/>
  <c r="Y33" i="31" s="1"/>
  <c r="Y39" i="31" s="1"/>
  <c r="Y45" i="31" s="1"/>
  <c r="Y51" i="31" s="1"/>
  <c r="Y57" i="31" s="1"/>
  <c r="Y63" i="31" s="1"/>
  <c r="Y69" i="31" s="1"/>
  <c r="Y75" i="31" s="1"/>
  <c r="Y81" i="31" s="1"/>
  <c r="Y87" i="31" s="1"/>
  <c r="Y93" i="31" s="1"/>
  <c r="Y99" i="31" s="1"/>
  <c r="Y105" i="31" s="1"/>
  <c r="Y111" i="31" s="1"/>
  <c r="Y117" i="31" s="1"/>
  <c r="Y123" i="31" s="1"/>
  <c r="Y129" i="31" s="1"/>
  <c r="Y135" i="31" s="1"/>
  <c r="Y141" i="31" s="1"/>
  <c r="Y147" i="31" s="1"/>
  <c r="Y153" i="31" s="1"/>
  <c r="Y159" i="31" s="1"/>
  <c r="Y165" i="31" s="1"/>
  <c r="Y171" i="31" s="1"/>
  <c r="Y177" i="31" s="1"/>
  <c r="Y183" i="31" s="1"/>
  <c r="Y189" i="31" s="1"/>
  <c r="Y27" i="35"/>
  <c r="Y33" i="35" s="1"/>
  <c r="Y39" i="35" s="1"/>
  <c r="Y45" i="35" s="1"/>
  <c r="Y51" i="35" s="1"/>
  <c r="Y57" i="35" s="1"/>
  <c r="Y63" i="35" s="1"/>
  <c r="Y69" i="35" s="1"/>
  <c r="Y75" i="35" s="1"/>
  <c r="Y81" i="35" s="1"/>
  <c r="Y87" i="35" s="1"/>
  <c r="Y93" i="35" s="1"/>
  <c r="Y99" i="35" s="1"/>
  <c r="Y105" i="35" s="1"/>
  <c r="Y111" i="35" s="1"/>
  <c r="Y117" i="35" s="1"/>
  <c r="Y123" i="35" s="1"/>
  <c r="Y129" i="35" s="1"/>
  <c r="Y135" i="35" s="1"/>
  <c r="Y141" i="35" s="1"/>
  <c r="Y147" i="35" s="1"/>
  <c r="Y153" i="35" s="1"/>
  <c r="Y159" i="35" s="1"/>
  <c r="Y165" i="35" s="1"/>
  <c r="Y171" i="35" s="1"/>
  <c r="Y177" i="35" s="1"/>
  <c r="Y183" i="35" s="1"/>
  <c r="Y189" i="35" s="1"/>
  <c r="AJ5" i="30"/>
  <c r="U5" i="30" s="1"/>
  <c r="AJ5" i="27"/>
  <c r="U5" i="27" s="1"/>
  <c r="Y27" i="34"/>
  <c r="Y33" i="34" s="1"/>
  <c r="Y39" i="34" s="1"/>
  <c r="Y45" i="34" s="1"/>
  <c r="Y51" i="34" s="1"/>
  <c r="Y57" i="34" s="1"/>
  <c r="Y63" i="34" s="1"/>
  <c r="Y69" i="34" s="1"/>
  <c r="Y75" i="34" s="1"/>
  <c r="Y81" i="34" s="1"/>
  <c r="Y87" i="34" s="1"/>
  <c r="Y93" i="34" s="1"/>
  <c r="Y99" i="34" s="1"/>
  <c r="Y105" i="34" s="1"/>
  <c r="Y111" i="34" s="1"/>
  <c r="Y117" i="34" s="1"/>
  <c r="Y123" i="34" s="1"/>
  <c r="Y129" i="34" s="1"/>
  <c r="Y135" i="34" s="1"/>
  <c r="Y141" i="34" s="1"/>
  <c r="Y147" i="34" s="1"/>
  <c r="Y153" i="34" s="1"/>
  <c r="Y159" i="34" s="1"/>
  <c r="Y165" i="34" s="1"/>
  <c r="Y171" i="34" s="1"/>
  <c r="Y177" i="34" s="1"/>
  <c r="Y183" i="34" s="1"/>
  <c r="Y189" i="34" s="1"/>
  <c r="AR194" i="30"/>
  <c r="AR193" i="30" s="1"/>
  <c r="AR192" i="30" s="1"/>
  <c r="AR191" i="30" s="1"/>
  <c r="AR190" i="30" s="1"/>
  <c r="AR189" i="30" s="1"/>
  <c r="AR188" i="30" s="1"/>
  <c r="AR187" i="30" s="1"/>
  <c r="AR186" i="30" s="1"/>
  <c r="AR185" i="30" s="1"/>
  <c r="AR184" i="30" s="1"/>
  <c r="AR183" i="30" s="1"/>
  <c r="AR182" i="30" s="1"/>
  <c r="AR181" i="30" s="1"/>
  <c r="AR180" i="30" s="1"/>
  <c r="AR179" i="30" s="1"/>
  <c r="AR178" i="30" s="1"/>
  <c r="AR177" i="30" s="1"/>
  <c r="AR176" i="30" s="1"/>
  <c r="AR175" i="30" s="1"/>
  <c r="AR174" i="30" s="1"/>
  <c r="AR173" i="30" s="1"/>
  <c r="AR172" i="30" s="1"/>
  <c r="AR171" i="30" s="1"/>
  <c r="AR170" i="30" s="1"/>
  <c r="AR169" i="30" s="1"/>
  <c r="AR168" i="30" s="1"/>
  <c r="AR167" i="30" s="1"/>
  <c r="AR166" i="30" s="1"/>
  <c r="AR165" i="30" s="1"/>
  <c r="AR164" i="30" s="1"/>
  <c r="AR163" i="30" s="1"/>
  <c r="AR162" i="30" s="1"/>
  <c r="AR161" i="30" s="1"/>
  <c r="AR160" i="30" s="1"/>
  <c r="AR159" i="30" s="1"/>
  <c r="AR158" i="30" s="1"/>
  <c r="AR157" i="30" s="1"/>
  <c r="AR156" i="30" s="1"/>
  <c r="AR155" i="30" s="1"/>
  <c r="AR154" i="30" s="1"/>
  <c r="AR153" i="30" s="1"/>
  <c r="AR152" i="30" s="1"/>
  <c r="AR151" i="30" s="1"/>
  <c r="AR150" i="30" s="1"/>
  <c r="AR149" i="30" s="1"/>
  <c r="AR148" i="30" s="1"/>
  <c r="AR147" i="30" s="1"/>
  <c r="AR146" i="30" s="1"/>
  <c r="AR145" i="30" s="1"/>
  <c r="AR144" i="30" s="1"/>
  <c r="AR143" i="30" s="1"/>
  <c r="AR142" i="30" s="1"/>
  <c r="AR141" i="30" s="1"/>
  <c r="AR140" i="30" s="1"/>
  <c r="AR139" i="30" s="1"/>
  <c r="AR138" i="30" s="1"/>
  <c r="AR137" i="30" s="1"/>
  <c r="AR136" i="30" s="1"/>
  <c r="AR135" i="30" s="1"/>
  <c r="AR134" i="30" s="1"/>
  <c r="AR133" i="30" s="1"/>
  <c r="AR132" i="30" s="1"/>
  <c r="AR131" i="30" s="1"/>
  <c r="AR130" i="30" s="1"/>
  <c r="AR129" i="30" s="1"/>
  <c r="AR128" i="30" s="1"/>
  <c r="AR127" i="30" s="1"/>
  <c r="AR126" i="30" s="1"/>
  <c r="AR125" i="30" s="1"/>
  <c r="AR124" i="30" s="1"/>
  <c r="AR123" i="30" s="1"/>
  <c r="AR122" i="30" s="1"/>
  <c r="AR121" i="30" s="1"/>
  <c r="AR120" i="30" s="1"/>
  <c r="AR119" i="30" s="1"/>
  <c r="AR118" i="30" s="1"/>
  <c r="AR117" i="30" s="1"/>
  <c r="AR116" i="30" s="1"/>
  <c r="AR115" i="30" s="1"/>
  <c r="AR114" i="30" s="1"/>
  <c r="AR113" i="30" s="1"/>
  <c r="AR112" i="30" s="1"/>
  <c r="AR111" i="30" s="1"/>
  <c r="AR110" i="30" s="1"/>
  <c r="AR109" i="30" s="1"/>
  <c r="AR108" i="30" s="1"/>
  <c r="AR107" i="30" s="1"/>
  <c r="AR106" i="30" s="1"/>
  <c r="AR105" i="30" s="1"/>
  <c r="AR104" i="30" s="1"/>
  <c r="AR103" i="30" s="1"/>
  <c r="AR102" i="30" s="1"/>
  <c r="AR101" i="30" s="1"/>
  <c r="AR100" i="30" s="1"/>
  <c r="AR99" i="30" s="1"/>
  <c r="AR98" i="30" s="1"/>
  <c r="AR97" i="30" s="1"/>
  <c r="AR96" i="30" s="1"/>
  <c r="AR95" i="30" s="1"/>
  <c r="AR94" i="30" s="1"/>
  <c r="AR93" i="30" s="1"/>
  <c r="AR92" i="30" s="1"/>
  <c r="AR91" i="30" s="1"/>
  <c r="AR90" i="30" s="1"/>
  <c r="AR89" i="30" s="1"/>
  <c r="AR88" i="30" s="1"/>
  <c r="AR87" i="30" s="1"/>
  <c r="AR86" i="30" s="1"/>
  <c r="AR85" i="30" s="1"/>
  <c r="AR84" i="30" s="1"/>
  <c r="AR83" i="30" s="1"/>
  <c r="AR82" i="30" s="1"/>
  <c r="AR81" i="30" s="1"/>
  <c r="AR80" i="30" s="1"/>
  <c r="AR79" i="30" s="1"/>
  <c r="AR78" i="30" s="1"/>
  <c r="AR77" i="30" s="1"/>
  <c r="AR76" i="30" s="1"/>
  <c r="AR75" i="30" s="1"/>
  <c r="AR74" i="30" s="1"/>
  <c r="AR73" i="30" s="1"/>
  <c r="AR72" i="30" s="1"/>
  <c r="AR71" i="30" s="1"/>
  <c r="AR70" i="30" s="1"/>
  <c r="AR69" i="30" s="1"/>
  <c r="AR68" i="30" s="1"/>
  <c r="AR67" i="30" s="1"/>
  <c r="AR66" i="30" s="1"/>
  <c r="AR65" i="30" s="1"/>
  <c r="AR64" i="30" s="1"/>
  <c r="AR63" i="30" s="1"/>
  <c r="AR62" i="30" s="1"/>
  <c r="AR61" i="30" s="1"/>
  <c r="AR60" i="30" s="1"/>
  <c r="AR59" i="30" s="1"/>
  <c r="AR58" i="30" s="1"/>
  <c r="AR57" i="30" s="1"/>
  <c r="AR56" i="30" s="1"/>
  <c r="AR55" i="30" s="1"/>
  <c r="AR54" i="30" s="1"/>
  <c r="AR53" i="30" s="1"/>
  <c r="AR52" i="30" s="1"/>
  <c r="AR51" i="30" s="1"/>
  <c r="AR50" i="30" s="1"/>
  <c r="AR49" i="30" s="1"/>
  <c r="AR48" i="30" s="1"/>
  <c r="AR47" i="30" s="1"/>
  <c r="AR46" i="30" s="1"/>
  <c r="AR45" i="30" s="1"/>
  <c r="AR44" i="30" s="1"/>
  <c r="AR43" i="30" s="1"/>
  <c r="AR42" i="30" s="1"/>
  <c r="AR41" i="30" s="1"/>
  <c r="AR40" i="30" s="1"/>
  <c r="AR39" i="30" s="1"/>
  <c r="AR38" i="30" s="1"/>
  <c r="AR37" i="30" s="1"/>
  <c r="AR36" i="30" s="1"/>
  <c r="AR35" i="30" s="1"/>
  <c r="AR34" i="30" s="1"/>
  <c r="AR33" i="30" s="1"/>
  <c r="AR32" i="30" s="1"/>
  <c r="AR31" i="30" s="1"/>
  <c r="AR30" i="30" s="1"/>
  <c r="AR29" i="30" s="1"/>
  <c r="AR28" i="30" s="1"/>
  <c r="AR27" i="30" s="1"/>
  <c r="AR26" i="30" s="1"/>
  <c r="AR25" i="30" s="1"/>
  <c r="AR24" i="30" s="1"/>
  <c r="AR23" i="30" s="1"/>
  <c r="AR22" i="30" s="1"/>
  <c r="AR21" i="30" s="1"/>
  <c r="Y26" i="29"/>
  <c r="Y32" i="29" s="1"/>
  <c r="Y38" i="29" s="1"/>
  <c r="Y44" i="29" s="1"/>
  <c r="Y50" i="29" s="1"/>
  <c r="Y56" i="29" s="1"/>
  <c r="Y62" i="29" s="1"/>
  <c r="Y68" i="29" s="1"/>
  <c r="Y74" i="29" s="1"/>
  <c r="Y80" i="29" s="1"/>
  <c r="Y86" i="29" s="1"/>
  <c r="Y92" i="29" s="1"/>
  <c r="Y98" i="29" s="1"/>
  <c r="Y104" i="29" s="1"/>
  <c r="Y110" i="29" s="1"/>
  <c r="Y116" i="29" s="1"/>
  <c r="Y122" i="29" s="1"/>
  <c r="Y128" i="29" s="1"/>
  <c r="Y134" i="29" s="1"/>
  <c r="Y140" i="29" s="1"/>
  <c r="Y146" i="29" s="1"/>
  <c r="Y152" i="29" s="1"/>
  <c r="Y158" i="29" s="1"/>
  <c r="Y164" i="29" s="1"/>
  <c r="Y170" i="29" s="1"/>
  <c r="Y176" i="29" s="1"/>
  <c r="Y182" i="29" s="1"/>
  <c r="Y188" i="29" s="1"/>
  <c r="Y194" i="29" s="1"/>
  <c r="G20" i="29"/>
  <c r="Y26" i="31"/>
  <c r="Y32" i="31" s="1"/>
  <c r="Y38" i="31" s="1"/>
  <c r="Y44" i="31" s="1"/>
  <c r="Y50" i="31" s="1"/>
  <c r="Y56" i="31" s="1"/>
  <c r="Y62" i="31" s="1"/>
  <c r="Y68" i="31" s="1"/>
  <c r="Y74" i="31" s="1"/>
  <c r="Y80" i="31" s="1"/>
  <c r="Y86" i="31" s="1"/>
  <c r="Y92" i="31" s="1"/>
  <c r="Y98" i="31" s="1"/>
  <c r="Y104" i="31" s="1"/>
  <c r="Y110" i="31" s="1"/>
  <c r="Y116" i="31" s="1"/>
  <c r="Y122" i="31" s="1"/>
  <c r="Y128" i="31" s="1"/>
  <c r="Y134" i="31" s="1"/>
  <c r="Y140" i="31" s="1"/>
  <c r="Y146" i="31" s="1"/>
  <c r="Y152" i="31" s="1"/>
  <c r="Y158" i="31" s="1"/>
  <c r="Y164" i="31" s="1"/>
  <c r="Y170" i="31" s="1"/>
  <c r="Y176" i="31" s="1"/>
  <c r="Y182" i="31" s="1"/>
  <c r="Y188" i="31" s="1"/>
  <c r="Y194" i="31" s="1"/>
  <c r="G20" i="31"/>
  <c r="Y26" i="26"/>
  <c r="Y32" i="26" s="1"/>
  <c r="Y38" i="26" s="1"/>
  <c r="Y44" i="26" s="1"/>
  <c r="Y50" i="26" s="1"/>
  <c r="Y56" i="26" s="1"/>
  <c r="Y62" i="26" s="1"/>
  <c r="Y68" i="26" s="1"/>
  <c r="Y74" i="26" s="1"/>
  <c r="Y80" i="26" s="1"/>
  <c r="Y86" i="26" s="1"/>
  <c r="Y92" i="26" s="1"/>
  <c r="Y98" i="26" s="1"/>
  <c r="Y104" i="26" s="1"/>
  <c r="Y110" i="26" s="1"/>
  <c r="Y116" i="26" s="1"/>
  <c r="Y122" i="26" s="1"/>
  <c r="Y128" i="26" s="1"/>
  <c r="Y134" i="26" s="1"/>
  <c r="Y140" i="26" s="1"/>
  <c r="Y146" i="26" s="1"/>
  <c r="Y152" i="26" s="1"/>
  <c r="Y158" i="26" s="1"/>
  <c r="Y164" i="26" s="1"/>
  <c r="Y170" i="26" s="1"/>
  <c r="Y176" i="26" s="1"/>
  <c r="Y182" i="26" s="1"/>
  <c r="Y188" i="26" s="1"/>
  <c r="Y194" i="26" s="1"/>
  <c r="G20" i="26"/>
  <c r="AV156" i="29"/>
  <c r="AV189" i="29"/>
  <c r="AV187" i="29"/>
  <c r="AV93" i="29"/>
  <c r="AV190" i="29"/>
  <c r="AV167" i="29"/>
  <c r="AV159" i="29"/>
  <c r="AV46" i="29"/>
  <c r="AV78" i="29"/>
  <c r="AV98" i="29"/>
  <c r="AV44" i="29"/>
  <c r="AV97" i="29"/>
  <c r="AV142" i="29"/>
  <c r="AV135" i="29"/>
  <c r="AV172" i="29"/>
  <c r="AV114" i="29"/>
  <c r="AV89" i="29"/>
  <c r="AV139" i="29"/>
  <c r="AV163" i="29"/>
  <c r="AV134" i="29"/>
  <c r="AV34" i="29"/>
  <c r="AV102" i="29"/>
  <c r="AV32" i="29"/>
  <c r="AV111" i="29"/>
  <c r="AV54" i="29"/>
  <c r="AV169" i="29"/>
  <c r="AV153" i="29"/>
  <c r="AV133" i="29"/>
  <c r="AV24" i="29"/>
  <c r="AV171" i="29"/>
  <c r="AV143" i="29"/>
  <c r="AV179" i="29"/>
  <c r="AV125" i="29"/>
  <c r="AV87" i="29"/>
  <c r="AV160" i="29"/>
  <c r="AV106" i="29"/>
  <c r="AV116" i="29"/>
  <c r="AV31" i="29"/>
  <c r="AV70" i="29"/>
  <c r="AV22" i="29"/>
  <c r="AV25" i="29"/>
  <c r="AV64" i="29"/>
  <c r="AV157" i="29"/>
  <c r="AV42" i="29"/>
  <c r="AV95" i="29"/>
  <c r="AV73" i="29"/>
  <c r="AV176" i="29"/>
  <c r="AV166" i="29"/>
  <c r="AV74" i="29"/>
  <c r="AV39" i="29"/>
  <c r="AV96" i="29"/>
  <c r="AV38" i="29"/>
  <c r="AV173" i="29"/>
  <c r="AV120" i="29"/>
  <c r="AV165" i="29"/>
  <c r="AV132" i="29"/>
  <c r="AV86" i="29"/>
  <c r="AV47" i="29"/>
  <c r="AV77" i="29"/>
  <c r="AV71" i="29"/>
  <c r="AV27" i="29"/>
  <c r="AV158" i="29"/>
  <c r="AV191" i="29"/>
  <c r="AV126" i="29"/>
  <c r="AV161" i="29"/>
  <c r="AV85" i="29"/>
  <c r="AV80" i="29"/>
  <c r="AV144" i="29"/>
  <c r="AV63" i="29"/>
  <c r="AV168" i="29"/>
  <c r="AV66" i="29"/>
  <c r="AV124" i="29"/>
  <c r="AV84" i="29"/>
  <c r="AV67" i="29"/>
  <c r="AV59" i="29"/>
  <c r="AV170" i="29"/>
  <c r="AV148" i="29"/>
  <c r="AV155" i="29"/>
  <c r="AV178" i="29"/>
  <c r="AV29" i="29"/>
  <c r="AV79" i="29"/>
  <c r="AV49" i="29"/>
  <c r="AV75" i="29"/>
  <c r="AV105" i="29"/>
  <c r="AV123" i="29"/>
  <c r="AV43" i="29"/>
  <c r="AV83" i="29"/>
  <c r="AV107" i="29"/>
  <c r="AV65" i="29"/>
  <c r="AV36" i="29"/>
  <c r="AV58" i="29"/>
  <c r="AV192" i="29"/>
  <c r="AV150" i="29"/>
  <c r="AV55" i="29"/>
  <c r="AV33" i="29"/>
  <c r="AV108" i="29"/>
  <c r="AV174" i="29"/>
  <c r="AV112" i="29"/>
  <c r="AV23" i="29"/>
  <c r="AV119" i="29"/>
  <c r="AV88" i="29"/>
  <c r="AV53" i="29"/>
  <c r="AV103" i="29"/>
  <c r="AV186" i="29"/>
  <c r="AV62" i="29"/>
  <c r="AV60" i="29"/>
  <c r="AV182" i="29"/>
  <c r="AV128" i="29"/>
  <c r="AV138" i="29"/>
  <c r="AV151" i="29"/>
  <c r="AV100" i="29"/>
  <c r="AV131" i="29"/>
  <c r="AV185" i="29"/>
  <c r="AV149" i="29"/>
  <c r="AV72" i="29"/>
  <c r="AV162" i="29"/>
  <c r="AV51" i="29"/>
  <c r="AV146" i="29"/>
  <c r="AV164" i="29"/>
  <c r="AV129" i="29"/>
  <c r="AV91" i="29"/>
  <c r="AV136" i="29"/>
  <c r="AV184" i="29"/>
  <c r="AV41" i="29"/>
  <c r="AV141" i="29"/>
  <c r="AV69" i="29"/>
  <c r="AV110" i="29"/>
  <c r="AV61" i="29"/>
  <c r="AV30" i="29"/>
  <c r="AV82" i="29"/>
  <c r="AV152" i="29"/>
  <c r="AV37" i="29"/>
  <c r="AV45" i="29"/>
  <c r="AV183" i="29"/>
  <c r="AV90" i="29"/>
  <c r="AV81" i="29"/>
  <c r="AV154" i="29"/>
  <c r="AV56" i="29"/>
  <c r="AV48" i="29"/>
  <c r="AV52" i="29"/>
  <c r="AV140" i="29"/>
  <c r="AV117" i="29"/>
  <c r="AV127" i="29"/>
  <c r="AV113" i="29"/>
  <c r="AV109" i="29"/>
  <c r="AV118" i="29"/>
  <c r="AV101" i="29"/>
  <c r="AV99" i="29"/>
  <c r="AV21" i="29"/>
  <c r="AV26" i="29"/>
  <c r="AV68" i="29"/>
  <c r="AV188" i="29"/>
  <c r="AV137" i="29"/>
  <c r="AV50" i="29"/>
  <c r="AV177" i="29"/>
  <c r="AV35" i="29"/>
  <c r="AV194" i="29"/>
  <c r="AV122" i="29"/>
  <c r="AV76" i="29"/>
  <c r="AV28" i="29"/>
  <c r="AV94" i="29"/>
  <c r="AV57" i="29"/>
  <c r="AV40" i="29"/>
  <c r="AV180" i="29"/>
  <c r="AV104" i="29"/>
  <c r="AV145" i="29"/>
  <c r="AV92" i="29"/>
  <c r="AV175" i="29"/>
  <c r="AV147" i="29"/>
  <c r="AV130" i="29"/>
  <c r="AV193" i="29"/>
  <c r="AV115" i="29"/>
  <c r="AV181" i="29"/>
  <c r="AV121" i="29"/>
  <c r="AV20" i="14"/>
  <c r="AW20" i="14" s="1"/>
  <c r="AB20" i="14" s="1"/>
  <c r="AJ2" i="14"/>
  <c r="AL24" i="13"/>
  <c r="X10" i="12" s="1"/>
  <c r="AA20" i="13"/>
  <c r="AV20" i="31"/>
  <c r="AW20" i="31" s="1"/>
  <c r="AB20" i="31" s="1"/>
  <c r="AJ2" i="31"/>
  <c r="AF70" i="31"/>
  <c r="AF188" i="31"/>
  <c r="AF129" i="31"/>
  <c r="AF48" i="31"/>
  <c r="AF184" i="31"/>
  <c r="AF150" i="31"/>
  <c r="AF61" i="31"/>
  <c r="AF191" i="31"/>
  <c r="AF99" i="31"/>
  <c r="AF112" i="31"/>
  <c r="AF117" i="31"/>
  <c r="AF185" i="31"/>
  <c r="AF151" i="31"/>
  <c r="AF62" i="31"/>
  <c r="AF166" i="31"/>
  <c r="AF92" i="31"/>
  <c r="AF60" i="31"/>
  <c r="AF89" i="31"/>
  <c r="AF37" i="31"/>
  <c r="AF137" i="31"/>
  <c r="AF192" i="31"/>
  <c r="AF75" i="31"/>
  <c r="AF156" i="31"/>
  <c r="Z18" i="31"/>
  <c r="AF132" i="31"/>
  <c r="AF138" i="31"/>
  <c r="AF170" i="31"/>
  <c r="AF47" i="31"/>
  <c r="AF133" i="31"/>
  <c r="AF63" i="31"/>
  <c r="AF169" i="31"/>
  <c r="AF144" i="31"/>
  <c r="AF157" i="31"/>
  <c r="AF67" i="31"/>
  <c r="AF177" i="31"/>
  <c r="AF95" i="31"/>
  <c r="AF93" i="31"/>
  <c r="AF87" i="31"/>
  <c r="AF127" i="31"/>
  <c r="AF105" i="31"/>
  <c r="AF147" i="31"/>
  <c r="AF77" i="31"/>
  <c r="AF23" i="31"/>
  <c r="AF27" i="31"/>
  <c r="AF146" i="31"/>
  <c r="AF115" i="31"/>
  <c r="AF131" i="31"/>
  <c r="AF164" i="31"/>
  <c r="AF58" i="31"/>
  <c r="AF139" i="31"/>
  <c r="AF56" i="31"/>
  <c r="AF155" i="31"/>
  <c r="AF26" i="31"/>
  <c r="AF35" i="31"/>
  <c r="AF159" i="31"/>
  <c r="AF49" i="31"/>
  <c r="AF125" i="31"/>
  <c r="AF128" i="31"/>
  <c r="AF30" i="31"/>
  <c r="AF182" i="31"/>
  <c r="AF180" i="31"/>
  <c r="AF101" i="31"/>
  <c r="AF40" i="31"/>
  <c r="AF22" i="31"/>
  <c r="AF174" i="31"/>
  <c r="AF109" i="31"/>
  <c r="AF54" i="31"/>
  <c r="AF34" i="31"/>
  <c r="AF172" i="31"/>
  <c r="AF119" i="31"/>
  <c r="AF102" i="31"/>
  <c r="AF140" i="31"/>
  <c r="AF153" i="31"/>
  <c r="AF66" i="31"/>
  <c r="AF136" i="31"/>
  <c r="AF39" i="31"/>
  <c r="AF130" i="31"/>
  <c r="AF71" i="31"/>
  <c r="AF116" i="31"/>
  <c r="AF24" i="31"/>
  <c r="AF38" i="31"/>
  <c r="AF165" i="31"/>
  <c r="AF78" i="31"/>
  <c r="AF69" i="31"/>
  <c r="AF79" i="31"/>
  <c r="AF42" i="31"/>
  <c r="AF110" i="31"/>
  <c r="AF82" i="31"/>
  <c r="AF98" i="31"/>
  <c r="AF111" i="31"/>
  <c r="AF73" i="31"/>
  <c r="AF168" i="31"/>
  <c r="AF120" i="31"/>
  <c r="AF178" i="31"/>
  <c r="AF65" i="31"/>
  <c r="AF183" i="31"/>
  <c r="AF90" i="31"/>
  <c r="AF97" i="31"/>
  <c r="AF190" i="31"/>
  <c r="AF171" i="31"/>
  <c r="AF44" i="31"/>
  <c r="AF118" i="31"/>
  <c r="AF134" i="31"/>
  <c r="AF108" i="31"/>
  <c r="AF103" i="31"/>
  <c r="AF91" i="31"/>
  <c r="AF83" i="31"/>
  <c r="AF189" i="31"/>
  <c r="AF53" i="31"/>
  <c r="AF162" i="31"/>
  <c r="AF31" i="31"/>
  <c r="AF84" i="31"/>
  <c r="AF41" i="31"/>
  <c r="AF158" i="31"/>
  <c r="AF29" i="31"/>
  <c r="AF193" i="31"/>
  <c r="AF68" i="31"/>
  <c r="AF154" i="31"/>
  <c r="AF124" i="31"/>
  <c r="AF46" i="31"/>
  <c r="AF81" i="31"/>
  <c r="AA13" i="31"/>
  <c r="AF104" i="31"/>
  <c r="AF167" i="31"/>
  <c r="AF161" i="31"/>
  <c r="AF121" i="31"/>
  <c r="AF52" i="31"/>
  <c r="AF152" i="31"/>
  <c r="AF141" i="31"/>
  <c r="AF175" i="31"/>
  <c r="AF85" i="31"/>
  <c r="AF142" i="31"/>
  <c r="AF122" i="31"/>
  <c r="AF173" i="31"/>
  <c r="AF135" i="31"/>
  <c r="AF160" i="31"/>
  <c r="AF20" i="31"/>
  <c r="AF113" i="31"/>
  <c r="AF145" i="31"/>
  <c r="AF187" i="31"/>
  <c r="AF72" i="31"/>
  <c r="AF21" i="31"/>
  <c r="AF57" i="31"/>
  <c r="AF55" i="31"/>
  <c r="AF123" i="31"/>
  <c r="AF114" i="31"/>
  <c r="AF88" i="31"/>
  <c r="AF186" i="31"/>
  <c r="AF163" i="31"/>
  <c r="AF148" i="31"/>
  <c r="AF45" i="31"/>
  <c r="AF74" i="31"/>
  <c r="AF179" i="31"/>
  <c r="AF28" i="31"/>
  <c r="AF149" i="31"/>
  <c r="AF50" i="31"/>
  <c r="AF33" i="31"/>
  <c r="AF96" i="31"/>
  <c r="AF126" i="31"/>
  <c r="AF25" i="31"/>
  <c r="AF76" i="31"/>
  <c r="AF51" i="31"/>
  <c r="AF32" i="31"/>
  <c r="AF64" i="31"/>
  <c r="AF100" i="31"/>
  <c r="AF59" i="31"/>
  <c r="AF43" i="31"/>
  <c r="AF176" i="31"/>
  <c r="AF36" i="31"/>
  <c r="AF106" i="31"/>
  <c r="AF80" i="31"/>
  <c r="AF181" i="31"/>
  <c r="AF107" i="31"/>
  <c r="AF86" i="31"/>
  <c r="AF143" i="31"/>
  <c r="AF194" i="31"/>
  <c r="AG194" i="31" s="1"/>
  <c r="AF94" i="31"/>
  <c r="AV108" i="31"/>
  <c r="AV45" i="31"/>
  <c r="AV29" i="31"/>
  <c r="AV98" i="31"/>
  <c r="AV103" i="31"/>
  <c r="AV179" i="31"/>
  <c r="AV182" i="31"/>
  <c r="AV148" i="31"/>
  <c r="AV48" i="31"/>
  <c r="AV160" i="31"/>
  <c r="AV32" i="31"/>
  <c r="AV154" i="31"/>
  <c r="AV177" i="31"/>
  <c r="AV142" i="31"/>
  <c r="AV40" i="31"/>
  <c r="AV149" i="31"/>
  <c r="AV170" i="31"/>
  <c r="AV134" i="31"/>
  <c r="AV159" i="31"/>
  <c r="AV146" i="31"/>
  <c r="AV49" i="31"/>
  <c r="AV28" i="31"/>
  <c r="AV21" i="31"/>
  <c r="AV42" i="31"/>
  <c r="AV74" i="31"/>
  <c r="AV141" i="31"/>
  <c r="AV115" i="31"/>
  <c r="AV54" i="31"/>
  <c r="AV100" i="31"/>
  <c r="AV163" i="31"/>
  <c r="AV83" i="31"/>
  <c r="AV76" i="31"/>
  <c r="AV145" i="31"/>
  <c r="AV57" i="31"/>
  <c r="AV64" i="31"/>
  <c r="AV72" i="31"/>
  <c r="AV147" i="31"/>
  <c r="AV34" i="31"/>
  <c r="AV194" i="31"/>
  <c r="AV62" i="31"/>
  <c r="AV172" i="31"/>
  <c r="AV113" i="31"/>
  <c r="AV124" i="31"/>
  <c r="AV46" i="31"/>
  <c r="AV30" i="31"/>
  <c r="AV37" i="31"/>
  <c r="AV138" i="31"/>
  <c r="AV131" i="31"/>
  <c r="AV120" i="31"/>
  <c r="AV77" i="31"/>
  <c r="AV151" i="31"/>
  <c r="AV84" i="31"/>
  <c r="AV152" i="31"/>
  <c r="AV116" i="31"/>
  <c r="AV161" i="31"/>
  <c r="AV102" i="31"/>
  <c r="AV127" i="31"/>
  <c r="AV65" i="31"/>
  <c r="AV122" i="31"/>
  <c r="AV25" i="31"/>
  <c r="AV88" i="31"/>
  <c r="AV58" i="31"/>
  <c r="AV128" i="31"/>
  <c r="AV137" i="31"/>
  <c r="AV56" i="31"/>
  <c r="AV175" i="31"/>
  <c r="AV36" i="31"/>
  <c r="AV119" i="31"/>
  <c r="AV81" i="31"/>
  <c r="AV60" i="31"/>
  <c r="AV50" i="31"/>
  <c r="AV174" i="31"/>
  <c r="AV67" i="31"/>
  <c r="AV24" i="31"/>
  <c r="AV188" i="31"/>
  <c r="AV187" i="31"/>
  <c r="AV66" i="31"/>
  <c r="AV140" i="31"/>
  <c r="AV129" i="31"/>
  <c r="AV86" i="31"/>
  <c r="AV80" i="31"/>
  <c r="AV178" i="31"/>
  <c r="AV171" i="31"/>
  <c r="AV52" i="31"/>
  <c r="AV162" i="31"/>
  <c r="AV53" i="31"/>
  <c r="AV184" i="31"/>
  <c r="AV181" i="31"/>
  <c r="AV143" i="31"/>
  <c r="AV111" i="31"/>
  <c r="AV123" i="31"/>
  <c r="AV55" i="31"/>
  <c r="AV82" i="31"/>
  <c r="AV180" i="31"/>
  <c r="AV91" i="31"/>
  <c r="AV44" i="31"/>
  <c r="AV157" i="31"/>
  <c r="AV164" i="31"/>
  <c r="AV117" i="31"/>
  <c r="AV191" i="31"/>
  <c r="AV26" i="31"/>
  <c r="AV186" i="31"/>
  <c r="AV43" i="31"/>
  <c r="AV153" i="31"/>
  <c r="AV167" i="31"/>
  <c r="AV41" i="31"/>
  <c r="AV166" i="31"/>
  <c r="AV118" i="31"/>
  <c r="AV23" i="31"/>
  <c r="AV96" i="31"/>
  <c r="AV89" i="31"/>
  <c r="AV130" i="31"/>
  <c r="AV61" i="31"/>
  <c r="AV38" i="31"/>
  <c r="AV112" i="31"/>
  <c r="AV92" i="31"/>
  <c r="AV168" i="31"/>
  <c r="AV132" i="31"/>
  <c r="AV63" i="31"/>
  <c r="AV183" i="31"/>
  <c r="AV144" i="31"/>
  <c r="AV121" i="31"/>
  <c r="AV125" i="31"/>
  <c r="AV106" i="31"/>
  <c r="AV70" i="31"/>
  <c r="AV104" i="31"/>
  <c r="AV68" i="31"/>
  <c r="AV31" i="31"/>
  <c r="AV87" i="31"/>
  <c r="AV51" i="31"/>
  <c r="AV169" i="31"/>
  <c r="AV22" i="31"/>
  <c r="AV105" i="31"/>
  <c r="AV192" i="31"/>
  <c r="AV173" i="31"/>
  <c r="AV133" i="31"/>
  <c r="AV185" i="31"/>
  <c r="AV193" i="31"/>
  <c r="AV97" i="31"/>
  <c r="AV35" i="31"/>
  <c r="AV107" i="31"/>
  <c r="AV101" i="31"/>
  <c r="AV78" i="31"/>
  <c r="AV47" i="31"/>
  <c r="AV109" i="31"/>
  <c r="AV94" i="31"/>
  <c r="AV73" i="31"/>
  <c r="AV99" i="31"/>
  <c r="AV190" i="31"/>
  <c r="AV126" i="31"/>
  <c r="AV155" i="31"/>
  <c r="AV165" i="31"/>
  <c r="AV93" i="31"/>
  <c r="AV189" i="31"/>
  <c r="AV39" i="31"/>
  <c r="AV27" i="31"/>
  <c r="AV135" i="31"/>
  <c r="AV150" i="31"/>
  <c r="AV33" i="31"/>
  <c r="AV79" i="31"/>
  <c r="AV69" i="31"/>
  <c r="AV85" i="31"/>
  <c r="AV114" i="31"/>
  <c r="AV75" i="31"/>
  <c r="AV71" i="31"/>
  <c r="AV110" i="31"/>
  <c r="AV136" i="31"/>
  <c r="AV59" i="31"/>
  <c r="AV139" i="31"/>
  <c r="AV176" i="31"/>
  <c r="AV95" i="31"/>
  <c r="AV158" i="31"/>
  <c r="AV90" i="31"/>
  <c r="AV156" i="31"/>
  <c r="AV20" i="28"/>
  <c r="AW20" i="28" s="1"/>
  <c r="AB20" i="28" s="1"/>
  <c r="AJ2" i="28"/>
  <c r="AJ5" i="29"/>
  <c r="U5" i="29" s="1"/>
  <c r="AR194" i="29"/>
  <c r="AR193" i="29" s="1"/>
  <c r="AR192" i="29" s="1"/>
  <c r="AR191" i="29" s="1"/>
  <c r="AR190" i="29" s="1"/>
  <c r="AR189" i="29" s="1"/>
  <c r="AR188" i="29" s="1"/>
  <c r="AR187" i="29" s="1"/>
  <c r="AR186" i="29" s="1"/>
  <c r="AR185" i="29" s="1"/>
  <c r="AR184" i="29" s="1"/>
  <c r="AR183" i="29" s="1"/>
  <c r="AR182" i="29" s="1"/>
  <c r="AR181" i="29" s="1"/>
  <c r="AR180" i="29" s="1"/>
  <c r="AR179" i="29" s="1"/>
  <c r="AR178" i="29" s="1"/>
  <c r="AR177" i="29" s="1"/>
  <c r="AR176" i="29" s="1"/>
  <c r="AR175" i="29" s="1"/>
  <c r="AR174" i="29" s="1"/>
  <c r="AR173" i="29" s="1"/>
  <c r="AR172" i="29" s="1"/>
  <c r="AR171" i="29" s="1"/>
  <c r="AR170" i="29" s="1"/>
  <c r="AR169" i="29" s="1"/>
  <c r="AR168" i="29" s="1"/>
  <c r="AR167" i="29" s="1"/>
  <c r="AR166" i="29" s="1"/>
  <c r="AR165" i="29" s="1"/>
  <c r="AR164" i="29" s="1"/>
  <c r="AR163" i="29" s="1"/>
  <c r="AR162" i="29" s="1"/>
  <c r="AR161" i="29" s="1"/>
  <c r="AR160" i="29" s="1"/>
  <c r="AR159" i="29" s="1"/>
  <c r="AR158" i="29" s="1"/>
  <c r="AR157" i="29" s="1"/>
  <c r="AR156" i="29" s="1"/>
  <c r="AR155" i="29" s="1"/>
  <c r="AR154" i="29" s="1"/>
  <c r="AR153" i="29" s="1"/>
  <c r="AR152" i="29" s="1"/>
  <c r="AR151" i="29" s="1"/>
  <c r="AR150" i="29" s="1"/>
  <c r="AR149" i="29" s="1"/>
  <c r="AR148" i="29" s="1"/>
  <c r="AR147" i="29" s="1"/>
  <c r="AR146" i="29" s="1"/>
  <c r="AR145" i="29" s="1"/>
  <c r="AR144" i="29" s="1"/>
  <c r="AR143" i="29" s="1"/>
  <c r="AR142" i="29" s="1"/>
  <c r="AR141" i="29" s="1"/>
  <c r="AR140" i="29" s="1"/>
  <c r="AR139" i="29" s="1"/>
  <c r="AR138" i="29" s="1"/>
  <c r="AR137" i="29" s="1"/>
  <c r="AR136" i="29" s="1"/>
  <c r="AR135" i="29" s="1"/>
  <c r="AR134" i="29" s="1"/>
  <c r="AR133" i="29" s="1"/>
  <c r="AR132" i="29" s="1"/>
  <c r="AR131" i="29" s="1"/>
  <c r="AR130" i="29" s="1"/>
  <c r="AR129" i="29" s="1"/>
  <c r="AR128" i="29" s="1"/>
  <c r="AR127" i="29" s="1"/>
  <c r="AR126" i="29" s="1"/>
  <c r="AR125" i="29" s="1"/>
  <c r="AR124" i="29" s="1"/>
  <c r="AR123" i="29" s="1"/>
  <c r="AR122" i="29" s="1"/>
  <c r="AR121" i="29" s="1"/>
  <c r="AR120" i="29" s="1"/>
  <c r="AR119" i="29" s="1"/>
  <c r="AR118" i="29" s="1"/>
  <c r="AR117" i="29" s="1"/>
  <c r="AR116" i="29" s="1"/>
  <c r="AR115" i="29" s="1"/>
  <c r="AR114" i="29" s="1"/>
  <c r="AR113" i="29" s="1"/>
  <c r="AR112" i="29" s="1"/>
  <c r="AR111" i="29" s="1"/>
  <c r="AR110" i="29" s="1"/>
  <c r="AR109" i="29" s="1"/>
  <c r="AR108" i="29" s="1"/>
  <c r="AR107" i="29" s="1"/>
  <c r="AR106" i="29" s="1"/>
  <c r="AR105" i="29" s="1"/>
  <c r="AR104" i="29" s="1"/>
  <c r="AR103" i="29" s="1"/>
  <c r="AR102" i="29" s="1"/>
  <c r="AR101" i="29" s="1"/>
  <c r="AR100" i="29" s="1"/>
  <c r="AR99" i="29" s="1"/>
  <c r="AR98" i="29" s="1"/>
  <c r="AR97" i="29" s="1"/>
  <c r="AR96" i="29" s="1"/>
  <c r="AR95" i="29" s="1"/>
  <c r="AR94" i="29" s="1"/>
  <c r="AR93" i="29" s="1"/>
  <c r="AR92" i="29" s="1"/>
  <c r="AR91" i="29" s="1"/>
  <c r="AR90" i="29" s="1"/>
  <c r="AR89" i="29" s="1"/>
  <c r="AR88" i="29" s="1"/>
  <c r="AR87" i="29" s="1"/>
  <c r="AR86" i="29" s="1"/>
  <c r="AR85" i="29" s="1"/>
  <c r="AR84" i="29" s="1"/>
  <c r="AR83" i="29" s="1"/>
  <c r="AR82" i="29" s="1"/>
  <c r="AR81" i="29" s="1"/>
  <c r="AR80" i="29" s="1"/>
  <c r="AR79" i="29" s="1"/>
  <c r="AR78" i="29" s="1"/>
  <c r="AR77" i="29" s="1"/>
  <c r="AR76" i="29" s="1"/>
  <c r="AR75" i="29" s="1"/>
  <c r="AR74" i="29" s="1"/>
  <c r="AR73" i="29" s="1"/>
  <c r="AR72" i="29" s="1"/>
  <c r="AR71" i="29" s="1"/>
  <c r="AR70" i="29" s="1"/>
  <c r="AR69" i="29" s="1"/>
  <c r="AR68" i="29" s="1"/>
  <c r="AR67" i="29" s="1"/>
  <c r="AR66" i="29" s="1"/>
  <c r="AR65" i="29" s="1"/>
  <c r="AR64" i="29" s="1"/>
  <c r="AR63" i="29" s="1"/>
  <c r="AR62" i="29" s="1"/>
  <c r="AR61" i="29" s="1"/>
  <c r="AR60" i="29" s="1"/>
  <c r="AR59" i="29" s="1"/>
  <c r="AR58" i="29" s="1"/>
  <c r="AR57" i="29" s="1"/>
  <c r="AR56" i="29" s="1"/>
  <c r="AR55" i="29" s="1"/>
  <c r="AR54" i="29" s="1"/>
  <c r="AR53" i="29" s="1"/>
  <c r="AR52" i="29" s="1"/>
  <c r="AR51" i="29" s="1"/>
  <c r="AR50" i="29" s="1"/>
  <c r="AR49" i="29" s="1"/>
  <c r="AR48" i="29" s="1"/>
  <c r="AR47" i="29" s="1"/>
  <c r="AR46" i="29" s="1"/>
  <c r="AR45" i="29" s="1"/>
  <c r="AR44" i="29" s="1"/>
  <c r="AR43" i="29" s="1"/>
  <c r="AR42" i="29" s="1"/>
  <c r="AR41" i="29" s="1"/>
  <c r="AR40" i="29" s="1"/>
  <c r="AR39" i="29" s="1"/>
  <c r="AR38" i="29" s="1"/>
  <c r="AR37" i="29" s="1"/>
  <c r="AR36" i="29" s="1"/>
  <c r="AR35" i="29" s="1"/>
  <c r="AR34" i="29" s="1"/>
  <c r="AR33" i="29" s="1"/>
  <c r="AR32" i="29" s="1"/>
  <c r="AR31" i="29" s="1"/>
  <c r="AR30" i="29" s="1"/>
  <c r="AR29" i="29" s="1"/>
  <c r="AR28" i="29" s="1"/>
  <c r="AR27" i="29" s="1"/>
  <c r="AR26" i="29" s="1"/>
  <c r="AR25" i="29" s="1"/>
  <c r="AR24" i="29" s="1"/>
  <c r="AR23" i="29" s="1"/>
  <c r="AR22" i="29" s="1"/>
  <c r="AR21" i="29" s="1"/>
  <c r="Y26" i="28"/>
  <c r="Y32" i="28" s="1"/>
  <c r="Y38" i="28" s="1"/>
  <c r="Y44" i="28" s="1"/>
  <c r="Y50" i="28" s="1"/>
  <c r="Y56" i="28" s="1"/>
  <c r="Y62" i="28" s="1"/>
  <c r="Y68" i="28" s="1"/>
  <c r="Y74" i="28" s="1"/>
  <c r="Y80" i="28" s="1"/>
  <c r="Y86" i="28" s="1"/>
  <c r="Y92" i="28" s="1"/>
  <c r="Y98" i="28" s="1"/>
  <c r="Y104" i="28" s="1"/>
  <c r="Y110" i="28" s="1"/>
  <c r="Y116" i="28" s="1"/>
  <c r="Y122" i="28" s="1"/>
  <c r="Y128" i="28" s="1"/>
  <c r="Y134" i="28" s="1"/>
  <c r="Y140" i="28" s="1"/>
  <c r="Y146" i="28" s="1"/>
  <c r="Y152" i="28" s="1"/>
  <c r="Y158" i="28" s="1"/>
  <c r="Y164" i="28" s="1"/>
  <c r="Y170" i="28" s="1"/>
  <c r="Y176" i="28" s="1"/>
  <c r="Y182" i="28" s="1"/>
  <c r="Y188" i="28" s="1"/>
  <c r="Y194" i="28" s="1"/>
  <c r="G20" i="28"/>
  <c r="Y26" i="14"/>
  <c r="Y32" i="14" s="1"/>
  <c r="Y38" i="14" s="1"/>
  <c r="Y44" i="14" s="1"/>
  <c r="Y50" i="14" s="1"/>
  <c r="Y56" i="14" s="1"/>
  <c r="Y62" i="14" s="1"/>
  <c r="Y68" i="14" s="1"/>
  <c r="Y74" i="14" s="1"/>
  <c r="Y80" i="14" s="1"/>
  <c r="Y86" i="14" s="1"/>
  <c r="Y92" i="14" s="1"/>
  <c r="Y98" i="14" s="1"/>
  <c r="Y104" i="14" s="1"/>
  <c r="Y110" i="14" s="1"/>
  <c r="Y116" i="14" s="1"/>
  <c r="Y122" i="14" s="1"/>
  <c r="Y128" i="14" s="1"/>
  <c r="Y134" i="14" s="1"/>
  <c r="Y140" i="14" s="1"/>
  <c r="Y146" i="14" s="1"/>
  <c r="Y152" i="14" s="1"/>
  <c r="Y158" i="14" s="1"/>
  <c r="Y164" i="14" s="1"/>
  <c r="Y170" i="14" s="1"/>
  <c r="Y176" i="14" s="1"/>
  <c r="Y182" i="14" s="1"/>
  <c r="Y188" i="14" s="1"/>
  <c r="Y194" i="14" s="1"/>
  <c r="G20" i="14"/>
  <c r="AF68" i="33"/>
  <c r="Z18" i="33"/>
  <c r="AF107" i="33"/>
  <c r="AF133" i="33"/>
  <c r="AF148" i="33"/>
  <c r="AF54" i="33"/>
  <c r="AF171" i="33"/>
  <c r="AF168" i="33"/>
  <c r="AF176" i="33"/>
  <c r="AF169" i="33"/>
  <c r="AF163" i="33"/>
  <c r="AF115" i="33"/>
  <c r="AF95" i="33"/>
  <c r="AF29" i="33"/>
  <c r="AF80" i="33"/>
  <c r="AF35" i="33"/>
  <c r="AF104" i="33"/>
  <c r="AF31" i="33"/>
  <c r="AF151" i="33"/>
  <c r="AF194" i="33"/>
  <c r="AG194" i="33" s="1"/>
  <c r="AF87" i="33"/>
  <c r="AF62" i="33"/>
  <c r="AF152" i="33"/>
  <c r="AF28" i="33"/>
  <c r="AF118" i="33"/>
  <c r="AF162" i="33"/>
  <c r="AF38" i="33"/>
  <c r="AF20" i="33"/>
  <c r="AF81" i="33"/>
  <c r="AF157" i="33"/>
  <c r="AF181" i="33"/>
  <c r="AF177" i="33"/>
  <c r="AF175" i="33"/>
  <c r="AF140" i="33"/>
  <c r="AF84" i="33"/>
  <c r="AF180" i="33"/>
  <c r="AF32" i="33"/>
  <c r="AF70" i="33"/>
  <c r="AF149" i="33"/>
  <c r="AF178" i="33"/>
  <c r="AF83" i="33"/>
  <c r="AF103" i="33"/>
  <c r="AF130" i="33"/>
  <c r="AF114" i="33"/>
  <c r="AF65" i="33"/>
  <c r="AF135" i="33"/>
  <c r="AF94" i="33"/>
  <c r="AF53" i="33"/>
  <c r="AF64" i="33"/>
  <c r="AF37" i="33"/>
  <c r="AF146" i="33"/>
  <c r="AF79" i="33"/>
  <c r="AF154" i="33"/>
  <c r="AF27" i="33"/>
  <c r="AF61" i="33"/>
  <c r="AF47" i="33"/>
  <c r="AF191" i="33"/>
  <c r="AF106" i="33"/>
  <c r="AF102" i="33"/>
  <c r="AF46" i="33"/>
  <c r="AF145" i="33"/>
  <c r="AF122" i="33"/>
  <c r="AF98" i="33"/>
  <c r="AF192" i="33"/>
  <c r="AF101" i="33"/>
  <c r="AF155" i="33"/>
  <c r="AF51" i="33"/>
  <c r="AF57" i="33"/>
  <c r="AF123" i="33"/>
  <c r="AF93" i="33"/>
  <c r="AF138" i="33"/>
  <c r="AF75" i="33"/>
  <c r="AF132" i="33"/>
  <c r="AF34" i="33"/>
  <c r="AF170" i="33"/>
  <c r="AF24" i="33"/>
  <c r="AF134" i="33"/>
  <c r="AF96" i="33"/>
  <c r="AF22" i="33"/>
  <c r="AF60" i="33"/>
  <c r="AF43" i="33"/>
  <c r="AF128" i="33"/>
  <c r="AF45" i="33"/>
  <c r="AF165" i="33"/>
  <c r="AF25" i="33"/>
  <c r="AF116" i="33"/>
  <c r="AF73" i="33"/>
  <c r="AF127" i="33"/>
  <c r="AF100" i="33"/>
  <c r="AF42" i="33"/>
  <c r="AF56" i="33"/>
  <c r="AF48" i="33"/>
  <c r="AF159" i="33"/>
  <c r="AF137" i="33"/>
  <c r="AF160" i="33"/>
  <c r="AF117" i="33"/>
  <c r="AF30" i="33"/>
  <c r="AF40" i="33"/>
  <c r="AF44" i="33"/>
  <c r="AF111" i="33"/>
  <c r="AF131" i="33"/>
  <c r="AF89" i="33"/>
  <c r="AF90" i="33"/>
  <c r="AF86" i="33"/>
  <c r="AF183" i="33"/>
  <c r="AF33" i="33"/>
  <c r="AF143" i="33"/>
  <c r="AF173" i="33"/>
  <c r="AF55" i="33"/>
  <c r="AF186" i="33"/>
  <c r="AF144" i="33"/>
  <c r="AF120" i="33"/>
  <c r="AF167" i="33"/>
  <c r="AF112" i="33"/>
  <c r="AF108" i="33"/>
  <c r="AF141" i="33"/>
  <c r="AF36" i="33"/>
  <c r="AF110" i="33"/>
  <c r="AF172" i="33"/>
  <c r="AF109" i="33"/>
  <c r="AA13" i="33"/>
  <c r="AF82" i="33"/>
  <c r="AF121" i="33"/>
  <c r="AF193" i="33"/>
  <c r="AG193" i="33" s="1"/>
  <c r="AF63" i="33"/>
  <c r="AF188" i="33"/>
  <c r="AF184" i="33"/>
  <c r="AF72" i="33"/>
  <c r="AF74" i="33"/>
  <c r="AF26" i="33"/>
  <c r="AF161" i="33"/>
  <c r="AF71" i="33"/>
  <c r="AF158" i="33"/>
  <c r="AF66" i="33"/>
  <c r="AF142" i="33"/>
  <c r="AF129" i="33"/>
  <c r="AF76" i="33"/>
  <c r="AF91" i="33"/>
  <c r="AF136" i="33"/>
  <c r="AF39" i="33"/>
  <c r="AF105" i="33"/>
  <c r="AF124" i="33"/>
  <c r="AF52" i="33"/>
  <c r="AF50" i="33"/>
  <c r="AF153" i="33"/>
  <c r="AF126" i="33"/>
  <c r="AF182" i="33"/>
  <c r="AF97" i="33"/>
  <c r="AF85" i="33"/>
  <c r="AF166" i="33"/>
  <c r="AF185" i="33"/>
  <c r="AF78" i="33"/>
  <c r="AF125" i="33"/>
  <c r="AF41" i="33"/>
  <c r="AF69" i="33"/>
  <c r="AF189" i="33"/>
  <c r="AF174" i="33"/>
  <c r="AF119" i="33"/>
  <c r="AF179" i="33"/>
  <c r="AF77" i="33"/>
  <c r="AF88" i="33"/>
  <c r="AF113" i="33"/>
  <c r="AF164" i="33"/>
  <c r="AF139" i="33"/>
  <c r="AF147" i="33"/>
  <c r="AF23" i="33"/>
  <c r="AF59" i="33"/>
  <c r="AF21" i="33"/>
  <c r="AF187" i="33"/>
  <c r="AF92" i="33"/>
  <c r="AF99" i="33"/>
  <c r="AF150" i="33"/>
  <c r="AF190" i="33"/>
  <c r="AF67" i="33"/>
  <c r="AF58" i="33"/>
  <c r="AF49" i="33"/>
  <c r="AF156" i="33"/>
  <c r="AF39" i="29"/>
  <c r="AF60" i="29"/>
  <c r="AF97" i="29"/>
  <c r="AF57" i="29"/>
  <c r="AF138" i="29"/>
  <c r="AF147" i="29"/>
  <c r="AF155" i="29"/>
  <c r="AF124" i="29"/>
  <c r="AF149" i="29"/>
  <c r="AF148" i="29"/>
  <c r="AF101" i="29"/>
  <c r="AF191" i="29"/>
  <c r="AF83" i="29"/>
  <c r="AF80" i="29"/>
  <c r="AF73" i="29"/>
  <c r="AF185" i="29"/>
  <c r="AF161" i="29"/>
  <c r="AF102" i="29"/>
  <c r="AF29" i="29"/>
  <c r="AF114" i="29"/>
  <c r="AF150" i="29"/>
  <c r="AF132" i="29"/>
  <c r="AF183" i="29"/>
  <c r="AF41" i="29"/>
  <c r="AF173" i="29"/>
  <c r="AF193" i="29"/>
  <c r="AF27" i="29"/>
  <c r="AF89" i="29"/>
  <c r="AF113" i="29"/>
  <c r="AF134" i="29"/>
  <c r="AF21" i="29"/>
  <c r="AF42" i="29"/>
  <c r="AF120" i="29"/>
  <c r="AF75" i="29"/>
  <c r="AF126" i="29"/>
  <c r="AF162" i="29"/>
  <c r="AF65" i="29"/>
  <c r="AF118" i="29"/>
  <c r="AF108" i="29"/>
  <c r="AF38" i="29"/>
  <c r="AF86" i="29"/>
  <c r="AF50" i="29"/>
  <c r="AF90" i="29"/>
  <c r="AF93" i="29"/>
  <c r="AF43" i="29"/>
  <c r="AF45" i="29"/>
  <c r="AF20" i="29"/>
  <c r="AF76" i="29"/>
  <c r="AF58" i="29"/>
  <c r="AF144" i="29"/>
  <c r="AF70" i="29"/>
  <c r="AF178" i="29"/>
  <c r="AF54" i="29"/>
  <c r="AF91" i="29"/>
  <c r="AF109" i="29"/>
  <c r="AF34" i="29"/>
  <c r="AF163" i="29"/>
  <c r="AF85" i="29"/>
  <c r="AF167" i="29"/>
  <c r="AF115" i="29"/>
  <c r="AF151" i="29"/>
  <c r="AF184" i="29"/>
  <c r="AF24" i="29"/>
  <c r="AF145" i="29"/>
  <c r="AF63" i="29"/>
  <c r="AF164" i="29"/>
  <c r="AF99" i="29"/>
  <c r="AF125" i="29"/>
  <c r="AA13" i="29"/>
  <c r="AF110" i="29"/>
  <c r="AF159" i="29"/>
  <c r="AF153" i="29"/>
  <c r="AF177" i="29"/>
  <c r="AF139" i="29"/>
  <c r="AF47" i="29"/>
  <c r="AF182" i="29"/>
  <c r="AF55" i="29"/>
  <c r="AF156" i="29"/>
  <c r="AF103" i="29"/>
  <c r="AF116" i="29"/>
  <c r="AF106" i="29"/>
  <c r="AF128" i="29"/>
  <c r="AF79" i="29"/>
  <c r="AF88" i="29"/>
  <c r="AF122" i="29"/>
  <c r="AF166" i="29"/>
  <c r="AF81" i="29"/>
  <c r="AF189" i="29"/>
  <c r="AF186" i="29"/>
  <c r="AF168" i="29"/>
  <c r="AF37" i="29"/>
  <c r="AF169" i="29"/>
  <c r="AF36" i="29"/>
  <c r="AF174" i="29"/>
  <c r="AF117" i="29"/>
  <c r="AF142" i="29"/>
  <c r="AF87" i="29"/>
  <c r="AF121" i="29"/>
  <c r="AF129" i="29"/>
  <c r="AF67" i="29"/>
  <c r="AF72" i="29"/>
  <c r="AF98" i="29"/>
  <c r="AF127" i="29"/>
  <c r="AF59" i="29"/>
  <c r="AF66" i="29"/>
  <c r="AF119" i="29"/>
  <c r="AF112" i="29"/>
  <c r="AF31" i="29"/>
  <c r="AF137" i="29"/>
  <c r="AF52" i="29"/>
  <c r="AF92" i="29"/>
  <c r="AF187" i="29"/>
  <c r="AF46" i="29"/>
  <c r="AF94" i="29"/>
  <c r="AF74" i="29"/>
  <c r="AF23" i="29"/>
  <c r="AF181" i="29"/>
  <c r="AF35" i="29"/>
  <c r="AF179" i="29"/>
  <c r="AF143" i="29"/>
  <c r="AF49" i="29"/>
  <c r="AF160" i="29"/>
  <c r="AF135" i="29"/>
  <c r="AF140" i="29"/>
  <c r="AF131" i="29"/>
  <c r="AF61" i="29"/>
  <c r="AF84" i="29"/>
  <c r="AF51" i="29"/>
  <c r="AF53" i="29"/>
  <c r="AF158" i="29"/>
  <c r="AF33" i="29"/>
  <c r="AF30" i="29"/>
  <c r="AF171" i="29"/>
  <c r="AF123" i="29"/>
  <c r="Z18" i="29"/>
  <c r="AF44" i="29"/>
  <c r="AF71" i="29"/>
  <c r="AF56" i="29"/>
  <c r="AF28" i="29"/>
  <c r="AF180" i="29"/>
  <c r="AF154" i="29"/>
  <c r="AF188" i="29"/>
  <c r="AF96" i="29"/>
  <c r="AF25" i="29"/>
  <c r="AF146" i="29"/>
  <c r="AF141" i="29"/>
  <c r="AF22" i="29"/>
  <c r="AF111" i="29"/>
  <c r="AF62" i="29"/>
  <c r="AF69" i="29"/>
  <c r="AF172" i="29"/>
  <c r="AF95" i="29"/>
  <c r="AF77" i="29"/>
  <c r="AF26" i="29"/>
  <c r="AF157" i="29"/>
  <c r="AF194" i="29"/>
  <c r="AG194" i="29" s="1"/>
  <c r="AF107" i="29"/>
  <c r="AF68" i="29"/>
  <c r="AF100" i="29"/>
  <c r="AF32" i="29"/>
  <c r="AF176" i="29"/>
  <c r="AF105" i="29"/>
  <c r="AF64" i="29"/>
  <c r="AF133" i="29"/>
  <c r="AF130" i="29"/>
  <c r="AF170" i="29"/>
  <c r="AF192" i="29"/>
  <c r="AF104" i="29"/>
  <c r="AF152" i="29"/>
  <c r="AF82" i="29"/>
  <c r="AF165" i="29"/>
  <c r="AF136" i="29"/>
  <c r="AF78" i="29"/>
  <c r="AF48" i="29"/>
  <c r="AF175" i="29"/>
  <c r="AF40" i="29"/>
  <c r="AF190" i="29"/>
  <c r="AV81" i="14"/>
  <c r="AV55" i="14"/>
  <c r="AV179" i="14"/>
  <c r="AV158" i="14"/>
  <c r="AV77" i="14"/>
  <c r="AV130" i="14"/>
  <c r="AV28" i="14"/>
  <c r="AV54" i="14"/>
  <c r="AV141" i="14"/>
  <c r="AV117" i="14"/>
  <c r="AV79" i="14"/>
  <c r="AV24" i="14"/>
  <c r="AV181" i="14"/>
  <c r="AV133" i="14"/>
  <c r="AV30" i="14"/>
  <c r="AV188" i="14"/>
  <c r="AV26" i="14"/>
  <c r="AV146" i="14"/>
  <c r="AV50" i="14"/>
  <c r="AV97" i="14"/>
  <c r="AV142" i="14"/>
  <c r="AV22" i="14"/>
  <c r="AV49" i="14"/>
  <c r="AV177" i="14"/>
  <c r="AV139" i="14"/>
  <c r="AV182" i="14"/>
  <c r="AV154" i="14"/>
  <c r="AV132" i="14"/>
  <c r="AV63" i="14"/>
  <c r="AV121" i="14"/>
  <c r="AV160" i="14"/>
  <c r="AV36" i="14"/>
  <c r="AV39" i="14"/>
  <c r="AV104" i="14"/>
  <c r="AV175" i="14"/>
  <c r="AV33" i="14"/>
  <c r="AV161" i="14"/>
  <c r="AV94" i="14"/>
  <c r="AV171" i="14"/>
  <c r="AV114" i="14"/>
  <c r="AV131" i="14"/>
  <c r="AV150" i="14"/>
  <c r="AV129" i="14"/>
  <c r="AV70" i="14"/>
  <c r="AV72" i="14"/>
  <c r="AV59" i="14"/>
  <c r="AV100" i="14"/>
  <c r="AV86" i="14"/>
  <c r="AV69" i="14"/>
  <c r="AV75" i="14"/>
  <c r="AV21" i="14"/>
  <c r="AV165" i="14"/>
  <c r="AV180" i="14"/>
  <c r="AV48" i="14"/>
  <c r="AV52" i="14"/>
  <c r="AV194" i="14"/>
  <c r="AV68" i="14"/>
  <c r="AV119" i="14"/>
  <c r="AV62" i="14"/>
  <c r="AV61" i="14"/>
  <c r="AV58" i="14"/>
  <c r="AV118" i="14"/>
  <c r="AV111" i="14"/>
  <c r="AV67" i="14"/>
  <c r="AV96" i="14"/>
  <c r="AV116" i="14"/>
  <c r="AV27" i="14"/>
  <c r="AV108" i="14"/>
  <c r="AV95" i="14"/>
  <c r="AV99" i="14"/>
  <c r="AV46" i="14"/>
  <c r="AV124" i="14"/>
  <c r="AV35" i="14"/>
  <c r="AV162" i="14"/>
  <c r="AV127" i="14"/>
  <c r="AV140" i="14"/>
  <c r="AV163" i="14"/>
  <c r="AV178" i="14"/>
  <c r="AV176" i="14"/>
  <c r="AV107" i="14"/>
  <c r="AV135" i="14"/>
  <c r="AV153" i="14"/>
  <c r="AV40" i="14"/>
  <c r="AV73" i="14"/>
  <c r="AV91" i="14"/>
  <c r="AV144" i="14"/>
  <c r="AV147" i="14"/>
  <c r="AV145" i="14"/>
  <c r="AV136" i="14"/>
  <c r="AV166" i="14"/>
  <c r="AV56" i="14"/>
  <c r="AV172" i="14"/>
  <c r="AV156" i="14"/>
  <c r="AV193" i="14"/>
  <c r="AV167" i="14"/>
  <c r="AV170" i="14"/>
  <c r="AV112" i="14"/>
  <c r="AV102" i="14"/>
  <c r="AV51" i="14"/>
  <c r="AV151" i="14"/>
  <c r="AV83" i="14"/>
  <c r="AV152" i="14"/>
  <c r="AV84" i="14"/>
  <c r="AV82" i="14"/>
  <c r="AV76" i="14"/>
  <c r="AV34" i="14"/>
  <c r="AV109" i="14"/>
  <c r="AV53" i="14"/>
  <c r="AV45" i="14"/>
  <c r="AV186" i="14"/>
  <c r="AV88" i="14"/>
  <c r="AV25" i="14"/>
  <c r="AV149" i="14"/>
  <c r="AV157" i="14"/>
  <c r="AV57" i="14"/>
  <c r="AV41" i="14"/>
  <c r="AV138" i="14"/>
  <c r="AV42" i="14"/>
  <c r="AV64" i="14"/>
  <c r="AV66" i="14"/>
  <c r="AV192" i="14"/>
  <c r="AV148" i="14"/>
  <c r="AV38" i="14"/>
  <c r="AV74" i="14"/>
  <c r="AV93" i="14"/>
  <c r="AV103" i="14"/>
  <c r="AV71" i="14"/>
  <c r="AV89" i="14"/>
  <c r="AV60" i="14"/>
  <c r="AV90" i="14"/>
  <c r="AV137" i="14"/>
  <c r="AV85" i="14"/>
  <c r="AV113" i="14"/>
  <c r="AV134" i="14"/>
  <c r="AV126" i="14"/>
  <c r="AV168" i="14"/>
  <c r="AV173" i="14"/>
  <c r="AV78" i="14"/>
  <c r="AV32" i="14"/>
  <c r="AV143" i="14"/>
  <c r="AV31" i="14"/>
  <c r="AV174" i="14"/>
  <c r="AV185" i="14"/>
  <c r="AV101" i="14"/>
  <c r="AV125" i="14"/>
  <c r="AV87" i="14"/>
  <c r="AV43" i="14"/>
  <c r="AV169" i="14"/>
  <c r="AV106" i="14"/>
  <c r="AV115" i="14"/>
  <c r="AV184" i="14"/>
  <c r="AV190" i="14"/>
  <c r="AV122" i="14"/>
  <c r="AV189" i="14"/>
  <c r="AV110" i="14"/>
  <c r="AV80" i="14"/>
  <c r="AV23" i="14"/>
  <c r="AV29" i="14"/>
  <c r="AV183" i="14"/>
  <c r="AV187" i="14"/>
  <c r="AV128" i="14"/>
  <c r="AV120" i="14"/>
  <c r="AV164" i="14"/>
  <c r="AV47" i="14"/>
  <c r="AV155" i="14"/>
  <c r="AV98" i="14"/>
  <c r="AV44" i="14"/>
  <c r="AV105" i="14"/>
  <c r="AV92" i="14"/>
  <c r="AV37" i="14"/>
  <c r="AV159" i="14"/>
  <c r="AV123" i="14"/>
  <c r="AV65" i="14"/>
  <c r="AV191" i="14"/>
  <c r="AJ5" i="26"/>
  <c r="U5" i="26" s="1"/>
  <c r="AR194" i="28"/>
  <c r="AR193" i="28" s="1"/>
  <c r="AR192" i="28" s="1"/>
  <c r="AR191" i="28" s="1"/>
  <c r="AR190" i="28" s="1"/>
  <c r="AR189" i="28" s="1"/>
  <c r="AR188" i="28" s="1"/>
  <c r="AR187" i="28" s="1"/>
  <c r="AR186" i="28" s="1"/>
  <c r="AR185" i="28" s="1"/>
  <c r="AR184" i="28" s="1"/>
  <c r="AR183" i="28" s="1"/>
  <c r="AR182" i="28" s="1"/>
  <c r="AR181" i="28" s="1"/>
  <c r="AR180" i="28" s="1"/>
  <c r="AR179" i="28" s="1"/>
  <c r="AR178" i="28" s="1"/>
  <c r="AR177" i="28" s="1"/>
  <c r="AR176" i="28" s="1"/>
  <c r="AR175" i="28" s="1"/>
  <c r="AR174" i="28" s="1"/>
  <c r="AR173" i="28" s="1"/>
  <c r="AR172" i="28" s="1"/>
  <c r="AR171" i="28" s="1"/>
  <c r="AR170" i="28" s="1"/>
  <c r="AR169" i="28" s="1"/>
  <c r="AR168" i="28" s="1"/>
  <c r="AR167" i="28" s="1"/>
  <c r="AR166" i="28" s="1"/>
  <c r="AR165" i="28" s="1"/>
  <c r="AR164" i="28" s="1"/>
  <c r="AR163" i="28" s="1"/>
  <c r="AR162" i="28" s="1"/>
  <c r="AR161" i="28" s="1"/>
  <c r="AR160" i="28" s="1"/>
  <c r="AR159" i="28" s="1"/>
  <c r="AR158" i="28" s="1"/>
  <c r="AR157" i="28" s="1"/>
  <c r="AR156" i="28" s="1"/>
  <c r="AR155" i="28" s="1"/>
  <c r="AR154" i="28" s="1"/>
  <c r="AR153" i="28" s="1"/>
  <c r="AR152" i="28" s="1"/>
  <c r="AR151" i="28" s="1"/>
  <c r="AR150" i="28" s="1"/>
  <c r="AR149" i="28" s="1"/>
  <c r="AR148" i="28" s="1"/>
  <c r="AR147" i="28" s="1"/>
  <c r="AR146" i="28" s="1"/>
  <c r="AR145" i="28" s="1"/>
  <c r="AR144" i="28" s="1"/>
  <c r="AR143" i="28" s="1"/>
  <c r="AR142" i="28" s="1"/>
  <c r="AR141" i="28" s="1"/>
  <c r="AR140" i="28" s="1"/>
  <c r="AR139" i="28" s="1"/>
  <c r="AR138" i="28" s="1"/>
  <c r="AR137" i="28" s="1"/>
  <c r="AR136" i="28" s="1"/>
  <c r="AR135" i="28" s="1"/>
  <c r="AR134" i="28" s="1"/>
  <c r="AR133" i="28" s="1"/>
  <c r="AR132" i="28" s="1"/>
  <c r="AR131" i="28" s="1"/>
  <c r="AR130" i="28" s="1"/>
  <c r="AR129" i="28" s="1"/>
  <c r="AR128" i="28" s="1"/>
  <c r="AR127" i="28" s="1"/>
  <c r="AR126" i="28" s="1"/>
  <c r="AR125" i="28" s="1"/>
  <c r="AR124" i="28" s="1"/>
  <c r="AR123" i="28" s="1"/>
  <c r="AR122" i="28" s="1"/>
  <c r="AR121" i="28" s="1"/>
  <c r="AR120" i="28" s="1"/>
  <c r="AR119" i="28" s="1"/>
  <c r="AR118" i="28" s="1"/>
  <c r="AR117" i="28" s="1"/>
  <c r="AR116" i="28" s="1"/>
  <c r="AR115" i="28" s="1"/>
  <c r="AR114" i="28" s="1"/>
  <c r="AR113" i="28" s="1"/>
  <c r="AR112" i="28" s="1"/>
  <c r="AR111" i="28" s="1"/>
  <c r="AR110" i="28" s="1"/>
  <c r="AR109" i="28" s="1"/>
  <c r="AR108" i="28" s="1"/>
  <c r="AR107" i="28" s="1"/>
  <c r="AR106" i="28" s="1"/>
  <c r="AR105" i="28" s="1"/>
  <c r="AR104" i="28" s="1"/>
  <c r="AR103" i="28" s="1"/>
  <c r="AR102" i="28" s="1"/>
  <c r="AR101" i="28" s="1"/>
  <c r="AR100" i="28" s="1"/>
  <c r="AR99" i="28" s="1"/>
  <c r="AR98" i="28" s="1"/>
  <c r="AR97" i="28" s="1"/>
  <c r="AR96" i="28" s="1"/>
  <c r="AR95" i="28" s="1"/>
  <c r="AR94" i="28" s="1"/>
  <c r="AR93" i="28" s="1"/>
  <c r="AR92" i="28" s="1"/>
  <c r="AR91" i="28" s="1"/>
  <c r="AR90" i="28" s="1"/>
  <c r="AR89" i="28" s="1"/>
  <c r="AR88" i="28" s="1"/>
  <c r="AR87" i="28" s="1"/>
  <c r="AR86" i="28" s="1"/>
  <c r="AR85" i="28" s="1"/>
  <c r="AR84" i="28" s="1"/>
  <c r="AR83" i="28" s="1"/>
  <c r="AR82" i="28" s="1"/>
  <c r="AR81" i="28" s="1"/>
  <c r="AR80" i="28" s="1"/>
  <c r="AR79" i="28" s="1"/>
  <c r="AR78" i="28" s="1"/>
  <c r="AR77" i="28" s="1"/>
  <c r="AR76" i="28" s="1"/>
  <c r="AR75" i="28" s="1"/>
  <c r="AR74" i="28" s="1"/>
  <c r="AR73" i="28" s="1"/>
  <c r="AR72" i="28" s="1"/>
  <c r="AR71" i="28" s="1"/>
  <c r="AR70" i="28" s="1"/>
  <c r="AR69" i="28" s="1"/>
  <c r="AR68" i="28" s="1"/>
  <c r="AR67" i="28" s="1"/>
  <c r="AR66" i="28" s="1"/>
  <c r="AR65" i="28" s="1"/>
  <c r="AR64" i="28" s="1"/>
  <c r="AR63" i="28" s="1"/>
  <c r="AR62" i="28" s="1"/>
  <c r="AR61" i="28" s="1"/>
  <c r="AR60" i="28" s="1"/>
  <c r="AR59" i="28" s="1"/>
  <c r="AR58" i="28" s="1"/>
  <c r="AR57" i="28" s="1"/>
  <c r="AR56" i="28" s="1"/>
  <c r="AR55" i="28" s="1"/>
  <c r="AR54" i="28" s="1"/>
  <c r="AR53" i="28" s="1"/>
  <c r="AR52" i="28" s="1"/>
  <c r="AR51" i="28" s="1"/>
  <c r="AR50" i="28" s="1"/>
  <c r="AR49" i="28" s="1"/>
  <c r="AR48" i="28" s="1"/>
  <c r="AR47" i="28" s="1"/>
  <c r="AR46" i="28" s="1"/>
  <c r="AR45" i="28" s="1"/>
  <c r="AR44" i="28" s="1"/>
  <c r="AR43" i="28" s="1"/>
  <c r="AR42" i="28" s="1"/>
  <c r="AR41" i="28" s="1"/>
  <c r="AR40" i="28" s="1"/>
  <c r="AR39" i="28" s="1"/>
  <c r="AR38" i="28" s="1"/>
  <c r="AR37" i="28" s="1"/>
  <c r="AR36" i="28" s="1"/>
  <c r="AR35" i="28" s="1"/>
  <c r="AR34" i="28" s="1"/>
  <c r="AR33" i="28" s="1"/>
  <c r="AR32" i="28" s="1"/>
  <c r="AR31" i="28" s="1"/>
  <c r="AR30" i="28" s="1"/>
  <c r="AR29" i="28" s="1"/>
  <c r="AR28" i="28" s="1"/>
  <c r="AR27" i="28" s="1"/>
  <c r="AR26" i="28" s="1"/>
  <c r="AR25" i="28" s="1"/>
  <c r="AR24" i="28" s="1"/>
  <c r="AR23" i="28" s="1"/>
  <c r="AR22" i="28" s="1"/>
  <c r="AR21" i="28" s="1"/>
  <c r="AV20" i="33"/>
  <c r="AW20" i="33" s="1"/>
  <c r="AB20" i="33" s="1"/>
  <c r="AJ2" i="33"/>
  <c r="AV144" i="33"/>
  <c r="AV53" i="33"/>
  <c r="AV143" i="33"/>
  <c r="AV100" i="33"/>
  <c r="AV95" i="33"/>
  <c r="AV153" i="33"/>
  <c r="AV64" i="33"/>
  <c r="AV78" i="33"/>
  <c r="AV119" i="33"/>
  <c r="AV65" i="33"/>
  <c r="AV107" i="33"/>
  <c r="AV162" i="33"/>
  <c r="AV72" i="33"/>
  <c r="AV184" i="33"/>
  <c r="AV168" i="33"/>
  <c r="AV108" i="33"/>
  <c r="AV91" i="33"/>
  <c r="AV32" i="33"/>
  <c r="AV56" i="33"/>
  <c r="AV163" i="33"/>
  <c r="AV89" i="33"/>
  <c r="AV83" i="33"/>
  <c r="AV60" i="33"/>
  <c r="AV92" i="33"/>
  <c r="AV24" i="33"/>
  <c r="AV68" i="33"/>
  <c r="AV146" i="33"/>
  <c r="AV33" i="33"/>
  <c r="AV40" i="33"/>
  <c r="AV62" i="33"/>
  <c r="AV181" i="33"/>
  <c r="AV101" i="33"/>
  <c r="AV35" i="33"/>
  <c r="AV151" i="33"/>
  <c r="AV37" i="33"/>
  <c r="AV36" i="33"/>
  <c r="AV98" i="33"/>
  <c r="AV149" i="33"/>
  <c r="AV160" i="33"/>
  <c r="AV173" i="33"/>
  <c r="AV148" i="33"/>
  <c r="AV167" i="33"/>
  <c r="AV111" i="33"/>
  <c r="AV112" i="33"/>
  <c r="AV188" i="33"/>
  <c r="AV22" i="33"/>
  <c r="AV46" i="33"/>
  <c r="AV63" i="33"/>
  <c r="AV128" i="33"/>
  <c r="AV42" i="33"/>
  <c r="AV150" i="33"/>
  <c r="AV118" i="33"/>
  <c r="AV138" i="33"/>
  <c r="AV171" i="33"/>
  <c r="AV90" i="33"/>
  <c r="AV84" i="33"/>
  <c r="AV174" i="33"/>
  <c r="AV179" i="33"/>
  <c r="AV66" i="33"/>
  <c r="AV125" i="33"/>
  <c r="AV190" i="33"/>
  <c r="AV77" i="33"/>
  <c r="AV145" i="33"/>
  <c r="AV110" i="33"/>
  <c r="AV121" i="33"/>
  <c r="AV122" i="33"/>
  <c r="AV102" i="33"/>
  <c r="AV79" i="33"/>
  <c r="AV55" i="33"/>
  <c r="AV194" i="33"/>
  <c r="AV57" i="33"/>
  <c r="AV140" i="33"/>
  <c r="AV177" i="33"/>
  <c r="AV104" i="33"/>
  <c r="AV129" i="33"/>
  <c r="AV76" i="33"/>
  <c r="AV31" i="33"/>
  <c r="AV170" i="33"/>
  <c r="AV61" i="33"/>
  <c r="AV82" i="33"/>
  <c r="AV106" i="33"/>
  <c r="AV71" i="33"/>
  <c r="AV43" i="33"/>
  <c r="AV136" i="33"/>
  <c r="AV120" i="33"/>
  <c r="AV183" i="33"/>
  <c r="AV49" i="33"/>
  <c r="AV185" i="33"/>
  <c r="AV165" i="33"/>
  <c r="AV191" i="33"/>
  <c r="AV126" i="33"/>
  <c r="AV21" i="33"/>
  <c r="AV75" i="33"/>
  <c r="AV109" i="33"/>
  <c r="AV50" i="33"/>
  <c r="AV132" i="33"/>
  <c r="AV130" i="33"/>
  <c r="AV117" i="33"/>
  <c r="AV113" i="33"/>
  <c r="AV96" i="33"/>
  <c r="AV141" i="33"/>
  <c r="AV30" i="33"/>
  <c r="AV159" i="33"/>
  <c r="AV139" i="33"/>
  <c r="AV186" i="33"/>
  <c r="AV99" i="33"/>
  <c r="AV187" i="33"/>
  <c r="AV97" i="33"/>
  <c r="AV54" i="33"/>
  <c r="AV154" i="33"/>
  <c r="AV26" i="33"/>
  <c r="AV115" i="33"/>
  <c r="AV169" i="33"/>
  <c r="AV69" i="33"/>
  <c r="AV123" i="33"/>
  <c r="AV80" i="33"/>
  <c r="AV164" i="33"/>
  <c r="AV161" i="33"/>
  <c r="AV172" i="33"/>
  <c r="AV116" i="33"/>
  <c r="AV192" i="33"/>
  <c r="AV85" i="33"/>
  <c r="AV51" i="33"/>
  <c r="AV137" i="33"/>
  <c r="AV178" i="33"/>
  <c r="AV29" i="33"/>
  <c r="AV152" i="33"/>
  <c r="AV44" i="33"/>
  <c r="AV88" i="33"/>
  <c r="AV41" i="33"/>
  <c r="AV59" i="33"/>
  <c r="AV142" i="33"/>
  <c r="AV166" i="33"/>
  <c r="AV87" i="33"/>
  <c r="AV70" i="33"/>
  <c r="AV133" i="33"/>
  <c r="AV94" i="33"/>
  <c r="AV48" i="33"/>
  <c r="AV28" i="33"/>
  <c r="AV25" i="33"/>
  <c r="AV93" i="33"/>
  <c r="AV180" i="33"/>
  <c r="AV103" i="33"/>
  <c r="AV158" i="33"/>
  <c r="AV67" i="33"/>
  <c r="AV86" i="33"/>
  <c r="AV81" i="33"/>
  <c r="AV27" i="33"/>
  <c r="AV127" i="33"/>
  <c r="AV175" i="33"/>
  <c r="AV189" i="33"/>
  <c r="AV58" i="33"/>
  <c r="AV147" i="33"/>
  <c r="AV105" i="33"/>
  <c r="AV45" i="33"/>
  <c r="AV134" i="33"/>
  <c r="AV155" i="33"/>
  <c r="AV135" i="33"/>
  <c r="AV193" i="33"/>
  <c r="AV124" i="33"/>
  <c r="AV156" i="33"/>
  <c r="AV157" i="33"/>
  <c r="AV131" i="33"/>
  <c r="AV114" i="33"/>
  <c r="AV52" i="33"/>
  <c r="AV47" i="33"/>
  <c r="AV182" i="33"/>
  <c r="AV39" i="33"/>
  <c r="AV176" i="33"/>
  <c r="AV38" i="33"/>
  <c r="AV73" i="33"/>
  <c r="AV23" i="33"/>
  <c r="AV34" i="33"/>
  <c r="AV74" i="33"/>
  <c r="Y26" i="33"/>
  <c r="Y32" i="33" s="1"/>
  <c r="Y38" i="33" s="1"/>
  <c r="Y44" i="33" s="1"/>
  <c r="Y50" i="33" s="1"/>
  <c r="Y56" i="33" s="1"/>
  <c r="Y62" i="33" s="1"/>
  <c r="Y68" i="33" s="1"/>
  <c r="Y74" i="33" s="1"/>
  <c r="Y80" i="33" s="1"/>
  <c r="Y86" i="33" s="1"/>
  <c r="Y92" i="33" s="1"/>
  <c r="Y98" i="33" s="1"/>
  <c r="Y104" i="33" s="1"/>
  <c r="Y110" i="33" s="1"/>
  <c r="Y116" i="33" s="1"/>
  <c r="Y122" i="33" s="1"/>
  <c r="Y128" i="33" s="1"/>
  <c r="Y134" i="33" s="1"/>
  <c r="Y140" i="33" s="1"/>
  <c r="Y146" i="33" s="1"/>
  <c r="Y152" i="33" s="1"/>
  <c r="Y158" i="33" s="1"/>
  <c r="Y164" i="33" s="1"/>
  <c r="Y170" i="33" s="1"/>
  <c r="Y176" i="33" s="1"/>
  <c r="Y182" i="33" s="1"/>
  <c r="Y188" i="33" s="1"/>
  <c r="Y194" i="33" s="1"/>
  <c r="G20" i="33"/>
  <c r="AV20" i="26"/>
  <c r="AW20" i="26" s="1"/>
  <c r="AB20" i="26" s="1"/>
  <c r="AJ2" i="26"/>
  <c r="AA13" i="28"/>
  <c r="AF182" i="28"/>
  <c r="AF122" i="28"/>
  <c r="AF23" i="28"/>
  <c r="AF110" i="28"/>
  <c r="AF108" i="28"/>
  <c r="AF28" i="28"/>
  <c r="AF158" i="28"/>
  <c r="AF35" i="28"/>
  <c r="AF149" i="28"/>
  <c r="AF186" i="28"/>
  <c r="AF43" i="28"/>
  <c r="AF138" i="28"/>
  <c r="Z18" i="28"/>
  <c r="AF105" i="28"/>
  <c r="AF165" i="28"/>
  <c r="AF56" i="28"/>
  <c r="AF77" i="28"/>
  <c r="AF185" i="28"/>
  <c r="AF141" i="28"/>
  <c r="AF148" i="28"/>
  <c r="AF48" i="28"/>
  <c r="AF145" i="28"/>
  <c r="AF167" i="28"/>
  <c r="AF157" i="28"/>
  <c r="AF21" i="28"/>
  <c r="AF189" i="28"/>
  <c r="AF73" i="28"/>
  <c r="AF129" i="28"/>
  <c r="AF104" i="28"/>
  <c r="AF142" i="28"/>
  <c r="AF53" i="28"/>
  <c r="AF99" i="28"/>
  <c r="AF109" i="28"/>
  <c r="AF93" i="28"/>
  <c r="AF164" i="28"/>
  <c r="AF151" i="28"/>
  <c r="AF126" i="28"/>
  <c r="AF147" i="28"/>
  <c r="AF69" i="28"/>
  <c r="AF163" i="28"/>
  <c r="AF117" i="28"/>
  <c r="AF135" i="28"/>
  <c r="AF29" i="28"/>
  <c r="AF72" i="28"/>
  <c r="AF37" i="28"/>
  <c r="AF47" i="28"/>
  <c r="AF143" i="28"/>
  <c r="AF130" i="28"/>
  <c r="AF161" i="28"/>
  <c r="AF80" i="28"/>
  <c r="AF107" i="28"/>
  <c r="AF152" i="28"/>
  <c r="AF179" i="28"/>
  <c r="AF90" i="28"/>
  <c r="AF44" i="28"/>
  <c r="AF49" i="28"/>
  <c r="AF96" i="28"/>
  <c r="AF169" i="28"/>
  <c r="AF193" i="28"/>
  <c r="AF133" i="28"/>
  <c r="AF144" i="28"/>
  <c r="AF172" i="28"/>
  <c r="AF85" i="28"/>
  <c r="AF162" i="28"/>
  <c r="AF102" i="28"/>
  <c r="AF175" i="28"/>
  <c r="AF98" i="28"/>
  <c r="AF97" i="28"/>
  <c r="AF71" i="28"/>
  <c r="AF128" i="28"/>
  <c r="AF46" i="28"/>
  <c r="AF68" i="28"/>
  <c r="AF74" i="28"/>
  <c r="AF32" i="28"/>
  <c r="AF173" i="28"/>
  <c r="AF111" i="28"/>
  <c r="AF177" i="28"/>
  <c r="AF33" i="28"/>
  <c r="AF116" i="28"/>
  <c r="AF40" i="28"/>
  <c r="AF75" i="28"/>
  <c r="AF22" i="28"/>
  <c r="AF52" i="28"/>
  <c r="AF120" i="28"/>
  <c r="AF194" i="28"/>
  <c r="AG194" i="28" s="1"/>
  <c r="AF174" i="28"/>
  <c r="AF38" i="28"/>
  <c r="AF88" i="28"/>
  <c r="AF136" i="28"/>
  <c r="AF153" i="28"/>
  <c r="AF51" i="28"/>
  <c r="AF154" i="28"/>
  <c r="AF124" i="28"/>
  <c r="AF160" i="28"/>
  <c r="AF62" i="28"/>
  <c r="AF87" i="28"/>
  <c r="AF176" i="28"/>
  <c r="AF159" i="28"/>
  <c r="AF66" i="28"/>
  <c r="AF131" i="28"/>
  <c r="AF100" i="28"/>
  <c r="AF60" i="28"/>
  <c r="AF181" i="28"/>
  <c r="AF41" i="28"/>
  <c r="AF65" i="28"/>
  <c r="AF134" i="28"/>
  <c r="AF121" i="28"/>
  <c r="AF178" i="28"/>
  <c r="AF183" i="28"/>
  <c r="AF106" i="28"/>
  <c r="AF81" i="28"/>
  <c r="AF103" i="28"/>
  <c r="AF64" i="28"/>
  <c r="AF84" i="28"/>
  <c r="AF127" i="28"/>
  <c r="AF166" i="28"/>
  <c r="AF184" i="28"/>
  <c r="AF45" i="28"/>
  <c r="AF24" i="28"/>
  <c r="AF34" i="28"/>
  <c r="AF39" i="28"/>
  <c r="AF94" i="28"/>
  <c r="AF112" i="28"/>
  <c r="AF82" i="28"/>
  <c r="AF101" i="28"/>
  <c r="AF57" i="28"/>
  <c r="AF192" i="28"/>
  <c r="AF190" i="28"/>
  <c r="AF63" i="28"/>
  <c r="AF191" i="28"/>
  <c r="AF119" i="28"/>
  <c r="AF170" i="28"/>
  <c r="AF91" i="28"/>
  <c r="AF140" i="28"/>
  <c r="AF67" i="28"/>
  <c r="AF30" i="28"/>
  <c r="AF123" i="28"/>
  <c r="AF89" i="28"/>
  <c r="AF27" i="28"/>
  <c r="AF59" i="28"/>
  <c r="AF42" i="28"/>
  <c r="AF79" i="28"/>
  <c r="AF139" i="28"/>
  <c r="AF114" i="28"/>
  <c r="AF137" i="28"/>
  <c r="AF36" i="28"/>
  <c r="AF50" i="28"/>
  <c r="AF55" i="28"/>
  <c r="AF188" i="28"/>
  <c r="AF150" i="28"/>
  <c r="AF187" i="28"/>
  <c r="AF92" i="28"/>
  <c r="AF132" i="28"/>
  <c r="AF156" i="28"/>
  <c r="AF125" i="28"/>
  <c r="AF113" i="28"/>
  <c r="AF76" i="28"/>
  <c r="AF180" i="28"/>
  <c r="AF58" i="28"/>
  <c r="AF146" i="28"/>
  <c r="AF86" i="28"/>
  <c r="AF78" i="28"/>
  <c r="AF155" i="28"/>
  <c r="AF61" i="28"/>
  <c r="AF118" i="28"/>
  <c r="AF171" i="28"/>
  <c r="AF115" i="28"/>
  <c r="AF83" i="28"/>
  <c r="AF95" i="28"/>
  <c r="AF26" i="28"/>
  <c r="AF25" i="28"/>
  <c r="AF70" i="28"/>
  <c r="AF31" i="28"/>
  <c r="AF54" i="28"/>
  <c r="AF20" i="28"/>
  <c r="AF168" i="28"/>
  <c r="AV100" i="28"/>
  <c r="AV79" i="28"/>
  <c r="AV144" i="28"/>
  <c r="AV140" i="28"/>
  <c r="AV23" i="28"/>
  <c r="AV78" i="28"/>
  <c r="AV90" i="28"/>
  <c r="AV32" i="28"/>
  <c r="AV39" i="28"/>
  <c r="AV88" i="28"/>
  <c r="AV69" i="28"/>
  <c r="AV136" i="28"/>
  <c r="AV91" i="28"/>
  <c r="AV75" i="28"/>
  <c r="AV120" i="28"/>
  <c r="AV53" i="28"/>
  <c r="AV128" i="28"/>
  <c r="AV170" i="28"/>
  <c r="AV151" i="28"/>
  <c r="AV101" i="28"/>
  <c r="AV110" i="28"/>
  <c r="AV41" i="28"/>
  <c r="AV126" i="28"/>
  <c r="AV172" i="28"/>
  <c r="AV178" i="28"/>
  <c r="AV30" i="28"/>
  <c r="AV97" i="28"/>
  <c r="AV157" i="28"/>
  <c r="AV96" i="28"/>
  <c r="AV52" i="28"/>
  <c r="AV168" i="28"/>
  <c r="AV31" i="28"/>
  <c r="AV21" i="28"/>
  <c r="AV22" i="28"/>
  <c r="AV145" i="28"/>
  <c r="AV71" i="28"/>
  <c r="AV94" i="28"/>
  <c r="AV58" i="28"/>
  <c r="AV67" i="28"/>
  <c r="AV171" i="28"/>
  <c r="AV103" i="28"/>
  <c r="AV117" i="28"/>
  <c r="AV89" i="28"/>
  <c r="AV85" i="28"/>
  <c r="AV40" i="28"/>
  <c r="AV93" i="28"/>
  <c r="AV152" i="28"/>
  <c r="AV87" i="28"/>
  <c r="AV185" i="28"/>
  <c r="AV36" i="28"/>
  <c r="AV154" i="28"/>
  <c r="AV194" i="28"/>
  <c r="AV43" i="28"/>
  <c r="AV86" i="28"/>
  <c r="AV166" i="28"/>
  <c r="AV55" i="28"/>
  <c r="AV132" i="28"/>
  <c r="AV182" i="28"/>
  <c r="AV35" i="28"/>
  <c r="AV191" i="28"/>
  <c r="AV184" i="28"/>
  <c r="AV138" i="28"/>
  <c r="AV159" i="28"/>
  <c r="AV174" i="28"/>
  <c r="AV142" i="28"/>
  <c r="AV190" i="28"/>
  <c r="AV180" i="28"/>
  <c r="AV37" i="28"/>
  <c r="AV102" i="28"/>
  <c r="AV122" i="28"/>
  <c r="AV83" i="28"/>
  <c r="AV107" i="28"/>
  <c r="AV139" i="28"/>
  <c r="AV24" i="28"/>
  <c r="AV72" i="28"/>
  <c r="AV81" i="28"/>
  <c r="AV60" i="28"/>
  <c r="AV29" i="28"/>
  <c r="AV65" i="28"/>
  <c r="AV160" i="28"/>
  <c r="AV25" i="28"/>
  <c r="AV54" i="28"/>
  <c r="AV167" i="28"/>
  <c r="AV108" i="28"/>
  <c r="AV176" i="28"/>
  <c r="AV165" i="28"/>
  <c r="AV50" i="28"/>
  <c r="AV109" i="28"/>
  <c r="AV99" i="28"/>
  <c r="AV95" i="28"/>
  <c r="AV129" i="28"/>
  <c r="AV137" i="28"/>
  <c r="AV105" i="28"/>
  <c r="AV148" i="28"/>
  <c r="AV62" i="28"/>
  <c r="AV119" i="28"/>
  <c r="AV143" i="28"/>
  <c r="AV179" i="28"/>
  <c r="AV161" i="28"/>
  <c r="AV123" i="28"/>
  <c r="AV127" i="28"/>
  <c r="AV66" i="28"/>
  <c r="AV147" i="28"/>
  <c r="AV47" i="28"/>
  <c r="AV98" i="28"/>
  <c r="AV169" i="28"/>
  <c r="AV162" i="28"/>
  <c r="AV192" i="28"/>
  <c r="AV118" i="28"/>
  <c r="AV112" i="28"/>
  <c r="AV57" i="28"/>
  <c r="AV114" i="28"/>
  <c r="AV125" i="28"/>
  <c r="AV48" i="28"/>
  <c r="AV44" i="28"/>
  <c r="AV63" i="28"/>
  <c r="AV173" i="28"/>
  <c r="AV135" i="28"/>
  <c r="AV164" i="28"/>
  <c r="AV130" i="28"/>
  <c r="AV189" i="28"/>
  <c r="AV77" i="28"/>
  <c r="AV153" i="28"/>
  <c r="AV121" i="28"/>
  <c r="AV84" i="28"/>
  <c r="AV183" i="28"/>
  <c r="AV149" i="28"/>
  <c r="AV193" i="28"/>
  <c r="AV51" i="28"/>
  <c r="AV61" i="28"/>
  <c r="AV42" i="28"/>
  <c r="AV131" i="28"/>
  <c r="AV76" i="28"/>
  <c r="AV150" i="28"/>
  <c r="AV187" i="28"/>
  <c r="AV34" i="28"/>
  <c r="AV64" i="28"/>
  <c r="AV106" i="28"/>
  <c r="AV175" i="28"/>
  <c r="AV68" i="28"/>
  <c r="AV92" i="28"/>
  <c r="AV111" i="28"/>
  <c r="AV141" i="28"/>
  <c r="AV163" i="28"/>
  <c r="AV45" i="28"/>
  <c r="AV46" i="28"/>
  <c r="AV104" i="28"/>
  <c r="AV177" i="28"/>
  <c r="AV181" i="28"/>
  <c r="AV26" i="28"/>
  <c r="AV158" i="28"/>
  <c r="AV73" i="28"/>
  <c r="AV156" i="28"/>
  <c r="AV124" i="28"/>
  <c r="AV186" i="28"/>
  <c r="AV70" i="28"/>
  <c r="AV59" i="28"/>
  <c r="AV27" i="28"/>
  <c r="AV146" i="28"/>
  <c r="AV56" i="28"/>
  <c r="AV133" i="28"/>
  <c r="AV33" i="28"/>
  <c r="AV28" i="28"/>
  <c r="AV115" i="28"/>
  <c r="AV74" i="28"/>
  <c r="AV155" i="28"/>
  <c r="AV134" i="28"/>
  <c r="AV188" i="28"/>
  <c r="AV49" i="28"/>
  <c r="AV82" i="28"/>
  <c r="AV113" i="28"/>
  <c r="AV116" i="28"/>
  <c r="AV80" i="28"/>
  <c r="AV38" i="28"/>
  <c r="Y20" i="13"/>
  <c r="AR194" i="14"/>
  <c r="AR193" i="14" s="1"/>
  <c r="AR192" i="14" s="1"/>
  <c r="AR191" i="14" s="1"/>
  <c r="AR190" i="14" s="1"/>
  <c r="AR189" i="14" s="1"/>
  <c r="AR188" i="14" s="1"/>
  <c r="AR187" i="14" s="1"/>
  <c r="AR186" i="14" s="1"/>
  <c r="AR185" i="14" s="1"/>
  <c r="AR184" i="14" s="1"/>
  <c r="AR183" i="14" s="1"/>
  <c r="AR182" i="14" s="1"/>
  <c r="AR181" i="14" s="1"/>
  <c r="AR180" i="14" s="1"/>
  <c r="AR179" i="14" s="1"/>
  <c r="AR178" i="14" s="1"/>
  <c r="AR177" i="14" s="1"/>
  <c r="AR176" i="14" s="1"/>
  <c r="AR175" i="14" s="1"/>
  <c r="AR174" i="14" s="1"/>
  <c r="AR173" i="14" s="1"/>
  <c r="AR172" i="14" s="1"/>
  <c r="AR171" i="14" s="1"/>
  <c r="AR170" i="14" s="1"/>
  <c r="AR169" i="14" s="1"/>
  <c r="AR168" i="14" s="1"/>
  <c r="AR167" i="14" s="1"/>
  <c r="AR166" i="14" s="1"/>
  <c r="AR165" i="14" s="1"/>
  <c r="AR164" i="14" s="1"/>
  <c r="AR163" i="14" s="1"/>
  <c r="AR162" i="14" s="1"/>
  <c r="AR161" i="14" s="1"/>
  <c r="AR160" i="14" s="1"/>
  <c r="AR159" i="14" s="1"/>
  <c r="AR158" i="14" s="1"/>
  <c r="AR157" i="14" s="1"/>
  <c r="AR156" i="14" s="1"/>
  <c r="AR155" i="14" s="1"/>
  <c r="AR154" i="14" s="1"/>
  <c r="AR153" i="14" s="1"/>
  <c r="AR152" i="14" s="1"/>
  <c r="AR151" i="14" s="1"/>
  <c r="AR150" i="14" s="1"/>
  <c r="AR149" i="14" s="1"/>
  <c r="AR148" i="14" s="1"/>
  <c r="AR147" i="14" s="1"/>
  <c r="AR146" i="14" s="1"/>
  <c r="AR145" i="14" s="1"/>
  <c r="AR144" i="14" s="1"/>
  <c r="AR143" i="14" s="1"/>
  <c r="AR142" i="14" s="1"/>
  <c r="AR141" i="14" s="1"/>
  <c r="AR140" i="14" s="1"/>
  <c r="AR139" i="14" s="1"/>
  <c r="AR138" i="14" s="1"/>
  <c r="AR137" i="14" s="1"/>
  <c r="AR136" i="14" s="1"/>
  <c r="AR135" i="14" s="1"/>
  <c r="AR134" i="14" s="1"/>
  <c r="AR133" i="14" s="1"/>
  <c r="AR132" i="14" s="1"/>
  <c r="AR131" i="14" s="1"/>
  <c r="AR130" i="14" s="1"/>
  <c r="AR129" i="14" s="1"/>
  <c r="AR128" i="14" s="1"/>
  <c r="AR127" i="14" s="1"/>
  <c r="AR126" i="14" s="1"/>
  <c r="AR125" i="14" s="1"/>
  <c r="AR124" i="14" s="1"/>
  <c r="AR123" i="14" s="1"/>
  <c r="AR122" i="14" s="1"/>
  <c r="AR121" i="14" s="1"/>
  <c r="AR120" i="14" s="1"/>
  <c r="AR119" i="14" s="1"/>
  <c r="AR118" i="14" s="1"/>
  <c r="AR117" i="14" s="1"/>
  <c r="AR116" i="14" s="1"/>
  <c r="AR115" i="14" s="1"/>
  <c r="AR114" i="14" s="1"/>
  <c r="AR113" i="14" s="1"/>
  <c r="AR112" i="14" s="1"/>
  <c r="AR111" i="14" s="1"/>
  <c r="AR110" i="14" s="1"/>
  <c r="AR109" i="14" s="1"/>
  <c r="AR108" i="14" s="1"/>
  <c r="AR107" i="14" s="1"/>
  <c r="AR106" i="14" s="1"/>
  <c r="AR105" i="14" s="1"/>
  <c r="AR104" i="14" s="1"/>
  <c r="AR103" i="14" s="1"/>
  <c r="AR102" i="14" s="1"/>
  <c r="AR101" i="14" s="1"/>
  <c r="AR100" i="14" s="1"/>
  <c r="AR99" i="14" s="1"/>
  <c r="AR98" i="14" s="1"/>
  <c r="AR97" i="14" s="1"/>
  <c r="AR96" i="14" s="1"/>
  <c r="AR95" i="14" s="1"/>
  <c r="AR94" i="14" s="1"/>
  <c r="AR93" i="14" s="1"/>
  <c r="AR92" i="14" s="1"/>
  <c r="AR91" i="14" s="1"/>
  <c r="AR90" i="14" s="1"/>
  <c r="AR89" i="14" s="1"/>
  <c r="AR88" i="14" s="1"/>
  <c r="AR87" i="14" s="1"/>
  <c r="AR86" i="14" s="1"/>
  <c r="AR85" i="14" s="1"/>
  <c r="AR84" i="14" s="1"/>
  <c r="AR83" i="14" s="1"/>
  <c r="AR82" i="14" s="1"/>
  <c r="AR81" i="14" s="1"/>
  <c r="AR80" i="14" s="1"/>
  <c r="AR79" i="14" s="1"/>
  <c r="AR78" i="14" s="1"/>
  <c r="AR77" i="14" s="1"/>
  <c r="AR76" i="14" s="1"/>
  <c r="AR75" i="14" s="1"/>
  <c r="AR74" i="14" s="1"/>
  <c r="AR73" i="14" s="1"/>
  <c r="AR72" i="14" s="1"/>
  <c r="AR71" i="14" s="1"/>
  <c r="AR70" i="14" s="1"/>
  <c r="AR69" i="14" s="1"/>
  <c r="AR68" i="14" s="1"/>
  <c r="AR67" i="14" s="1"/>
  <c r="AR66" i="14" s="1"/>
  <c r="AR65" i="14" s="1"/>
  <c r="AR64" i="14" s="1"/>
  <c r="AR63" i="14" s="1"/>
  <c r="AR62" i="14" s="1"/>
  <c r="AR61" i="14" s="1"/>
  <c r="AR60" i="14" s="1"/>
  <c r="AR59" i="14" s="1"/>
  <c r="AR58" i="14" s="1"/>
  <c r="AR57" i="14" s="1"/>
  <c r="AR56" i="14" s="1"/>
  <c r="AR55" i="14" s="1"/>
  <c r="AR54" i="14" s="1"/>
  <c r="AR53" i="14" s="1"/>
  <c r="AR52" i="14" s="1"/>
  <c r="AR51" i="14" s="1"/>
  <c r="AR50" i="14" s="1"/>
  <c r="AR49" i="14" s="1"/>
  <c r="AR48" i="14" s="1"/>
  <c r="AR47" i="14" s="1"/>
  <c r="AR46" i="14" s="1"/>
  <c r="AR45" i="14" s="1"/>
  <c r="AR44" i="14" s="1"/>
  <c r="AR43" i="14" s="1"/>
  <c r="AR42" i="14" s="1"/>
  <c r="AR41" i="14" s="1"/>
  <c r="AR40" i="14" s="1"/>
  <c r="AR39" i="14" s="1"/>
  <c r="AR38" i="14" s="1"/>
  <c r="AR37" i="14" s="1"/>
  <c r="AR36" i="14" s="1"/>
  <c r="AR35" i="14" s="1"/>
  <c r="AR34" i="14" s="1"/>
  <c r="AR33" i="14" s="1"/>
  <c r="AR32" i="14" s="1"/>
  <c r="AR31" i="14" s="1"/>
  <c r="AR30" i="14" s="1"/>
  <c r="AR29" i="14" s="1"/>
  <c r="AR28" i="14" s="1"/>
  <c r="AR27" i="14" s="1"/>
  <c r="AR26" i="14" s="1"/>
  <c r="AR25" i="14" s="1"/>
  <c r="AR24" i="14" s="1"/>
  <c r="AR23" i="14" s="1"/>
  <c r="AR22" i="14" s="1"/>
  <c r="AR21" i="14" s="1"/>
  <c r="AV20" i="29"/>
  <c r="AW20" i="29" s="1"/>
  <c r="AB20" i="29" s="1"/>
  <c r="AJ2" i="29"/>
  <c r="AF185" i="14"/>
  <c r="AF24" i="14"/>
  <c r="AF144" i="14"/>
  <c r="AF91" i="14"/>
  <c r="AF120" i="14"/>
  <c r="AF49" i="14"/>
  <c r="AF192" i="14"/>
  <c r="AF106" i="14"/>
  <c r="AF123" i="14"/>
  <c r="AF159" i="14"/>
  <c r="AF37" i="14"/>
  <c r="AF151" i="14"/>
  <c r="AF59" i="14"/>
  <c r="AF121" i="14"/>
  <c r="AF42" i="14"/>
  <c r="AF28" i="14"/>
  <c r="AF66" i="14"/>
  <c r="AF180" i="14"/>
  <c r="AF84" i="14"/>
  <c r="AF78" i="14"/>
  <c r="AF122" i="14"/>
  <c r="AF73" i="14"/>
  <c r="AF107" i="14"/>
  <c r="AF109" i="14"/>
  <c r="AF39" i="14"/>
  <c r="AF92" i="14"/>
  <c r="AF165" i="14"/>
  <c r="AF136" i="14"/>
  <c r="AF60" i="14"/>
  <c r="AF171" i="14"/>
  <c r="AF62" i="14"/>
  <c r="AF149" i="14"/>
  <c r="AF191" i="14"/>
  <c r="AF170" i="14"/>
  <c r="AF157" i="14"/>
  <c r="AF172" i="14"/>
  <c r="AF125" i="14"/>
  <c r="AF102" i="14"/>
  <c r="AF115" i="14"/>
  <c r="AF27" i="14"/>
  <c r="AF137" i="14"/>
  <c r="AF138" i="14"/>
  <c r="AF100" i="14"/>
  <c r="AF70" i="14"/>
  <c r="AF189" i="14"/>
  <c r="AF50" i="14"/>
  <c r="AF75" i="14"/>
  <c r="AF160" i="14"/>
  <c r="AF158" i="14"/>
  <c r="AF162" i="14"/>
  <c r="AF61" i="14"/>
  <c r="AF183" i="14"/>
  <c r="AF90" i="14"/>
  <c r="AF178" i="14"/>
  <c r="AF97" i="14"/>
  <c r="AF148" i="14"/>
  <c r="AF88" i="14"/>
  <c r="AF68" i="14"/>
  <c r="AF55" i="14"/>
  <c r="AF45" i="14"/>
  <c r="AF38" i="14"/>
  <c r="AF77" i="14"/>
  <c r="AF174" i="14"/>
  <c r="AF31" i="14"/>
  <c r="AF40" i="14"/>
  <c r="AF104" i="14"/>
  <c r="AF95" i="14"/>
  <c r="AF135" i="14"/>
  <c r="AF168" i="14"/>
  <c r="AF81" i="14"/>
  <c r="AF36" i="14"/>
  <c r="AF116" i="14"/>
  <c r="AF124" i="14"/>
  <c r="AF93" i="14"/>
  <c r="AF173" i="14"/>
  <c r="AF166" i="14"/>
  <c r="AF140" i="14"/>
  <c r="AF184" i="14"/>
  <c r="AF141" i="14"/>
  <c r="AF142" i="14"/>
  <c r="AF111" i="14"/>
  <c r="AF72" i="14"/>
  <c r="AF53" i="14"/>
  <c r="AF179" i="14"/>
  <c r="AF33" i="14"/>
  <c r="AF182" i="14"/>
  <c r="AF83" i="14"/>
  <c r="AF48" i="14"/>
  <c r="AF82" i="14"/>
  <c r="AF177" i="14"/>
  <c r="AF35" i="14"/>
  <c r="AF80" i="14"/>
  <c r="AF98" i="14"/>
  <c r="AF110" i="14"/>
  <c r="AF145" i="14"/>
  <c r="AF164" i="14"/>
  <c r="AF150" i="14"/>
  <c r="AF43" i="14"/>
  <c r="AF32" i="14"/>
  <c r="AF76" i="14"/>
  <c r="AF85" i="14"/>
  <c r="AF181" i="14"/>
  <c r="AF87" i="14"/>
  <c r="AF86" i="14"/>
  <c r="AF176" i="14"/>
  <c r="AF134" i="14"/>
  <c r="AF117" i="14"/>
  <c r="AF89" i="14"/>
  <c r="AF63" i="14"/>
  <c r="AA13" i="14"/>
  <c r="AF187" i="14"/>
  <c r="AF71" i="14"/>
  <c r="AF69" i="14"/>
  <c r="AF169" i="14"/>
  <c r="AF147" i="14"/>
  <c r="AF194" i="14"/>
  <c r="AG194" i="14" s="1"/>
  <c r="AF132" i="14"/>
  <c r="AF167" i="14"/>
  <c r="AF188" i="14"/>
  <c r="AF21" i="14"/>
  <c r="AF52" i="14"/>
  <c r="AF193" i="14"/>
  <c r="AF163" i="14"/>
  <c r="AF130" i="14"/>
  <c r="AF58" i="14"/>
  <c r="AF161" i="14"/>
  <c r="Z18" i="14"/>
  <c r="AF64" i="14"/>
  <c r="AF128" i="14"/>
  <c r="AF26" i="14"/>
  <c r="AF105" i="14"/>
  <c r="AF47" i="14"/>
  <c r="AF146" i="14"/>
  <c r="AF65" i="14"/>
  <c r="AF29" i="14"/>
  <c r="AF127" i="14"/>
  <c r="AF119" i="14"/>
  <c r="AF56" i="14"/>
  <c r="AF113" i="14"/>
  <c r="AF175" i="14"/>
  <c r="AF54" i="14"/>
  <c r="AF118" i="14"/>
  <c r="AF79" i="14"/>
  <c r="AF190" i="14"/>
  <c r="AF101" i="14"/>
  <c r="AF156" i="14"/>
  <c r="AF114" i="14"/>
  <c r="AF46" i="14"/>
  <c r="AF94" i="14"/>
  <c r="AF133" i="14"/>
  <c r="AF154" i="14"/>
  <c r="AF20" i="14"/>
  <c r="AF22" i="14"/>
  <c r="AF126" i="14"/>
  <c r="AF25" i="14"/>
  <c r="AF143" i="14"/>
  <c r="AF153" i="14"/>
  <c r="AF99" i="14"/>
  <c r="AF23" i="14"/>
  <c r="AF139" i="14"/>
  <c r="AF67" i="14"/>
  <c r="AF57" i="14"/>
  <c r="AF155" i="14"/>
  <c r="AF96" i="14"/>
  <c r="AF131" i="14"/>
  <c r="AF34" i="14"/>
  <c r="AF74" i="14"/>
  <c r="AF152" i="14"/>
  <c r="AF112" i="14"/>
  <c r="AF103" i="14"/>
  <c r="AF129" i="14"/>
  <c r="AF44" i="14"/>
  <c r="AF108" i="14"/>
  <c r="AF51" i="14"/>
  <c r="AF41" i="14"/>
  <c r="AF186" i="14"/>
  <c r="AF30" i="14"/>
  <c r="AV134" i="26"/>
  <c r="AV165" i="26"/>
  <c r="AV47" i="26"/>
  <c r="AV35" i="26"/>
  <c r="AV129" i="26"/>
  <c r="AV169" i="26"/>
  <c r="AV91" i="26"/>
  <c r="AV46" i="26"/>
  <c r="AV132" i="26"/>
  <c r="AV147" i="26"/>
  <c r="AV106" i="26"/>
  <c r="AV112" i="26"/>
  <c r="AV29" i="26"/>
  <c r="AV70" i="26"/>
  <c r="AV192" i="26"/>
  <c r="AV186" i="26"/>
  <c r="AV149" i="26"/>
  <c r="AV87" i="26"/>
  <c r="AV181" i="26"/>
  <c r="AV23" i="26"/>
  <c r="AV60" i="26"/>
  <c r="AV118" i="26"/>
  <c r="AV168" i="26"/>
  <c r="AV37" i="26"/>
  <c r="AV82" i="26"/>
  <c r="AV145" i="26"/>
  <c r="AV111" i="26"/>
  <c r="AV136" i="26"/>
  <c r="AV92" i="26"/>
  <c r="AV44" i="26"/>
  <c r="AV123" i="26"/>
  <c r="AV79" i="26"/>
  <c r="AV127" i="26"/>
  <c r="AV42" i="26"/>
  <c r="AV176" i="26"/>
  <c r="AV126" i="26"/>
  <c r="AV104" i="26"/>
  <c r="AV163" i="26"/>
  <c r="AV89" i="26"/>
  <c r="AV128" i="26"/>
  <c r="AV22" i="26"/>
  <c r="AV194" i="26"/>
  <c r="AV171" i="26"/>
  <c r="AV116" i="26"/>
  <c r="AV81" i="26"/>
  <c r="AV156" i="26"/>
  <c r="AV175" i="26"/>
  <c r="AV51" i="26"/>
  <c r="AV30" i="26"/>
  <c r="AV84" i="26"/>
  <c r="AV71" i="26"/>
  <c r="AV62" i="26"/>
  <c r="AV49" i="26"/>
  <c r="AV31" i="26"/>
  <c r="AV72" i="26"/>
  <c r="AV113" i="26"/>
  <c r="AV100" i="26"/>
  <c r="AV125" i="26"/>
  <c r="AV139" i="26"/>
  <c r="AV185" i="26"/>
  <c r="AV167" i="26"/>
  <c r="AV103" i="26"/>
  <c r="AV45" i="26"/>
  <c r="AV150" i="26"/>
  <c r="AV162" i="26"/>
  <c r="AV64" i="26"/>
  <c r="AV74" i="26"/>
  <c r="AV159" i="26"/>
  <c r="AV164" i="26"/>
  <c r="AV119" i="26"/>
  <c r="AV54" i="26"/>
  <c r="AV114" i="26"/>
  <c r="AV26" i="26"/>
  <c r="AV48" i="26"/>
  <c r="AV121" i="26"/>
  <c r="AV58" i="26"/>
  <c r="AV155" i="26"/>
  <c r="AV153" i="26"/>
  <c r="AV178" i="26"/>
  <c r="AV41" i="26"/>
  <c r="AV53" i="26"/>
  <c r="AV137" i="26"/>
  <c r="AV28" i="26"/>
  <c r="AV75" i="26"/>
  <c r="AV55" i="26"/>
  <c r="AV65" i="26"/>
  <c r="AV182" i="26"/>
  <c r="AV120" i="26"/>
  <c r="AV83" i="26"/>
  <c r="AV77" i="26"/>
  <c r="AV122" i="26"/>
  <c r="AV191" i="26"/>
  <c r="AV124" i="26"/>
  <c r="AV43" i="26"/>
  <c r="AV187" i="26"/>
  <c r="AV27" i="26"/>
  <c r="AV193" i="26"/>
  <c r="AV146" i="26"/>
  <c r="AV141" i="26"/>
  <c r="AV80" i="26"/>
  <c r="AV56" i="26"/>
  <c r="AV94" i="26"/>
  <c r="AV151" i="26"/>
  <c r="AV160" i="26"/>
  <c r="AV177" i="26"/>
  <c r="AV131" i="26"/>
  <c r="AV115" i="26"/>
  <c r="AV183" i="26"/>
  <c r="AV97" i="26"/>
  <c r="AV78" i="26"/>
  <c r="AV105" i="26"/>
  <c r="AV152" i="26"/>
  <c r="AV95" i="26"/>
  <c r="AV179" i="26"/>
  <c r="AV143" i="26"/>
  <c r="AV93" i="26"/>
  <c r="AV69" i="26"/>
  <c r="AV135" i="26"/>
  <c r="AV21" i="26"/>
  <c r="AV101" i="26"/>
  <c r="AV109" i="26"/>
  <c r="AV108" i="26"/>
  <c r="AV40" i="26"/>
  <c r="AV61" i="26"/>
  <c r="AV107" i="26"/>
  <c r="AV130" i="26"/>
  <c r="AV138" i="26"/>
  <c r="AV38" i="26"/>
  <c r="AV34" i="26"/>
  <c r="AV142" i="26"/>
  <c r="AV188" i="26"/>
  <c r="AV90" i="26"/>
  <c r="AV66" i="26"/>
  <c r="AV170" i="26"/>
  <c r="AV68" i="26"/>
  <c r="AV39" i="26"/>
  <c r="AV99" i="26"/>
  <c r="AV25" i="26"/>
  <c r="AV86" i="26"/>
  <c r="AV184" i="26"/>
  <c r="AV85" i="26"/>
  <c r="AV33" i="26"/>
  <c r="AV189" i="26"/>
  <c r="AV117" i="26"/>
  <c r="AV154" i="26"/>
  <c r="AV59" i="26"/>
  <c r="AV172" i="26"/>
  <c r="AV36" i="26"/>
  <c r="AV57" i="26"/>
  <c r="AV161" i="26"/>
  <c r="AV148" i="26"/>
  <c r="AV50" i="26"/>
  <c r="AV157" i="26"/>
  <c r="AV24" i="26"/>
  <c r="AV102" i="26"/>
  <c r="AV110" i="26"/>
  <c r="AV76" i="26"/>
  <c r="AV88" i="26"/>
  <c r="AV158" i="26"/>
  <c r="AV190" i="26"/>
  <c r="AV180" i="26"/>
  <c r="AV140" i="26"/>
  <c r="AV32" i="26"/>
  <c r="AV96" i="26"/>
  <c r="AV67" i="26"/>
  <c r="AV133" i="26"/>
  <c r="AV52" i="26"/>
  <c r="AV63" i="26"/>
  <c r="AV174" i="26"/>
  <c r="AV73" i="26"/>
  <c r="AV166" i="26"/>
  <c r="AV98" i="26"/>
  <c r="AV144" i="26"/>
  <c r="AV173" i="26"/>
  <c r="AF54" i="26"/>
  <c r="AF167" i="26"/>
  <c r="AF157" i="26"/>
  <c r="AF142" i="26"/>
  <c r="AF123" i="26"/>
  <c r="AF75" i="26"/>
  <c r="AF42" i="26"/>
  <c r="AF144" i="26"/>
  <c r="AF192" i="26"/>
  <c r="AF45" i="26"/>
  <c r="AF137" i="26"/>
  <c r="AF147" i="26"/>
  <c r="AF188" i="26"/>
  <c r="AF56" i="26"/>
  <c r="AF39" i="26"/>
  <c r="AF55" i="26"/>
  <c r="AF31" i="26"/>
  <c r="AF190" i="26"/>
  <c r="AF52" i="26"/>
  <c r="AF89" i="26"/>
  <c r="AF72" i="26"/>
  <c r="AF69" i="26"/>
  <c r="AF163" i="26"/>
  <c r="AF27" i="26"/>
  <c r="AF90" i="26"/>
  <c r="AF128" i="26"/>
  <c r="AF38" i="26"/>
  <c r="AF41" i="26"/>
  <c r="AF165" i="26"/>
  <c r="AF64" i="26"/>
  <c r="AF93" i="26"/>
  <c r="AF111" i="26"/>
  <c r="AF152" i="26"/>
  <c r="AF127" i="26"/>
  <c r="AF101" i="26"/>
  <c r="AF33" i="26"/>
  <c r="AF118" i="26"/>
  <c r="AF191" i="26"/>
  <c r="AF79" i="26"/>
  <c r="AF67" i="26"/>
  <c r="AF143" i="26"/>
  <c r="AF160" i="26"/>
  <c r="AF20" i="26"/>
  <c r="AF120" i="26"/>
  <c r="AF43" i="26"/>
  <c r="AF132" i="26"/>
  <c r="AF140" i="26"/>
  <c r="AF80" i="26"/>
  <c r="AF116" i="26"/>
  <c r="AF91" i="26"/>
  <c r="AF146" i="26"/>
  <c r="AF26" i="26"/>
  <c r="AF29" i="26"/>
  <c r="AF186" i="26"/>
  <c r="AF107" i="26"/>
  <c r="AF85" i="26"/>
  <c r="AF164" i="26"/>
  <c r="AF194" i="26"/>
  <c r="AG194" i="26" s="1"/>
  <c r="AF32" i="26"/>
  <c r="AF44" i="26"/>
  <c r="AF169" i="26"/>
  <c r="AF98" i="26"/>
  <c r="AF50" i="26"/>
  <c r="AF109" i="26"/>
  <c r="AF46" i="26"/>
  <c r="AF105" i="26"/>
  <c r="AF58" i="26"/>
  <c r="AF131" i="26"/>
  <c r="AF149" i="26"/>
  <c r="AF57" i="26"/>
  <c r="AF124" i="26"/>
  <c r="AF150" i="26"/>
  <c r="AF62" i="26"/>
  <c r="AF47" i="26"/>
  <c r="AF117" i="26"/>
  <c r="AF53" i="26"/>
  <c r="AF40" i="26"/>
  <c r="AF115" i="26"/>
  <c r="AF139" i="26"/>
  <c r="AF83" i="26"/>
  <c r="AF176" i="26"/>
  <c r="AF171" i="26"/>
  <c r="AF129" i="26"/>
  <c r="AF135" i="26"/>
  <c r="AF174" i="26"/>
  <c r="Z18" i="26"/>
  <c r="AF138" i="26"/>
  <c r="AF122" i="26"/>
  <c r="AF87" i="26"/>
  <c r="AF97" i="26"/>
  <c r="AF30" i="26"/>
  <c r="AF81" i="26"/>
  <c r="AF119" i="26"/>
  <c r="AF136" i="26"/>
  <c r="AF114" i="26"/>
  <c r="AF99" i="26"/>
  <c r="AF168" i="26"/>
  <c r="AF24" i="26"/>
  <c r="AF130" i="26"/>
  <c r="AF177" i="26"/>
  <c r="AF94" i="26"/>
  <c r="AF73" i="26"/>
  <c r="AF88" i="26"/>
  <c r="AF133" i="26"/>
  <c r="AF48" i="26"/>
  <c r="AF175" i="26"/>
  <c r="AF61" i="26"/>
  <c r="AF155" i="26"/>
  <c r="AF159" i="26"/>
  <c r="AF154" i="26"/>
  <c r="AF156" i="26"/>
  <c r="AF36" i="26"/>
  <c r="AF183" i="26"/>
  <c r="AF65" i="26"/>
  <c r="AF51" i="26"/>
  <c r="AF76" i="26"/>
  <c r="AF96" i="26"/>
  <c r="AF86" i="26"/>
  <c r="AF126" i="26"/>
  <c r="AF106" i="26"/>
  <c r="AF151" i="26"/>
  <c r="AF182" i="26"/>
  <c r="AF162" i="26"/>
  <c r="AF173" i="26"/>
  <c r="AF179" i="26"/>
  <c r="AF34" i="26"/>
  <c r="AF153" i="26"/>
  <c r="AF104" i="26"/>
  <c r="AF178" i="26"/>
  <c r="AF37" i="26"/>
  <c r="AF161" i="26"/>
  <c r="AF185" i="26"/>
  <c r="AF145" i="26"/>
  <c r="AF22" i="26"/>
  <c r="AF184" i="26"/>
  <c r="AF108" i="26"/>
  <c r="AF28" i="26"/>
  <c r="AF60" i="26"/>
  <c r="AF68" i="26"/>
  <c r="AF110" i="26"/>
  <c r="AF21" i="26"/>
  <c r="AF134" i="26"/>
  <c r="AF74" i="26"/>
  <c r="AF63" i="26"/>
  <c r="AF66" i="26"/>
  <c r="AF82" i="26"/>
  <c r="AF25" i="26"/>
  <c r="AF23" i="26"/>
  <c r="AF70" i="26"/>
  <c r="AF102" i="26"/>
  <c r="AF158" i="26"/>
  <c r="AF77" i="26"/>
  <c r="AF49" i="26"/>
  <c r="AF172" i="26"/>
  <c r="AF113" i="26"/>
  <c r="AF187" i="26"/>
  <c r="AF95" i="26"/>
  <c r="AF35" i="26"/>
  <c r="AF180" i="26"/>
  <c r="AF92" i="26"/>
  <c r="AF166" i="26"/>
  <c r="AF103" i="26"/>
  <c r="AF193" i="26"/>
  <c r="AF121" i="26"/>
  <c r="AA13" i="26"/>
  <c r="AF181" i="26"/>
  <c r="AF100" i="26"/>
  <c r="AF59" i="26"/>
  <c r="AF112" i="26"/>
  <c r="AF141" i="26"/>
  <c r="AF125" i="26"/>
  <c r="AF189" i="26"/>
  <c r="AF148" i="26"/>
  <c r="AF84" i="26"/>
  <c r="AF170" i="26"/>
  <c r="AF71" i="26"/>
  <c r="AF78" i="26"/>
  <c r="AJ24" i="13"/>
  <c r="AB20" i="13"/>
  <c r="AJ5" i="14"/>
  <c r="U5" i="14" s="1"/>
  <c r="AR194" i="31"/>
  <c r="AR193" i="31" s="1"/>
  <c r="AR192" i="31" s="1"/>
  <c r="AR191" i="31" s="1"/>
  <c r="AR190" i="31" s="1"/>
  <c r="AR189" i="31" s="1"/>
  <c r="AR188" i="31" s="1"/>
  <c r="AR187" i="31" s="1"/>
  <c r="AR186" i="31" s="1"/>
  <c r="AR185" i="31" s="1"/>
  <c r="AR184" i="31" s="1"/>
  <c r="AR183" i="31" s="1"/>
  <c r="AR182" i="31" s="1"/>
  <c r="AR181" i="31" s="1"/>
  <c r="AR180" i="31" s="1"/>
  <c r="AR179" i="31" s="1"/>
  <c r="AR178" i="31" s="1"/>
  <c r="AR177" i="31" s="1"/>
  <c r="AR176" i="31" s="1"/>
  <c r="AR175" i="31" s="1"/>
  <c r="AR174" i="31" s="1"/>
  <c r="AR173" i="31" s="1"/>
  <c r="AR172" i="31" s="1"/>
  <c r="AR171" i="31" s="1"/>
  <c r="AR170" i="31" s="1"/>
  <c r="AR169" i="31" s="1"/>
  <c r="AR168" i="31" s="1"/>
  <c r="AR167" i="31" s="1"/>
  <c r="AR166" i="31" s="1"/>
  <c r="AR165" i="31" s="1"/>
  <c r="AR164" i="31" s="1"/>
  <c r="AR163" i="31" s="1"/>
  <c r="AR162" i="31" s="1"/>
  <c r="AR161" i="31" s="1"/>
  <c r="AR160" i="31" s="1"/>
  <c r="AR159" i="31" s="1"/>
  <c r="AR158" i="31" s="1"/>
  <c r="AR157" i="31" s="1"/>
  <c r="AR156" i="31" s="1"/>
  <c r="AR155" i="31" s="1"/>
  <c r="AR154" i="31" s="1"/>
  <c r="AR153" i="31" s="1"/>
  <c r="AR152" i="31" s="1"/>
  <c r="AR151" i="31" s="1"/>
  <c r="AR150" i="31" s="1"/>
  <c r="AR149" i="31" s="1"/>
  <c r="AR148" i="31" s="1"/>
  <c r="AR147" i="31" s="1"/>
  <c r="AR146" i="31" s="1"/>
  <c r="AR145" i="31" s="1"/>
  <c r="AR144" i="31" s="1"/>
  <c r="AR143" i="31" s="1"/>
  <c r="AR142" i="31" s="1"/>
  <c r="AR141" i="31" s="1"/>
  <c r="AR140" i="31" s="1"/>
  <c r="AR139" i="31" s="1"/>
  <c r="AR138" i="31" s="1"/>
  <c r="AR137" i="31" s="1"/>
  <c r="AR136" i="31" s="1"/>
  <c r="AR135" i="31" s="1"/>
  <c r="AR134" i="31" s="1"/>
  <c r="AR133" i="31" s="1"/>
  <c r="AR132" i="31" s="1"/>
  <c r="AR131" i="31" s="1"/>
  <c r="AR130" i="31" s="1"/>
  <c r="AR129" i="31" s="1"/>
  <c r="AR128" i="31" s="1"/>
  <c r="AR127" i="31" s="1"/>
  <c r="AR126" i="31" s="1"/>
  <c r="AR125" i="31" s="1"/>
  <c r="AR124" i="31" s="1"/>
  <c r="AR123" i="31" s="1"/>
  <c r="AR122" i="31" s="1"/>
  <c r="AR121" i="31" s="1"/>
  <c r="AR120" i="31" s="1"/>
  <c r="AR119" i="31" s="1"/>
  <c r="AR118" i="31" s="1"/>
  <c r="AR117" i="31" s="1"/>
  <c r="AR116" i="31" s="1"/>
  <c r="AR115" i="31" s="1"/>
  <c r="AR114" i="31" s="1"/>
  <c r="AR113" i="31" s="1"/>
  <c r="AR112" i="31" s="1"/>
  <c r="AR111" i="31" s="1"/>
  <c r="AR110" i="31" s="1"/>
  <c r="AR109" i="31" s="1"/>
  <c r="AR108" i="31" s="1"/>
  <c r="AR107" i="31" s="1"/>
  <c r="AR106" i="31" s="1"/>
  <c r="AR105" i="31" s="1"/>
  <c r="AR104" i="31" s="1"/>
  <c r="AR103" i="31" s="1"/>
  <c r="AR102" i="31" s="1"/>
  <c r="AR101" i="31" s="1"/>
  <c r="AR100" i="31" s="1"/>
  <c r="AR99" i="31" s="1"/>
  <c r="AR98" i="31" s="1"/>
  <c r="AR97" i="31" s="1"/>
  <c r="AR96" i="31" s="1"/>
  <c r="AR95" i="31" s="1"/>
  <c r="AR94" i="31" s="1"/>
  <c r="AR93" i="31" s="1"/>
  <c r="AR92" i="31" s="1"/>
  <c r="AR91" i="31" s="1"/>
  <c r="AR90" i="31" s="1"/>
  <c r="AR89" i="31" s="1"/>
  <c r="AR88" i="31" s="1"/>
  <c r="AR87" i="31" s="1"/>
  <c r="AR86" i="31" s="1"/>
  <c r="AR85" i="31" s="1"/>
  <c r="AR84" i="31" s="1"/>
  <c r="AR83" i="31" s="1"/>
  <c r="AR82" i="31" s="1"/>
  <c r="AR81" i="31" s="1"/>
  <c r="AR80" i="31" s="1"/>
  <c r="AR79" i="31" s="1"/>
  <c r="AR78" i="31" s="1"/>
  <c r="AR77" i="31" s="1"/>
  <c r="AR76" i="31" s="1"/>
  <c r="AR75" i="31" s="1"/>
  <c r="AR74" i="31" s="1"/>
  <c r="AR73" i="31" s="1"/>
  <c r="AR72" i="31" s="1"/>
  <c r="AR71" i="31" s="1"/>
  <c r="AR70" i="31" s="1"/>
  <c r="AR69" i="31" s="1"/>
  <c r="AR68" i="31" s="1"/>
  <c r="AR67" i="31" s="1"/>
  <c r="AR66" i="31" s="1"/>
  <c r="AR65" i="31" s="1"/>
  <c r="AR64" i="31" s="1"/>
  <c r="AR63" i="31" s="1"/>
  <c r="AR62" i="31" s="1"/>
  <c r="AR61" i="31" s="1"/>
  <c r="AR60" i="31" s="1"/>
  <c r="AR59" i="31" s="1"/>
  <c r="AR58" i="31" s="1"/>
  <c r="AR57" i="31" s="1"/>
  <c r="AR56" i="31" s="1"/>
  <c r="AR55" i="31" s="1"/>
  <c r="AR54" i="31" s="1"/>
  <c r="AR53" i="31" s="1"/>
  <c r="AR52" i="31" s="1"/>
  <c r="AR51" i="31" s="1"/>
  <c r="AR50" i="31" s="1"/>
  <c r="AR49" i="31" s="1"/>
  <c r="AR48" i="31" s="1"/>
  <c r="AR47" i="31" s="1"/>
  <c r="AR46" i="31" s="1"/>
  <c r="AR45" i="31" s="1"/>
  <c r="AR44" i="31" s="1"/>
  <c r="AR43" i="31" s="1"/>
  <c r="AR42" i="31" s="1"/>
  <c r="AR41" i="31" s="1"/>
  <c r="AR40" i="31" s="1"/>
  <c r="AR39" i="31" s="1"/>
  <c r="AR38" i="31" s="1"/>
  <c r="AR37" i="31" s="1"/>
  <c r="AR36" i="31" s="1"/>
  <c r="AR35" i="31" s="1"/>
  <c r="AR34" i="31" s="1"/>
  <c r="AR33" i="31" s="1"/>
  <c r="AR32" i="31" s="1"/>
  <c r="AR31" i="31" s="1"/>
  <c r="AR30" i="31" s="1"/>
  <c r="AR29" i="31" s="1"/>
  <c r="AR28" i="31" s="1"/>
  <c r="AR27" i="31" s="1"/>
  <c r="AR26" i="31" s="1"/>
  <c r="AR25" i="31" s="1"/>
  <c r="AR24" i="31" s="1"/>
  <c r="AR23" i="31" s="1"/>
  <c r="AR22" i="31" s="1"/>
  <c r="AR21" i="31" s="1"/>
  <c r="AJ5" i="31"/>
  <c r="U5" i="31" s="1"/>
  <c r="AJ5" i="28"/>
  <c r="U5" i="28" s="1"/>
  <c r="AW9" i="13"/>
  <c r="BD9" i="13"/>
  <c r="AX9" i="13"/>
  <c r="BB9" i="13"/>
  <c r="BA9" i="13"/>
  <c r="AZ9" i="13"/>
  <c r="AV9" i="13"/>
  <c r="BF9" i="13"/>
  <c r="BC9" i="13"/>
  <c r="AY9" i="13"/>
  <c r="BE9" i="13"/>
  <c r="BG9" i="13"/>
  <c r="AG33" i="12" l="1"/>
  <c r="AG178" i="12"/>
  <c r="AG182" i="12"/>
  <c r="AG126" i="12"/>
  <c r="AG37" i="12"/>
  <c r="AG168" i="12"/>
  <c r="AG92" i="12"/>
  <c r="AG170" i="12"/>
  <c r="AG151" i="12"/>
  <c r="AG165" i="12"/>
  <c r="AG52" i="12"/>
  <c r="AG85" i="12"/>
  <c r="AG185" i="12"/>
  <c r="V24" i="13"/>
  <c r="AG159" i="12"/>
  <c r="AG142" i="12"/>
  <c r="AG149" i="12"/>
  <c r="AG193" i="12"/>
  <c r="U7" i="12"/>
  <c r="B13" i="12" s="1"/>
  <c r="AG30" i="12"/>
  <c r="AG53" i="12"/>
  <c r="AG157" i="12"/>
  <c r="AG29" i="12"/>
  <c r="AG172" i="12"/>
  <c r="AG141" i="12"/>
  <c r="AG153" i="12"/>
  <c r="AG48" i="12"/>
  <c r="AG54" i="12"/>
  <c r="AG65" i="12"/>
  <c r="AG107" i="12"/>
  <c r="AG186" i="12"/>
  <c r="AG183" i="12"/>
  <c r="AG21" i="12"/>
  <c r="AG28" i="12"/>
  <c r="AG145" i="12"/>
  <c r="AG140" i="12"/>
  <c r="AG96" i="12"/>
  <c r="AG64" i="12"/>
  <c r="AG45" i="12"/>
  <c r="AG184" i="12"/>
  <c r="AG50" i="12"/>
  <c r="AG188" i="12"/>
  <c r="AG189" i="12"/>
  <c r="AG36" i="12"/>
  <c r="AG55" i="12"/>
  <c r="AG75" i="12"/>
  <c r="AG57" i="12"/>
  <c r="AG69" i="12"/>
  <c r="AG150" i="12"/>
  <c r="AG144" i="12"/>
  <c r="AG99" i="12"/>
  <c r="AG63" i="12"/>
  <c r="AG121" i="12"/>
  <c r="AG93" i="12"/>
  <c r="AG181" i="12"/>
  <c r="AG25" i="12"/>
  <c r="AG115" i="12"/>
  <c r="AG26" i="12"/>
  <c r="AG117" i="12"/>
  <c r="AG109" i="12"/>
  <c r="AG106" i="12"/>
  <c r="AG146" i="12"/>
  <c r="AG120" i="12"/>
  <c r="AG73" i="12"/>
  <c r="AG60" i="12"/>
  <c r="AG84" i="12"/>
  <c r="AG67" i="12"/>
  <c r="AG70" i="12"/>
  <c r="AG158" i="12"/>
  <c r="AG68" i="12"/>
  <c r="AG114" i="12"/>
  <c r="AG130" i="12"/>
  <c r="AG95" i="12"/>
  <c r="AG167" i="12"/>
  <c r="AG174" i="12"/>
  <c r="AG169" i="12"/>
  <c r="AG139" i="12"/>
  <c r="AG104" i="12"/>
  <c r="AG44" i="12"/>
  <c r="AG58" i="12"/>
  <c r="AG88" i="12"/>
  <c r="AG108" i="12"/>
  <c r="AG81" i="12"/>
  <c r="AG78" i="12"/>
  <c r="AG147" i="12"/>
  <c r="AG47" i="12"/>
  <c r="AG41" i="12"/>
  <c r="AG42" i="12"/>
  <c r="AG79" i="12"/>
  <c r="AG46" i="12"/>
  <c r="AG59" i="12"/>
  <c r="AG77" i="12"/>
  <c r="AG176" i="12"/>
  <c r="AG124" i="12"/>
  <c r="AG98" i="12"/>
  <c r="AG135" i="12"/>
  <c r="AG177" i="12"/>
  <c r="AG187" i="12"/>
  <c r="AG191" i="12"/>
  <c r="AG192" i="12"/>
  <c r="AG80" i="12"/>
  <c r="AG97" i="12"/>
  <c r="AG20" i="12"/>
  <c r="AG160" i="12"/>
  <c r="AG103" i="12"/>
  <c r="AG152" i="12"/>
  <c r="AG35" i="12"/>
  <c r="AG148" i="12"/>
  <c r="AG43" i="12"/>
  <c r="AG137" i="12"/>
  <c r="AG111" i="12"/>
  <c r="AG51" i="12"/>
  <c r="AG61" i="12"/>
  <c r="AG101" i="12"/>
  <c r="AG86" i="12"/>
  <c r="AG34" i="12"/>
  <c r="AG161" i="12"/>
  <c r="AG112" i="12"/>
  <c r="AG156" i="12"/>
  <c r="AG100" i="12"/>
  <c r="AG90" i="12"/>
  <c r="AG162" i="12"/>
  <c r="AG134" i="12"/>
  <c r="AG38" i="12"/>
  <c r="AG155" i="12"/>
  <c r="AG49" i="12"/>
  <c r="AG122" i="12"/>
  <c r="AG66" i="12"/>
  <c r="AG39" i="12"/>
  <c r="AG138" i="12"/>
  <c r="AG133" i="12"/>
  <c r="AG143" i="12"/>
  <c r="AG127" i="12"/>
  <c r="AG91" i="12"/>
  <c r="AG94" i="12"/>
  <c r="AG76" i="12"/>
  <c r="AG74" i="12"/>
  <c r="AG190" i="12"/>
  <c r="AG175" i="12"/>
  <c r="AG89" i="12"/>
  <c r="AG102" i="12"/>
  <c r="AG83" i="12"/>
  <c r="AG119" i="12"/>
  <c r="AG24" i="12"/>
  <c r="AG171" i="12"/>
  <c r="AG179" i="12"/>
  <c r="AG116" i="12"/>
  <c r="AG118" i="12"/>
  <c r="AG173" i="12"/>
  <c r="AG136" i="12"/>
  <c r="AG22" i="12"/>
  <c r="AG40" i="12"/>
  <c r="AG163" i="12"/>
  <c r="AG71" i="12"/>
  <c r="AG110" i="12"/>
  <c r="AG87" i="12"/>
  <c r="AG128" i="12"/>
  <c r="AG27" i="12"/>
  <c r="AG132" i="12"/>
  <c r="AG166" i="12"/>
  <c r="AG56" i="12"/>
  <c r="AG23" i="12"/>
  <c r="AG180" i="12"/>
  <c r="AG82" i="12"/>
  <c r="AG62" i="12"/>
  <c r="AG32" i="12"/>
  <c r="AG105" i="12"/>
  <c r="AG129" i="12"/>
  <c r="AG31" i="12"/>
  <c r="AG72" i="12"/>
  <c r="AG123" i="12"/>
  <c r="AG125" i="12"/>
  <c r="AG164" i="12"/>
  <c r="AG131" i="12"/>
  <c r="AG113" i="12"/>
  <c r="AG154" i="12"/>
  <c r="AG192" i="28"/>
  <c r="AG193" i="28"/>
  <c r="AG193" i="30"/>
  <c r="AG78" i="26"/>
  <c r="AG112" i="26"/>
  <c r="AG166" i="26"/>
  <c r="AG179" i="26"/>
  <c r="AG186" i="14"/>
  <c r="AG190" i="14"/>
  <c r="AG193" i="29"/>
  <c r="AG148" i="26"/>
  <c r="AG178" i="26"/>
  <c r="AG183" i="26"/>
  <c r="AG192" i="26"/>
  <c r="AG20" i="28"/>
  <c r="AG25" i="28"/>
  <c r="AG115" i="28"/>
  <c r="AG155" i="28"/>
  <c r="AG187" i="28"/>
  <c r="AG192" i="31"/>
  <c r="AG93" i="32"/>
  <c r="AG107" i="32"/>
  <c r="AG138" i="32"/>
  <c r="AG180" i="32"/>
  <c r="AG191" i="32"/>
  <c r="AG179" i="34"/>
  <c r="AG192" i="34"/>
  <c r="AG148" i="30"/>
  <c r="AG179" i="30"/>
  <c r="AG191" i="30"/>
  <c r="AG126" i="32"/>
  <c r="AG99" i="30"/>
  <c r="AG173" i="35"/>
  <c r="AG185" i="35"/>
  <c r="AG29" i="27"/>
  <c r="AG68" i="27"/>
  <c r="AG159" i="27"/>
  <c r="AG169" i="27"/>
  <c r="AG117" i="27"/>
  <c r="AG174" i="27"/>
  <c r="AG185" i="27"/>
  <c r="AG188" i="27"/>
  <c r="V26" i="13"/>
  <c r="V33" i="13"/>
  <c r="V28" i="13"/>
  <c r="V30" i="13"/>
  <c r="V25" i="13"/>
  <c r="AG55" i="30"/>
  <c r="AG57" i="30"/>
  <c r="AG63" i="34"/>
  <c r="AG69" i="34"/>
  <c r="AG31" i="34"/>
  <c r="AG32" i="34"/>
  <c r="AG124" i="34"/>
  <c r="AG137" i="34"/>
  <c r="AG150" i="34"/>
  <c r="AG152" i="34"/>
  <c r="AG183" i="34"/>
  <c r="AG184" i="34"/>
  <c r="AG81" i="30"/>
  <c r="AG87" i="30"/>
  <c r="AG20" i="30"/>
  <c r="AG26" i="30"/>
  <c r="AG35" i="30"/>
  <c r="AG38" i="30"/>
  <c r="AG157" i="30"/>
  <c r="AG161" i="30"/>
  <c r="AG192" i="35"/>
  <c r="AG193" i="35"/>
  <c r="U7" i="34"/>
  <c r="B13" i="34" s="1"/>
  <c r="U7" i="27"/>
  <c r="B13" i="27" s="1"/>
  <c r="AG46" i="14"/>
  <c r="AG134" i="32"/>
  <c r="AG106" i="32"/>
  <c r="AG122" i="32"/>
  <c r="AG136" i="32"/>
  <c r="AG137" i="32"/>
  <c r="AG20" i="32"/>
  <c r="AG48" i="32"/>
  <c r="AG82" i="32"/>
  <c r="AG23" i="32"/>
  <c r="AG154" i="32"/>
  <c r="AG111" i="32"/>
  <c r="AG98" i="32"/>
  <c r="AG105" i="32"/>
  <c r="AG143" i="31"/>
  <c r="AG149" i="31"/>
  <c r="AG190" i="31"/>
  <c r="AG150" i="32"/>
  <c r="AG179" i="32"/>
  <c r="AG155" i="32"/>
  <c r="AG152" i="32"/>
  <c r="AG51" i="32"/>
  <c r="AG68" i="32"/>
  <c r="AG84" i="32"/>
  <c r="AG31" i="32"/>
  <c r="AG171" i="32"/>
  <c r="AG30" i="32"/>
  <c r="AG39" i="32"/>
  <c r="AG24" i="32"/>
  <c r="AG65" i="32"/>
  <c r="AG27" i="32"/>
  <c r="AG151" i="32"/>
  <c r="AG73" i="32"/>
  <c r="AG95" i="32"/>
  <c r="AG108" i="32"/>
  <c r="AG100" i="32"/>
  <c r="AG162" i="32"/>
  <c r="AG88" i="32"/>
  <c r="AG140" i="32"/>
  <c r="AG170" i="32"/>
  <c r="AG103" i="32"/>
  <c r="AG50" i="32"/>
  <c r="AG22" i="32"/>
  <c r="AG87" i="32"/>
  <c r="AG184" i="32"/>
  <c r="AG116" i="32"/>
  <c r="AG59" i="32"/>
  <c r="AG83" i="32"/>
  <c r="AG157" i="32"/>
  <c r="AG104" i="32"/>
  <c r="AG183" i="32"/>
  <c r="AG131" i="32"/>
  <c r="AG74" i="32"/>
  <c r="AG72" i="32"/>
  <c r="AG41" i="32"/>
  <c r="AG177" i="32"/>
  <c r="AG113" i="32"/>
  <c r="AG52" i="32"/>
  <c r="AG185" i="32"/>
  <c r="AG49" i="32"/>
  <c r="AG181" i="32"/>
  <c r="AG109" i="34"/>
  <c r="AG163" i="34"/>
  <c r="AG86" i="34"/>
  <c r="AG89" i="34"/>
  <c r="AG174" i="34"/>
  <c r="AG114" i="34"/>
  <c r="AG37" i="34"/>
  <c r="AG129" i="34"/>
  <c r="AG64" i="34"/>
  <c r="AG142" i="34"/>
  <c r="AG46" i="34"/>
  <c r="AG186" i="34"/>
  <c r="AG41" i="34"/>
  <c r="AG132" i="34"/>
  <c r="AG58" i="34"/>
  <c r="AG87" i="34"/>
  <c r="AG72" i="34"/>
  <c r="AG119" i="34"/>
  <c r="AG175" i="34"/>
  <c r="AG110" i="34"/>
  <c r="AG188" i="34"/>
  <c r="AG60" i="34"/>
  <c r="AG29" i="34"/>
  <c r="AG84" i="34"/>
  <c r="AG122" i="34"/>
  <c r="AG162" i="34"/>
  <c r="AG62" i="34"/>
  <c r="AG187" i="34"/>
  <c r="AG160" i="34"/>
  <c r="AG38" i="34"/>
  <c r="AG70" i="34"/>
  <c r="AG85" i="34"/>
  <c r="AG183" i="30"/>
  <c r="AG121" i="30"/>
  <c r="AG43" i="30"/>
  <c r="AG180" i="30"/>
  <c r="AG129" i="30"/>
  <c r="AG45" i="30"/>
  <c r="AG106" i="30"/>
  <c r="AG118" i="30"/>
  <c r="AG163" i="30"/>
  <c r="AG124" i="30"/>
  <c r="AG127" i="30"/>
  <c r="AG154" i="30"/>
  <c r="AG128" i="30"/>
  <c r="AG25" i="30"/>
  <c r="AG49" i="30"/>
  <c r="AG176" i="30"/>
  <c r="AG42" i="30"/>
  <c r="AG84" i="30"/>
  <c r="AG80" i="30"/>
  <c r="AG98" i="30"/>
  <c r="AG90" i="30"/>
  <c r="AG188" i="30"/>
  <c r="AG92" i="30"/>
  <c r="AG164" i="30"/>
  <c r="AG48" i="30"/>
  <c r="AG137" i="30"/>
  <c r="AG123" i="30"/>
  <c r="AG115" i="30"/>
  <c r="AG58" i="30"/>
  <c r="AG46" i="30"/>
  <c r="AG36" i="30"/>
  <c r="AG49" i="35"/>
  <c r="AG29" i="35"/>
  <c r="AG143" i="35"/>
  <c r="AG112" i="35"/>
  <c r="AG46" i="35"/>
  <c r="AG104" i="35"/>
  <c r="AG137" i="35"/>
  <c r="AG70" i="35"/>
  <c r="AG93" i="35"/>
  <c r="AG134" i="35"/>
  <c r="AG22" i="35"/>
  <c r="AG44" i="35"/>
  <c r="AG24" i="35"/>
  <c r="AG68" i="35"/>
  <c r="AG169" i="35"/>
  <c r="AG128" i="35"/>
  <c r="AG108" i="35"/>
  <c r="AG20" i="35"/>
  <c r="AG187" i="35"/>
  <c r="AG73" i="35"/>
  <c r="AG188" i="35"/>
  <c r="AG60" i="35"/>
  <c r="AG121" i="35"/>
  <c r="AG114" i="35"/>
  <c r="AG40" i="35"/>
  <c r="AG182" i="35"/>
  <c r="AG94" i="35"/>
  <c r="AG41" i="35"/>
  <c r="AG76" i="35"/>
  <c r="AG172" i="35"/>
  <c r="AG165" i="35"/>
  <c r="AG117" i="35"/>
  <c r="AG150" i="35"/>
  <c r="AG92" i="35"/>
  <c r="AG119" i="35"/>
  <c r="AG57" i="35"/>
  <c r="AG25" i="35"/>
  <c r="AG35" i="35"/>
  <c r="AG105" i="35"/>
  <c r="AG156" i="35"/>
  <c r="AG164" i="35"/>
  <c r="AG61" i="35"/>
  <c r="AG33" i="27"/>
  <c r="AG99" i="27"/>
  <c r="AG129" i="27"/>
  <c r="AG132" i="27"/>
  <c r="AG154" i="27"/>
  <c r="AG76" i="27"/>
  <c r="AG23" i="27"/>
  <c r="AG172" i="27"/>
  <c r="AG98" i="27"/>
  <c r="AG175" i="27"/>
  <c r="AG155" i="27"/>
  <c r="AG89" i="27"/>
  <c r="AG39" i="27"/>
  <c r="AG105" i="27"/>
  <c r="AG86" i="27"/>
  <c r="AG92" i="27"/>
  <c r="AG95" i="27"/>
  <c r="AG113" i="27"/>
  <c r="AG26" i="27"/>
  <c r="AG110" i="27"/>
  <c r="AG87" i="27"/>
  <c r="AG40" i="27"/>
  <c r="AG82" i="27"/>
  <c r="AG163" i="27"/>
  <c r="AG75" i="27"/>
  <c r="AG153" i="27"/>
  <c r="AG171" i="27"/>
  <c r="AG157" i="27"/>
  <c r="AG74" i="27"/>
  <c r="AG46" i="27"/>
  <c r="AG109" i="27"/>
  <c r="AG186" i="27"/>
  <c r="AG167" i="27"/>
  <c r="AG192" i="27"/>
  <c r="AG130" i="27"/>
  <c r="AG21" i="27"/>
  <c r="AG50" i="27"/>
  <c r="AG48" i="27"/>
  <c r="AG181" i="27"/>
  <c r="AG70" i="27"/>
  <c r="AG119" i="27"/>
  <c r="AG139" i="27"/>
  <c r="AG136" i="27"/>
  <c r="AG63" i="27"/>
  <c r="U7" i="32"/>
  <c r="B13" i="32" s="1"/>
  <c r="AG47" i="34"/>
  <c r="AG51" i="34"/>
  <c r="AG116" i="34"/>
  <c r="AG117" i="34"/>
  <c r="AG96" i="34"/>
  <c r="AG98" i="34"/>
  <c r="AG22" i="34"/>
  <c r="AG24" i="34"/>
  <c r="AG120" i="34"/>
  <c r="AG126" i="34"/>
  <c r="AG76" i="34"/>
  <c r="AG78" i="34"/>
  <c r="AG113" i="34"/>
  <c r="AG115" i="34"/>
  <c r="AG47" i="30"/>
  <c r="AG53" i="30"/>
  <c r="AG141" i="30"/>
  <c r="AG146" i="30"/>
  <c r="AG104" i="30"/>
  <c r="AG110" i="30"/>
  <c r="AG189" i="30"/>
  <c r="AG190" i="30"/>
  <c r="U7" i="30"/>
  <c r="B13" i="30" s="1"/>
  <c r="AG169" i="34"/>
  <c r="AG170" i="34"/>
  <c r="AG172" i="34"/>
  <c r="AG176" i="34"/>
  <c r="AG74" i="34"/>
  <c r="AG75" i="34"/>
  <c r="AG133" i="34"/>
  <c r="AG135" i="34"/>
  <c r="AG161" i="34"/>
  <c r="AG166" i="34"/>
  <c r="AG100" i="34"/>
  <c r="AG107" i="34"/>
  <c r="AG147" i="30"/>
  <c r="AG150" i="30"/>
  <c r="AG188" i="26"/>
  <c r="AG44" i="14"/>
  <c r="AG85" i="32"/>
  <c r="AG128" i="32"/>
  <c r="AG61" i="32"/>
  <c r="AG56" i="32"/>
  <c r="AG124" i="32"/>
  <c r="AG97" i="32"/>
  <c r="AG53" i="32"/>
  <c r="AG117" i="32"/>
  <c r="AG43" i="32"/>
  <c r="AG44" i="32"/>
  <c r="AG77" i="32"/>
  <c r="AG46" i="32"/>
  <c r="AG34" i="32"/>
  <c r="AG25" i="32"/>
  <c r="AG173" i="32"/>
  <c r="AG161" i="32"/>
  <c r="AG112" i="32"/>
  <c r="AG58" i="32"/>
  <c r="AG148" i="32"/>
  <c r="AG99" i="34"/>
  <c r="AG95" i="34"/>
  <c r="AG79" i="34"/>
  <c r="AG103" i="34"/>
  <c r="AG81" i="34"/>
  <c r="AG181" i="34"/>
  <c r="AG44" i="34"/>
  <c r="AG180" i="34"/>
  <c r="AG164" i="34"/>
  <c r="AG112" i="34"/>
  <c r="AG61" i="34"/>
  <c r="AG40" i="34"/>
  <c r="AG127" i="34"/>
  <c r="AG54" i="34"/>
  <c r="AG168" i="34"/>
  <c r="AG49" i="34"/>
  <c r="AG43" i="34"/>
  <c r="AG177" i="34"/>
  <c r="AG182" i="34"/>
  <c r="AG159" i="34"/>
  <c r="AG191" i="34"/>
  <c r="AG144" i="30"/>
  <c r="AG182" i="30"/>
  <c r="AG37" i="30"/>
  <c r="AG24" i="30"/>
  <c r="AG22" i="30"/>
  <c r="AG64" i="30"/>
  <c r="AG63" i="30"/>
  <c r="AG113" i="30"/>
  <c r="AG108" i="30"/>
  <c r="AG76" i="30"/>
  <c r="AG149" i="30"/>
  <c r="AG77" i="30"/>
  <c r="AG158" i="35"/>
  <c r="AG52" i="35"/>
  <c r="AG127" i="35"/>
  <c r="AG100" i="35"/>
  <c r="AG160" i="35"/>
  <c r="AG95" i="35"/>
  <c r="AG118" i="35"/>
  <c r="AG180" i="35"/>
  <c r="AG74" i="35"/>
  <c r="AG116" i="35"/>
  <c r="AG167" i="35"/>
  <c r="AG183" i="35"/>
  <c r="AG175" i="35"/>
  <c r="AG124" i="35"/>
  <c r="AG87" i="35"/>
  <c r="AG38" i="35"/>
  <c r="AG52" i="27"/>
  <c r="AG93" i="27"/>
  <c r="AG165" i="27"/>
  <c r="AG96" i="27"/>
  <c r="AG126" i="27"/>
  <c r="AG144" i="27"/>
  <c r="AG54" i="27"/>
  <c r="AG80" i="27"/>
  <c r="AG162" i="27"/>
  <c r="AG38" i="27"/>
  <c r="AG180" i="27"/>
  <c r="AG104" i="27"/>
  <c r="AG88" i="27"/>
  <c r="AG156" i="27"/>
  <c r="AG22" i="27"/>
  <c r="AG158" i="27"/>
  <c r="AG138" i="27"/>
  <c r="AG64" i="27"/>
  <c r="AG91" i="32"/>
  <c r="AG144" i="32"/>
  <c r="AG62" i="32"/>
  <c r="AG54" i="32"/>
  <c r="AG110" i="32"/>
  <c r="AG164" i="32"/>
  <c r="AG69" i="32"/>
  <c r="AG92" i="32"/>
  <c r="AG102" i="32"/>
  <c r="AG75" i="32"/>
  <c r="AG94" i="32"/>
  <c r="AG156" i="32"/>
  <c r="AG190" i="32"/>
  <c r="AG115" i="32"/>
  <c r="AG45" i="32"/>
  <c r="AG175" i="32"/>
  <c r="AG67" i="32"/>
  <c r="AG189" i="32"/>
  <c r="AG64" i="32"/>
  <c r="AG114" i="32"/>
  <c r="AG40" i="32"/>
  <c r="AG149" i="32"/>
  <c r="AG36" i="32"/>
  <c r="AG186" i="32"/>
  <c r="AG79" i="32"/>
  <c r="AG35" i="32"/>
  <c r="AG159" i="32"/>
  <c r="AG63" i="32"/>
  <c r="AG130" i="32"/>
  <c r="AG55" i="32"/>
  <c r="AG135" i="32"/>
  <c r="AG165" i="32"/>
  <c r="AG166" i="32"/>
  <c r="AG158" i="32"/>
  <c r="AG168" i="32"/>
  <c r="AG47" i="32"/>
  <c r="AG81" i="32"/>
  <c r="AG132" i="32"/>
  <c r="AG86" i="32"/>
  <c r="AG141" i="32"/>
  <c r="AG109" i="32"/>
  <c r="AG28" i="32"/>
  <c r="AG193" i="32"/>
  <c r="AG73" i="34"/>
  <c r="AG34" i="34"/>
  <c r="AG33" i="34"/>
  <c r="AG173" i="34"/>
  <c r="AG53" i="34"/>
  <c r="AG136" i="34"/>
  <c r="AG55" i="34"/>
  <c r="AG154" i="34"/>
  <c r="AG57" i="34"/>
  <c r="AG121" i="34"/>
  <c r="AG97" i="34"/>
  <c r="AG56" i="34"/>
  <c r="AG42" i="34"/>
  <c r="AG167" i="34"/>
  <c r="AG148" i="34"/>
  <c r="AG108" i="34"/>
  <c r="AG153" i="34"/>
  <c r="AG139" i="34"/>
  <c r="AG52" i="34"/>
  <c r="AG149" i="34"/>
  <c r="AG106" i="34"/>
  <c r="AG147" i="34"/>
  <c r="AG171" i="34"/>
  <c r="AG25" i="34"/>
  <c r="AG80" i="34"/>
  <c r="AG141" i="34"/>
  <c r="AG193" i="34"/>
  <c r="AG67" i="34"/>
  <c r="AG144" i="34"/>
  <c r="AG123" i="34"/>
  <c r="AG39" i="34"/>
  <c r="AG23" i="34"/>
  <c r="AG118" i="34"/>
  <c r="AG133" i="30"/>
  <c r="AG91" i="30"/>
  <c r="AG103" i="30"/>
  <c r="AG72" i="30"/>
  <c r="AG120" i="30"/>
  <c r="AG192" i="30"/>
  <c r="AG30" i="30"/>
  <c r="AG41" i="30"/>
  <c r="AG62" i="30"/>
  <c r="AG156" i="30"/>
  <c r="AG93" i="30"/>
  <c r="AG56" i="30"/>
  <c r="AG34" i="30"/>
  <c r="AG50" i="30"/>
  <c r="AG187" i="30"/>
  <c r="AG101" i="30"/>
  <c r="AG102" i="30"/>
  <c r="AG169" i="30"/>
  <c r="AG83" i="30"/>
  <c r="AG131" i="30"/>
  <c r="AG122" i="30"/>
  <c r="AG173" i="30"/>
  <c r="AG27" i="30"/>
  <c r="AG75" i="30"/>
  <c r="AG61" i="30"/>
  <c r="AG152" i="30"/>
  <c r="AG167" i="30"/>
  <c r="AG153" i="30"/>
  <c r="AG95" i="30"/>
  <c r="AG28" i="30"/>
  <c r="AG59" i="30"/>
  <c r="AG97" i="30"/>
  <c r="AG175" i="30"/>
  <c r="AG132" i="30"/>
  <c r="AG70" i="30"/>
  <c r="AG109" i="30"/>
  <c r="AG138" i="30"/>
  <c r="AG82" i="30"/>
  <c r="AG39" i="30"/>
  <c r="AG88" i="30"/>
  <c r="AG107" i="30"/>
  <c r="AG166" i="30"/>
  <c r="AG165" i="30"/>
  <c r="AG126" i="30"/>
  <c r="AG65" i="35"/>
  <c r="AG28" i="35"/>
  <c r="AG110" i="35"/>
  <c r="AG72" i="35"/>
  <c r="AG33" i="35"/>
  <c r="AG62" i="35"/>
  <c r="AG162" i="35"/>
  <c r="AG189" i="35"/>
  <c r="AG88" i="35"/>
  <c r="AG125" i="35"/>
  <c r="AG90" i="35"/>
  <c r="AG115" i="35"/>
  <c r="AG122" i="35"/>
  <c r="AG107" i="35"/>
  <c r="AG191" i="35"/>
  <c r="AG101" i="35"/>
  <c r="AG153" i="35"/>
  <c r="AG161" i="35"/>
  <c r="AG82" i="35"/>
  <c r="AG142" i="35"/>
  <c r="AG63" i="35"/>
  <c r="AG98" i="35"/>
  <c r="AG145" i="35"/>
  <c r="AG71" i="35"/>
  <c r="AG186" i="35"/>
  <c r="AG103" i="35"/>
  <c r="AG111" i="35"/>
  <c r="AG157" i="35"/>
  <c r="AG136" i="35"/>
  <c r="AG97" i="35"/>
  <c r="AG77" i="35"/>
  <c r="AG55" i="35"/>
  <c r="AG66" i="35"/>
  <c r="AG177" i="35"/>
  <c r="AG86" i="35"/>
  <c r="AG174" i="35"/>
  <c r="AG178" i="35"/>
  <c r="AG176" i="35"/>
  <c r="AG130" i="35"/>
  <c r="AG96" i="35"/>
  <c r="AG75" i="35"/>
  <c r="AG99" i="35"/>
  <c r="AG79" i="35"/>
  <c r="AG85" i="27"/>
  <c r="AG145" i="27"/>
  <c r="AG182" i="27"/>
  <c r="AG128" i="27"/>
  <c r="AG107" i="27"/>
  <c r="AG191" i="27"/>
  <c r="AG59" i="27"/>
  <c r="AG118" i="27"/>
  <c r="AG66" i="27"/>
  <c r="AG20" i="27"/>
  <c r="AG149" i="27"/>
  <c r="AG31" i="27"/>
  <c r="AG143" i="27"/>
  <c r="AG55" i="27"/>
  <c r="AG32" i="27"/>
  <c r="AG28" i="27"/>
  <c r="AG49" i="27"/>
  <c r="AG140" i="27"/>
  <c r="AG135" i="27"/>
  <c r="AG91" i="27"/>
  <c r="AG44" i="27"/>
  <c r="AG84" i="27"/>
  <c r="AG121" i="27"/>
  <c r="AG62" i="27"/>
  <c r="AG190" i="27"/>
  <c r="AG179" i="27"/>
  <c r="AG108" i="27"/>
  <c r="AG36" i="27"/>
  <c r="AG56" i="27"/>
  <c r="AG47" i="27"/>
  <c r="AG57" i="27"/>
  <c r="AG193" i="27"/>
  <c r="AG101" i="27"/>
  <c r="AG150" i="27"/>
  <c r="AG183" i="27"/>
  <c r="AG111" i="27"/>
  <c r="AG41" i="27"/>
  <c r="AG34" i="27"/>
  <c r="AG78" i="27"/>
  <c r="AG67" i="27"/>
  <c r="AG81" i="27"/>
  <c r="AG161" i="27"/>
  <c r="AG79" i="27"/>
  <c r="AG142" i="27"/>
  <c r="AG69" i="30"/>
  <c r="AG71" i="30"/>
  <c r="AG185" i="34"/>
  <c r="AG189" i="34"/>
  <c r="AG138" i="34"/>
  <c r="AG146" i="34"/>
  <c r="AG92" i="34"/>
  <c r="AG94" i="34"/>
  <c r="AG35" i="34"/>
  <c r="AG36" i="34"/>
  <c r="AG88" i="34"/>
  <c r="AG91" i="34"/>
  <c r="AG27" i="34"/>
  <c r="AG28" i="34"/>
  <c r="U7" i="35"/>
  <c r="B13" i="35" s="1"/>
  <c r="AG172" i="30"/>
  <c r="AG174" i="30"/>
  <c r="AG116" i="30"/>
  <c r="AG119" i="30"/>
  <c r="AG162" i="30"/>
  <c r="AG168" i="30"/>
  <c r="AG96" i="14"/>
  <c r="AG163" i="32"/>
  <c r="AG78" i="32"/>
  <c r="AG147" i="32"/>
  <c r="AG192" i="32"/>
  <c r="AG37" i="32"/>
  <c r="AG104" i="34"/>
  <c r="AG71" i="34"/>
  <c r="AG50" i="34"/>
  <c r="AG125" i="34"/>
  <c r="AG44" i="30"/>
  <c r="AG21" i="30"/>
  <c r="AG85" i="30"/>
  <c r="AG86" i="30"/>
  <c r="AG185" i="30"/>
  <c r="AG181" i="30"/>
  <c r="AG178" i="30"/>
  <c r="AG74" i="30"/>
  <c r="AG145" i="30"/>
  <c r="AG68" i="30"/>
  <c r="AG134" i="30"/>
  <c r="AG23" i="30"/>
  <c r="AG111" i="30"/>
  <c r="AG159" i="30"/>
  <c r="AG81" i="35"/>
  <c r="AG133" i="35"/>
  <c r="AG43" i="35"/>
  <c r="AG42" i="35"/>
  <c r="AG171" i="35"/>
  <c r="AG138" i="35"/>
  <c r="AG48" i="35"/>
  <c r="AG67" i="35"/>
  <c r="AG126" i="35"/>
  <c r="AG53" i="35"/>
  <c r="AG32" i="35"/>
  <c r="AG140" i="35"/>
  <c r="AG106" i="35"/>
  <c r="AG129" i="35"/>
  <c r="AG59" i="35"/>
  <c r="AG144" i="35"/>
  <c r="AG34" i="35"/>
  <c r="AG166" i="35"/>
  <c r="AG23" i="35"/>
  <c r="AG83" i="35"/>
  <c r="AG47" i="35"/>
  <c r="AG135" i="35"/>
  <c r="AG64" i="35"/>
  <c r="AG184" i="35"/>
  <c r="AG141" i="35"/>
  <c r="AG170" i="35"/>
  <c r="AG152" i="27"/>
  <c r="AG100" i="27"/>
  <c r="AG25" i="27"/>
  <c r="AG116" i="27"/>
  <c r="AG24" i="27"/>
  <c r="AG102" i="27"/>
  <c r="AG71" i="27"/>
  <c r="AG69" i="27"/>
  <c r="AG37" i="27"/>
  <c r="AG51" i="27"/>
  <c r="AG124" i="27"/>
  <c r="AG148" i="27"/>
  <c r="AG168" i="27"/>
  <c r="AG127" i="27"/>
  <c r="AG97" i="27"/>
  <c r="AG123" i="27"/>
  <c r="AG170" i="27"/>
  <c r="AG48" i="29"/>
  <c r="AG82" i="29"/>
  <c r="AG170" i="29"/>
  <c r="AG188" i="29"/>
  <c r="AG156" i="33"/>
  <c r="AG190" i="33"/>
  <c r="AG191" i="33"/>
  <c r="AG71" i="32"/>
  <c r="AG29" i="32"/>
  <c r="AG169" i="32"/>
  <c r="AG120" i="32"/>
  <c r="AG178" i="32"/>
  <c r="AG21" i="32"/>
  <c r="AG187" i="32"/>
  <c r="AG143" i="32"/>
  <c r="AG121" i="32"/>
  <c r="AG160" i="32"/>
  <c r="AG123" i="32"/>
  <c r="AG119" i="32"/>
  <c r="AG90" i="32"/>
  <c r="AG172" i="32"/>
  <c r="AG167" i="32"/>
  <c r="AG125" i="32"/>
  <c r="AG133" i="32"/>
  <c r="AG146" i="32"/>
  <c r="AG176" i="32"/>
  <c r="AG70" i="32"/>
  <c r="AG76" i="32"/>
  <c r="AG182" i="32"/>
  <c r="AG101" i="32"/>
  <c r="AG139" i="32"/>
  <c r="AG57" i="32"/>
  <c r="AG42" i="32"/>
  <c r="AG66" i="32"/>
  <c r="AG38" i="32"/>
  <c r="AG99" i="32"/>
  <c r="AG89" i="32"/>
  <c r="AG142" i="32"/>
  <c r="AG174" i="32"/>
  <c r="AG145" i="32"/>
  <c r="AG188" i="32"/>
  <c r="AG32" i="32"/>
  <c r="AG96" i="32"/>
  <c r="AG129" i="32"/>
  <c r="AG33" i="32"/>
  <c r="AG118" i="32"/>
  <c r="AG80" i="32"/>
  <c r="AG153" i="32"/>
  <c r="AG60" i="32"/>
  <c r="AG127" i="32"/>
  <c r="AG26" i="32"/>
  <c r="AG20" i="34"/>
  <c r="AG111" i="34"/>
  <c r="AG30" i="34"/>
  <c r="AG90" i="34"/>
  <c r="AG156" i="34"/>
  <c r="AG45" i="34"/>
  <c r="AG48" i="34"/>
  <c r="AG128" i="34"/>
  <c r="AG178" i="34"/>
  <c r="AG190" i="34"/>
  <c r="AG26" i="34"/>
  <c r="AG134" i="34"/>
  <c r="AG105" i="34"/>
  <c r="AG157" i="34"/>
  <c r="AG93" i="34"/>
  <c r="AG140" i="34"/>
  <c r="AG66" i="34"/>
  <c r="AG130" i="34"/>
  <c r="AG59" i="34"/>
  <c r="AG77" i="34"/>
  <c r="AG65" i="34"/>
  <c r="AG101" i="34"/>
  <c r="AG165" i="34"/>
  <c r="AG83" i="34"/>
  <c r="AG143" i="34"/>
  <c r="AG155" i="34"/>
  <c r="AG151" i="34"/>
  <c r="AG82" i="34"/>
  <c r="AG131" i="34"/>
  <c r="AG158" i="34"/>
  <c r="AG145" i="34"/>
  <c r="AG68" i="34"/>
  <c r="AG21" i="34"/>
  <c r="AG102" i="34"/>
  <c r="AG100" i="30"/>
  <c r="AG31" i="30"/>
  <c r="AG94" i="30"/>
  <c r="AG29" i="30"/>
  <c r="AG40" i="30"/>
  <c r="AG130" i="30"/>
  <c r="AG54" i="30"/>
  <c r="AG73" i="30"/>
  <c r="AG89" i="30"/>
  <c r="AG136" i="30"/>
  <c r="AG79" i="30"/>
  <c r="AG51" i="30"/>
  <c r="AG125" i="30"/>
  <c r="AG78" i="30"/>
  <c r="AG135" i="30"/>
  <c r="AG65" i="30"/>
  <c r="AG151" i="30"/>
  <c r="AG32" i="30"/>
  <c r="AG105" i="30"/>
  <c r="AG170" i="30"/>
  <c r="AG112" i="30"/>
  <c r="AG67" i="30"/>
  <c r="AG160" i="30"/>
  <c r="AG117" i="30"/>
  <c r="AG52" i="30"/>
  <c r="AG96" i="30"/>
  <c r="AG139" i="30"/>
  <c r="AG171" i="30"/>
  <c r="AG158" i="30"/>
  <c r="AG140" i="30"/>
  <c r="AG66" i="30"/>
  <c r="AG155" i="30"/>
  <c r="AG60" i="30"/>
  <c r="AG114" i="30"/>
  <c r="AG142" i="30"/>
  <c r="AG184" i="30"/>
  <c r="AG143" i="30"/>
  <c r="AG177" i="30"/>
  <c r="AG33" i="30"/>
  <c r="AG186" i="30"/>
  <c r="AG21" i="35"/>
  <c r="AG146" i="35"/>
  <c r="AG132" i="35"/>
  <c r="AG154" i="35"/>
  <c r="AG159" i="35"/>
  <c r="AG139" i="35"/>
  <c r="AG120" i="35"/>
  <c r="AG85" i="35"/>
  <c r="AG54" i="35"/>
  <c r="AG26" i="35"/>
  <c r="AG30" i="35"/>
  <c r="AG84" i="35"/>
  <c r="AG39" i="35"/>
  <c r="AG149" i="35"/>
  <c r="AG151" i="35"/>
  <c r="AG80" i="35"/>
  <c r="AG152" i="35"/>
  <c r="AG50" i="35"/>
  <c r="AG102" i="35"/>
  <c r="AG123" i="35"/>
  <c r="AG36" i="35"/>
  <c r="AG147" i="35"/>
  <c r="AG91" i="35"/>
  <c r="AG56" i="35"/>
  <c r="AG190" i="35"/>
  <c r="AG27" i="35"/>
  <c r="AG45" i="35"/>
  <c r="AG89" i="35"/>
  <c r="AG181" i="35"/>
  <c r="AG37" i="35"/>
  <c r="AG51" i="35"/>
  <c r="AG163" i="35"/>
  <c r="AG179" i="35"/>
  <c r="AG109" i="35"/>
  <c r="AG69" i="35"/>
  <c r="AG168" i="35"/>
  <c r="AG155" i="35"/>
  <c r="AG78" i="35"/>
  <c r="AG113" i="35"/>
  <c r="AG58" i="35"/>
  <c r="AG148" i="35"/>
  <c r="AG131" i="35"/>
  <c r="AG31" i="35"/>
  <c r="AG184" i="27"/>
  <c r="AG58" i="27"/>
  <c r="AG160" i="27"/>
  <c r="AG131" i="27"/>
  <c r="AG112" i="27"/>
  <c r="AG147" i="27"/>
  <c r="AG173" i="27"/>
  <c r="AG43" i="27"/>
  <c r="AG120" i="27"/>
  <c r="AG177" i="27"/>
  <c r="AG141" i="27"/>
  <c r="AG27" i="27"/>
  <c r="AG72" i="27"/>
  <c r="AG73" i="27"/>
  <c r="AG61" i="27"/>
  <c r="AG106" i="27"/>
  <c r="AG151" i="27"/>
  <c r="AG60" i="27"/>
  <c r="AG103" i="27"/>
  <c r="AG146" i="27"/>
  <c r="AG115" i="27"/>
  <c r="AG90" i="27"/>
  <c r="AG45" i="27"/>
  <c r="AG42" i="27"/>
  <c r="AG122" i="27"/>
  <c r="AG65" i="27"/>
  <c r="AG125" i="27"/>
  <c r="AG166" i="27"/>
  <c r="AG134" i="27"/>
  <c r="AG30" i="27"/>
  <c r="AG178" i="27"/>
  <c r="AG164" i="27"/>
  <c r="AG94" i="27"/>
  <c r="AG137" i="27"/>
  <c r="AG35" i="27"/>
  <c r="AG133" i="27"/>
  <c r="AG83" i="27"/>
  <c r="AG53" i="27"/>
  <c r="AG187" i="27"/>
  <c r="AG77" i="27"/>
  <c r="AG176" i="27"/>
  <c r="AG114" i="27"/>
  <c r="AG189" i="27"/>
  <c r="V34" i="13"/>
  <c r="V31" i="13"/>
  <c r="V29" i="13"/>
  <c r="V27" i="13"/>
  <c r="V32" i="13"/>
  <c r="V35" i="13"/>
  <c r="U7" i="26"/>
  <c r="B13" i="26" s="1"/>
  <c r="AG21" i="26"/>
  <c r="AG159" i="26"/>
  <c r="AG168" i="26"/>
  <c r="AG176" i="26"/>
  <c r="AG46" i="26"/>
  <c r="AG116" i="26"/>
  <c r="AG152" i="26"/>
  <c r="AG31" i="26"/>
  <c r="AG143" i="14"/>
  <c r="AG175" i="14"/>
  <c r="AG127" i="14"/>
  <c r="AG21" i="14"/>
  <c r="AG89" i="14"/>
  <c r="AG164" i="14"/>
  <c r="AG179" i="14"/>
  <c r="AG116" i="14"/>
  <c r="AG148" i="14"/>
  <c r="AG70" i="14"/>
  <c r="AG149" i="14"/>
  <c r="AG78" i="14"/>
  <c r="AG58" i="28"/>
  <c r="AG125" i="28"/>
  <c r="AG50" i="28"/>
  <c r="AG139" i="28"/>
  <c r="AG27" i="28"/>
  <c r="AG67" i="28"/>
  <c r="AG119" i="28"/>
  <c r="AG112" i="28"/>
  <c r="AG24" i="28"/>
  <c r="AG127" i="28"/>
  <c r="AG81" i="28"/>
  <c r="AG121" i="28"/>
  <c r="AG181" i="28"/>
  <c r="AG66" i="28"/>
  <c r="AG62" i="28"/>
  <c r="AG51" i="28"/>
  <c r="AG38" i="28"/>
  <c r="AG52" i="28"/>
  <c r="AG116" i="28"/>
  <c r="AG173" i="28"/>
  <c r="AG46" i="28"/>
  <c r="AG98" i="28"/>
  <c r="AG85" i="28"/>
  <c r="AG44" i="28"/>
  <c r="AG107" i="28"/>
  <c r="AG143" i="28"/>
  <c r="AG29" i="28"/>
  <c r="AG69" i="28"/>
  <c r="AG164" i="28"/>
  <c r="AG53" i="28"/>
  <c r="AG73" i="28"/>
  <c r="AG167" i="28"/>
  <c r="AG141" i="28"/>
  <c r="AG165" i="28"/>
  <c r="AG43" i="28"/>
  <c r="AG158" i="28"/>
  <c r="AG23" i="28"/>
  <c r="AG105" i="29"/>
  <c r="AG68" i="29"/>
  <c r="AG26" i="29"/>
  <c r="AG69" i="29"/>
  <c r="AG141" i="29"/>
  <c r="AG56" i="29"/>
  <c r="AG123" i="29"/>
  <c r="AG158" i="29"/>
  <c r="AG61" i="29"/>
  <c r="AG160" i="29"/>
  <c r="AG35" i="29"/>
  <c r="AG94" i="29"/>
  <c r="AG52" i="29"/>
  <c r="AG119" i="29"/>
  <c r="AG98" i="29"/>
  <c r="AG121" i="29"/>
  <c r="AG174" i="29"/>
  <c r="AG168" i="29"/>
  <c r="AG166" i="29"/>
  <c r="AG128" i="29"/>
  <c r="AG156" i="29"/>
  <c r="AG139" i="29"/>
  <c r="AG110" i="29"/>
  <c r="AG164" i="29"/>
  <c r="AG184" i="29"/>
  <c r="AG85" i="29"/>
  <c r="AG91" i="29"/>
  <c r="AG144" i="29"/>
  <c r="AG45" i="29"/>
  <c r="AG50" i="29"/>
  <c r="AG118" i="29"/>
  <c r="AG75" i="29"/>
  <c r="AG134" i="29"/>
  <c r="AG132" i="29"/>
  <c r="AG102" i="29"/>
  <c r="AG80" i="29"/>
  <c r="AG148" i="29"/>
  <c r="AG147" i="29"/>
  <c r="AG60" i="29"/>
  <c r="AG187" i="33"/>
  <c r="AG147" i="33"/>
  <c r="AG88" i="33"/>
  <c r="AG174" i="33"/>
  <c r="AG125" i="33"/>
  <c r="AG85" i="33"/>
  <c r="AG153" i="33"/>
  <c r="AG105" i="33"/>
  <c r="AG76" i="33"/>
  <c r="AG158" i="33"/>
  <c r="AG74" i="33"/>
  <c r="AG63" i="33"/>
  <c r="AG36" i="33"/>
  <c r="AG167" i="33"/>
  <c r="AG55" i="33"/>
  <c r="AG183" i="33"/>
  <c r="AG131" i="33"/>
  <c r="AG30" i="33"/>
  <c r="AG159" i="33"/>
  <c r="AG100" i="33"/>
  <c r="AG25" i="33"/>
  <c r="AG43" i="33"/>
  <c r="AG134" i="33"/>
  <c r="AG132" i="33"/>
  <c r="AG123" i="33"/>
  <c r="AG101" i="33"/>
  <c r="AG145" i="33"/>
  <c r="AG154" i="33"/>
  <c r="AG64" i="33"/>
  <c r="AG65" i="33"/>
  <c r="AG83" i="33"/>
  <c r="AG32" i="33"/>
  <c r="AG175" i="33"/>
  <c r="AG81" i="33"/>
  <c r="AG118" i="33"/>
  <c r="AG87" i="33"/>
  <c r="AG104" i="33"/>
  <c r="AG95" i="33"/>
  <c r="AG176" i="33"/>
  <c r="AG148" i="33"/>
  <c r="AG68" i="33"/>
  <c r="AG80" i="31"/>
  <c r="AG43" i="31"/>
  <c r="AG32" i="31"/>
  <c r="AG126" i="31"/>
  <c r="AG45" i="31"/>
  <c r="AG88" i="31"/>
  <c r="AG57" i="31"/>
  <c r="AG145" i="31"/>
  <c r="AG135" i="31"/>
  <c r="AG85" i="31"/>
  <c r="AG52" i="31"/>
  <c r="AG104" i="31"/>
  <c r="AG124" i="31"/>
  <c r="AG29" i="31"/>
  <c r="AG31" i="31"/>
  <c r="AG83" i="31"/>
  <c r="AG134" i="31"/>
  <c r="AG65" i="31"/>
  <c r="AG73" i="31"/>
  <c r="AG110" i="31"/>
  <c r="AG78" i="31"/>
  <c r="AG116" i="31"/>
  <c r="AG136" i="31"/>
  <c r="AG102" i="31"/>
  <c r="AG54" i="31"/>
  <c r="AG40" i="31"/>
  <c r="AG30" i="31"/>
  <c r="AG159" i="31"/>
  <c r="AG56" i="31"/>
  <c r="AG131" i="31"/>
  <c r="AG23" i="31"/>
  <c r="AG127" i="31"/>
  <c r="AG177" i="31"/>
  <c r="AG169" i="31"/>
  <c r="AG170" i="31"/>
  <c r="AG156" i="31"/>
  <c r="AG37" i="31"/>
  <c r="AG166" i="31"/>
  <c r="AG117" i="31"/>
  <c r="AG61" i="31"/>
  <c r="AG129" i="31"/>
  <c r="U7" i="29"/>
  <c r="B13" i="29" s="1"/>
  <c r="U7" i="31"/>
  <c r="B13" i="31" s="1"/>
  <c r="AG49" i="26"/>
  <c r="AG28" i="26"/>
  <c r="AG151" i="26"/>
  <c r="AG119" i="26"/>
  <c r="AG40" i="26"/>
  <c r="AG29" i="26"/>
  <c r="AG118" i="26"/>
  <c r="AG72" i="26"/>
  <c r="AG123" i="26"/>
  <c r="AG64" i="14"/>
  <c r="AG76" i="14"/>
  <c r="AG80" i="14"/>
  <c r="AG142" i="14"/>
  <c r="AG135" i="14"/>
  <c r="AG45" i="14"/>
  <c r="AG160" i="14"/>
  <c r="AG172" i="14"/>
  <c r="AG109" i="14"/>
  <c r="AG151" i="14"/>
  <c r="AG181" i="26"/>
  <c r="AG35" i="26"/>
  <c r="AG102" i="26"/>
  <c r="AG134" i="26"/>
  <c r="AG22" i="26"/>
  <c r="AG37" i="26"/>
  <c r="AG34" i="26"/>
  <c r="AG182" i="26"/>
  <c r="AG86" i="26"/>
  <c r="AG65" i="26"/>
  <c r="AG154" i="26"/>
  <c r="AG175" i="26"/>
  <c r="AG73" i="26"/>
  <c r="AG24" i="26"/>
  <c r="AG136" i="26"/>
  <c r="AG97" i="26"/>
  <c r="AG171" i="26"/>
  <c r="AG57" i="26"/>
  <c r="AG98" i="26"/>
  <c r="AG91" i="26"/>
  <c r="AG160" i="26"/>
  <c r="AG127" i="26"/>
  <c r="AG128" i="26"/>
  <c r="AG69" i="26"/>
  <c r="AG56" i="26"/>
  <c r="AG45" i="26"/>
  <c r="AG75" i="26"/>
  <c r="AG167" i="26"/>
  <c r="AG30" i="14"/>
  <c r="AG108" i="14"/>
  <c r="AG112" i="14"/>
  <c r="AG131" i="14"/>
  <c r="AG67" i="14"/>
  <c r="AG153" i="14"/>
  <c r="AG22" i="14"/>
  <c r="AG94" i="14"/>
  <c r="AG101" i="14"/>
  <c r="AG54" i="14"/>
  <c r="AG119" i="14"/>
  <c r="AG146" i="14"/>
  <c r="AG128" i="14"/>
  <c r="AG58" i="14"/>
  <c r="AG52" i="14"/>
  <c r="AG132" i="14"/>
  <c r="AG69" i="14"/>
  <c r="AG63" i="14"/>
  <c r="AG176" i="14"/>
  <c r="AG85" i="14"/>
  <c r="AG150" i="14"/>
  <c r="AG98" i="14"/>
  <c r="AG82" i="14"/>
  <c r="AG33" i="14"/>
  <c r="AG111" i="14"/>
  <c r="AG140" i="14"/>
  <c r="AG124" i="14"/>
  <c r="AG168" i="14"/>
  <c r="AG40" i="14"/>
  <c r="AG38" i="14"/>
  <c r="AG88" i="14"/>
  <c r="AG90" i="14"/>
  <c r="AG158" i="14"/>
  <c r="AG189" i="14"/>
  <c r="AG137" i="14"/>
  <c r="AG125" i="14"/>
  <c r="AG191" i="14"/>
  <c r="AG60" i="14"/>
  <c r="AG39" i="14"/>
  <c r="AG122" i="14"/>
  <c r="AG66" i="14"/>
  <c r="AG59" i="14"/>
  <c r="AG123" i="14"/>
  <c r="AG120" i="14"/>
  <c r="AG185" i="14"/>
  <c r="AG168" i="28"/>
  <c r="AG70" i="28"/>
  <c r="AG83" i="28"/>
  <c r="AG61" i="28"/>
  <c r="AG146" i="28"/>
  <c r="AG113" i="28"/>
  <c r="AG92" i="28"/>
  <c r="AG55" i="28"/>
  <c r="AG114" i="28"/>
  <c r="AG59" i="28"/>
  <c r="AG30" i="28"/>
  <c r="AG170" i="28"/>
  <c r="AG190" i="28"/>
  <c r="AG82" i="28"/>
  <c r="AG34" i="28"/>
  <c r="AG166" i="28"/>
  <c r="AG103" i="28"/>
  <c r="AG178" i="28"/>
  <c r="AG41" i="28"/>
  <c r="AG131" i="28"/>
  <c r="AG87" i="28"/>
  <c r="AG154" i="28"/>
  <c r="AG88" i="28"/>
  <c r="AG120" i="28"/>
  <c r="AG40" i="28"/>
  <c r="AG111" i="28"/>
  <c r="AG68" i="28"/>
  <c r="AG97" i="28"/>
  <c r="AG162" i="28"/>
  <c r="AG133" i="28"/>
  <c r="AG49" i="28"/>
  <c r="AG152" i="28"/>
  <c r="AG130" i="28"/>
  <c r="AG72" i="28"/>
  <c r="AG163" i="28"/>
  <c r="AG151" i="28"/>
  <c r="AG99" i="28"/>
  <c r="AG129" i="28"/>
  <c r="AG157" i="28"/>
  <c r="AG148" i="28"/>
  <c r="AG56" i="28"/>
  <c r="AG138" i="28"/>
  <c r="AG35" i="28"/>
  <c r="AG110" i="28"/>
  <c r="AG175" i="29"/>
  <c r="AG165" i="29"/>
  <c r="AG192" i="29"/>
  <c r="AG64" i="29"/>
  <c r="AG100" i="29"/>
  <c r="AG157" i="29"/>
  <c r="AG172" i="29"/>
  <c r="AG22" i="29"/>
  <c r="AG96" i="29"/>
  <c r="AG28" i="29"/>
  <c r="AG33" i="29"/>
  <c r="AG84" i="29"/>
  <c r="AG135" i="29"/>
  <c r="AG179" i="29"/>
  <c r="AG74" i="29"/>
  <c r="AG92" i="29"/>
  <c r="AG112" i="29"/>
  <c r="AG127" i="29"/>
  <c r="AG129" i="29"/>
  <c r="AG117" i="29"/>
  <c r="AG37" i="29"/>
  <c r="AG81" i="29"/>
  <c r="AG79" i="29"/>
  <c r="AG103" i="29"/>
  <c r="AG47" i="29"/>
  <c r="AG159" i="29"/>
  <c r="AG99" i="29"/>
  <c r="AG24" i="29"/>
  <c r="AG167" i="29"/>
  <c r="AG109" i="29"/>
  <c r="AG70" i="29"/>
  <c r="AG20" i="29"/>
  <c r="AG90" i="29"/>
  <c r="AG108" i="29"/>
  <c r="AG126" i="29"/>
  <c r="AG21" i="29"/>
  <c r="AG27" i="29"/>
  <c r="AG183" i="29"/>
  <c r="AG29" i="29"/>
  <c r="AG73" i="29"/>
  <c r="AG101" i="29"/>
  <c r="AG155" i="29"/>
  <c r="AG97" i="29"/>
  <c r="AG67" i="33"/>
  <c r="AG92" i="33"/>
  <c r="AG23" i="33"/>
  <c r="AG113" i="33"/>
  <c r="AG119" i="33"/>
  <c r="AG41" i="33"/>
  <c r="AG166" i="33"/>
  <c r="AG126" i="33"/>
  <c r="AG124" i="33"/>
  <c r="AG91" i="33"/>
  <c r="AG66" i="33"/>
  <c r="AG26" i="33"/>
  <c r="AG188" i="33"/>
  <c r="AG82" i="33"/>
  <c r="AG110" i="33"/>
  <c r="AG112" i="33"/>
  <c r="AG186" i="33"/>
  <c r="AG33" i="33"/>
  <c r="AG89" i="33"/>
  <c r="AG40" i="33"/>
  <c r="AG137" i="33"/>
  <c r="AG42" i="33"/>
  <c r="AG116" i="33"/>
  <c r="AG128" i="33"/>
  <c r="AG96" i="33"/>
  <c r="AG34" i="33"/>
  <c r="AG93" i="33"/>
  <c r="AG155" i="33"/>
  <c r="AG122" i="33"/>
  <c r="AG106" i="33"/>
  <c r="AG27" i="33"/>
  <c r="AG37" i="33"/>
  <c r="AG135" i="33"/>
  <c r="AG103" i="33"/>
  <c r="AG70" i="33"/>
  <c r="AG140" i="33"/>
  <c r="AG157" i="33"/>
  <c r="AG162" i="33"/>
  <c r="AG62" i="33"/>
  <c r="AG31" i="33"/>
  <c r="AG29" i="33"/>
  <c r="AG169" i="33"/>
  <c r="AG54" i="33"/>
  <c r="AG181" i="31"/>
  <c r="AG176" i="31"/>
  <c r="AG64" i="31"/>
  <c r="AG25" i="31"/>
  <c r="AG50" i="31"/>
  <c r="AG74" i="31"/>
  <c r="AG186" i="31"/>
  <c r="AG55" i="31"/>
  <c r="AG187" i="31"/>
  <c r="AG160" i="31"/>
  <c r="AG142" i="31"/>
  <c r="AG152" i="31"/>
  <c r="AG167" i="31"/>
  <c r="AG46" i="31"/>
  <c r="AG193" i="31"/>
  <c r="AG84" i="31"/>
  <c r="AG189" i="31"/>
  <c r="AG108" i="31"/>
  <c r="AG171" i="31"/>
  <c r="AG183" i="31"/>
  <c r="AG168" i="31"/>
  <c r="AG82" i="31"/>
  <c r="AG69" i="31"/>
  <c r="AG24" i="31"/>
  <c r="AG39" i="31"/>
  <c r="AG140" i="31"/>
  <c r="AG34" i="31"/>
  <c r="AG22" i="31"/>
  <c r="AG182" i="31"/>
  <c r="AG49" i="31"/>
  <c r="AG155" i="31"/>
  <c r="AG164" i="31"/>
  <c r="AG27" i="31"/>
  <c r="AG105" i="31"/>
  <c r="AG95" i="31"/>
  <c r="AG144" i="31"/>
  <c r="AG47" i="31"/>
  <c r="AG137" i="31"/>
  <c r="AG92" i="31"/>
  <c r="AG185" i="31"/>
  <c r="AG191" i="31"/>
  <c r="AG48" i="31"/>
  <c r="U7" i="33"/>
  <c r="B13" i="33" s="1"/>
  <c r="U7" i="28"/>
  <c r="B13" i="28" s="1"/>
  <c r="AG66" i="26"/>
  <c r="AG145" i="26"/>
  <c r="AG96" i="26"/>
  <c r="AG48" i="26"/>
  <c r="AG87" i="26"/>
  <c r="AG62" i="26"/>
  <c r="AG169" i="26"/>
  <c r="AG43" i="26"/>
  <c r="AG90" i="26"/>
  <c r="AG54" i="26"/>
  <c r="AG152" i="14"/>
  <c r="AG139" i="14"/>
  <c r="AG130" i="14"/>
  <c r="AG170" i="26"/>
  <c r="AG100" i="26"/>
  <c r="AG180" i="26"/>
  <c r="AG158" i="26"/>
  <c r="AG74" i="26"/>
  <c r="AG184" i="26"/>
  <c r="AG153" i="26"/>
  <c r="AG126" i="26"/>
  <c r="AG156" i="26"/>
  <c r="AG88" i="26"/>
  <c r="AG114" i="26"/>
  <c r="AG138" i="26"/>
  <c r="AG139" i="26"/>
  <c r="AG124" i="26"/>
  <c r="AG50" i="26"/>
  <c r="AG107" i="26"/>
  <c r="AG140" i="26"/>
  <c r="AG79" i="26"/>
  <c r="AG93" i="26"/>
  <c r="AG163" i="26"/>
  <c r="AG39" i="26"/>
  <c r="AG42" i="26"/>
  <c r="AG51" i="14"/>
  <c r="AG103" i="14"/>
  <c r="AG57" i="14"/>
  <c r="AG133" i="14"/>
  <c r="AG156" i="14"/>
  <c r="AG56" i="14"/>
  <c r="AG26" i="14"/>
  <c r="AG193" i="14"/>
  <c r="AG181" i="14"/>
  <c r="AG110" i="14"/>
  <c r="AG182" i="14"/>
  <c r="AG184" i="14"/>
  <c r="AG81" i="14"/>
  <c r="AG77" i="14"/>
  <c r="AG178" i="14"/>
  <c r="AG50" i="14"/>
  <c r="AG102" i="14"/>
  <c r="AG170" i="14"/>
  <c r="AG171" i="14"/>
  <c r="AG92" i="14"/>
  <c r="AG73" i="14"/>
  <c r="AG180" i="14"/>
  <c r="AG159" i="14"/>
  <c r="AG49" i="14"/>
  <c r="AG24" i="14"/>
  <c r="AG31" i="28"/>
  <c r="AG95" i="28"/>
  <c r="AG118" i="28"/>
  <c r="AG86" i="28"/>
  <c r="AG76" i="28"/>
  <c r="AG132" i="28"/>
  <c r="AG188" i="28"/>
  <c r="AG137" i="28"/>
  <c r="AG42" i="28"/>
  <c r="AG123" i="28"/>
  <c r="AG91" i="28"/>
  <c r="AG63" i="28"/>
  <c r="AG101" i="28"/>
  <c r="AG39" i="28"/>
  <c r="AG184" i="28"/>
  <c r="AG64" i="28"/>
  <c r="AG183" i="28"/>
  <c r="AG65" i="28"/>
  <c r="AG100" i="28"/>
  <c r="AG176" i="28"/>
  <c r="AG124" i="28"/>
  <c r="AG136" i="28"/>
  <c r="AG75" i="28"/>
  <c r="AG177" i="28"/>
  <c r="AG74" i="28"/>
  <c r="AG71" i="28"/>
  <c r="AG102" i="28"/>
  <c r="AG144" i="28"/>
  <c r="AG96" i="28"/>
  <c r="AG179" i="28"/>
  <c r="AG161" i="28"/>
  <c r="AG37" i="28"/>
  <c r="AG117" i="28"/>
  <c r="AG126" i="28"/>
  <c r="AG109" i="28"/>
  <c r="AG104" i="28"/>
  <c r="AG21" i="28"/>
  <c r="AG48" i="28"/>
  <c r="AG77" i="28"/>
  <c r="AG149" i="28"/>
  <c r="AG108" i="28"/>
  <c r="AG182" i="28"/>
  <c r="AG40" i="29"/>
  <c r="AG136" i="29"/>
  <c r="AG104" i="29"/>
  <c r="AG133" i="29"/>
  <c r="AG32" i="29"/>
  <c r="AG95" i="29"/>
  <c r="AG111" i="29"/>
  <c r="AG25" i="29"/>
  <c r="AG180" i="29"/>
  <c r="AG44" i="29"/>
  <c r="AG30" i="29"/>
  <c r="AG51" i="29"/>
  <c r="AG140" i="29"/>
  <c r="AG143" i="29"/>
  <c r="AG23" i="29"/>
  <c r="AG187" i="29"/>
  <c r="AG31" i="29"/>
  <c r="AG59" i="29"/>
  <c r="AG67" i="29"/>
  <c r="AG142" i="29"/>
  <c r="AG169" i="29"/>
  <c r="AG189" i="29"/>
  <c r="AG88" i="29"/>
  <c r="AG116" i="29"/>
  <c r="AG182" i="29"/>
  <c r="AG153" i="29"/>
  <c r="AG125" i="29"/>
  <c r="AG145" i="29"/>
  <c r="AG115" i="29"/>
  <c r="AG34" i="29"/>
  <c r="AG178" i="29"/>
  <c r="AG76" i="29"/>
  <c r="AG93" i="29"/>
  <c r="AG38" i="29"/>
  <c r="AG162" i="29"/>
  <c r="AG42" i="29"/>
  <c r="AG89" i="29"/>
  <c r="AG41" i="29"/>
  <c r="AG114" i="29"/>
  <c r="AG185" i="29"/>
  <c r="AG191" i="29"/>
  <c r="AG124" i="29"/>
  <c r="AG57" i="29"/>
  <c r="AG58" i="33"/>
  <c r="AG99" i="33"/>
  <c r="AG59" i="33"/>
  <c r="AG164" i="33"/>
  <c r="AG179" i="33"/>
  <c r="AG69" i="33"/>
  <c r="AG185" i="33"/>
  <c r="AG182" i="33"/>
  <c r="AG52" i="33"/>
  <c r="AG136" i="33"/>
  <c r="AG142" i="33"/>
  <c r="AG161" i="33"/>
  <c r="AG184" i="33"/>
  <c r="AG121" i="33"/>
  <c r="AG172" i="33"/>
  <c r="AG108" i="33"/>
  <c r="AG144" i="33"/>
  <c r="AG143" i="33"/>
  <c r="AG90" i="33"/>
  <c r="AG44" i="33"/>
  <c r="AG160" i="33"/>
  <c r="AG56" i="33"/>
  <c r="AG73" i="33"/>
  <c r="AG45" i="33"/>
  <c r="AG22" i="33"/>
  <c r="AG170" i="33"/>
  <c r="AG138" i="33"/>
  <c r="AG51" i="33"/>
  <c r="AG98" i="33"/>
  <c r="AG102" i="33"/>
  <c r="AG61" i="33"/>
  <c r="AG146" i="33"/>
  <c r="AG94" i="33"/>
  <c r="AG130" i="33"/>
  <c r="AG149" i="33"/>
  <c r="AG84" i="33"/>
  <c r="AG181" i="33"/>
  <c r="AG38" i="33"/>
  <c r="AG152" i="33"/>
  <c r="AG151" i="33"/>
  <c r="AG80" i="33"/>
  <c r="AG163" i="33"/>
  <c r="AG171" i="33"/>
  <c r="AG107" i="33"/>
  <c r="AG94" i="31"/>
  <c r="AG107" i="31"/>
  <c r="AG36" i="31"/>
  <c r="AG100" i="31"/>
  <c r="AG76" i="31"/>
  <c r="AG33" i="31"/>
  <c r="AG179" i="31"/>
  <c r="AG163" i="31"/>
  <c r="AG123" i="31"/>
  <c r="AG72" i="31"/>
  <c r="AG20" i="31"/>
  <c r="AG122" i="31"/>
  <c r="AG141" i="31"/>
  <c r="AG161" i="31"/>
  <c r="AG81" i="31"/>
  <c r="AG68" i="31"/>
  <c r="AG41" i="31"/>
  <c r="AG53" i="31"/>
  <c r="AG103" i="31"/>
  <c r="AG44" i="31"/>
  <c r="AG90" i="31"/>
  <c r="AG120" i="31"/>
  <c r="AG98" i="31"/>
  <c r="AG79" i="31"/>
  <c r="AG38" i="31"/>
  <c r="AG130" i="31"/>
  <c r="AG153" i="31"/>
  <c r="AG172" i="31"/>
  <c r="AG174" i="31"/>
  <c r="AG180" i="31"/>
  <c r="AG125" i="31"/>
  <c r="AG26" i="31"/>
  <c r="AG58" i="31"/>
  <c r="AG146" i="31"/>
  <c r="AG147" i="31"/>
  <c r="AG93" i="31"/>
  <c r="AG157" i="31"/>
  <c r="AG133" i="31"/>
  <c r="AG132" i="31"/>
  <c r="AG60" i="31"/>
  <c r="AG151" i="31"/>
  <c r="AG99" i="31"/>
  <c r="AG184" i="31"/>
  <c r="AG70" i="31"/>
  <c r="U7" i="14"/>
  <c r="B13" i="14" s="1"/>
  <c r="AG95" i="26"/>
  <c r="AG70" i="26"/>
  <c r="AG94" i="26"/>
  <c r="AG174" i="26"/>
  <c r="AG149" i="26"/>
  <c r="AG164" i="26"/>
  <c r="AG143" i="26"/>
  <c r="AG165" i="26"/>
  <c r="AG20" i="14"/>
  <c r="AG47" i="14"/>
  <c r="AG71" i="14"/>
  <c r="AG86" i="14"/>
  <c r="AG48" i="14"/>
  <c r="AG166" i="14"/>
  <c r="AG31" i="14"/>
  <c r="AG183" i="14"/>
  <c r="AG27" i="14"/>
  <c r="AG136" i="14"/>
  <c r="AG28" i="14"/>
  <c r="AG106" i="14"/>
  <c r="AG91" i="14"/>
  <c r="AG84" i="26"/>
  <c r="AG141" i="26"/>
  <c r="AG103" i="26"/>
  <c r="AG172" i="26"/>
  <c r="AG82" i="26"/>
  <c r="AG60" i="26"/>
  <c r="AG115" i="26"/>
  <c r="AG47" i="26"/>
  <c r="AG105" i="26"/>
  <c r="AG186" i="26"/>
  <c r="AG132" i="26"/>
  <c r="AG191" i="26"/>
  <c r="AG64" i="26"/>
  <c r="AG190" i="26"/>
  <c r="AG125" i="26"/>
  <c r="AG193" i="26"/>
  <c r="AG113" i="26"/>
  <c r="AG25" i="26"/>
  <c r="AG68" i="26"/>
  <c r="AG161" i="26"/>
  <c r="AG162" i="26"/>
  <c r="AG51" i="26"/>
  <c r="AG61" i="26"/>
  <c r="AG130" i="26"/>
  <c r="AG30" i="26"/>
  <c r="AG129" i="26"/>
  <c r="AG117" i="26"/>
  <c r="AG58" i="26"/>
  <c r="AG32" i="26"/>
  <c r="AG146" i="26"/>
  <c r="AG20" i="26"/>
  <c r="AG101" i="26"/>
  <c r="AG38" i="26"/>
  <c r="AG52" i="26"/>
  <c r="AG137" i="26"/>
  <c r="AG157" i="26"/>
  <c r="AG34" i="14"/>
  <c r="AG99" i="14"/>
  <c r="AG126" i="14"/>
  <c r="AG118" i="14"/>
  <c r="AG65" i="14"/>
  <c r="AG161" i="14"/>
  <c r="AG167" i="14"/>
  <c r="AG169" i="14"/>
  <c r="AG134" i="14"/>
  <c r="AG43" i="14"/>
  <c r="AG177" i="14"/>
  <c r="AG72" i="14"/>
  <c r="AG93" i="14"/>
  <c r="AG104" i="14"/>
  <c r="AG68" i="14"/>
  <c r="AG162" i="14"/>
  <c r="AG138" i="14"/>
  <c r="AG121" i="14"/>
  <c r="AG71" i="26"/>
  <c r="AG189" i="26"/>
  <c r="AG59" i="26"/>
  <c r="AG121" i="26"/>
  <c r="AG92" i="26"/>
  <c r="AG187" i="26"/>
  <c r="AG77" i="26"/>
  <c r="AG23" i="26"/>
  <c r="AG63" i="26"/>
  <c r="AG110" i="26"/>
  <c r="AG108" i="26"/>
  <c r="AG185" i="26"/>
  <c r="AG104" i="26"/>
  <c r="AG173" i="26"/>
  <c r="AG106" i="26"/>
  <c r="AG76" i="26"/>
  <c r="AG36" i="26"/>
  <c r="AG155" i="26"/>
  <c r="AG133" i="26"/>
  <c r="AG177" i="26"/>
  <c r="AG99" i="26"/>
  <c r="AG81" i="26"/>
  <c r="AG122" i="26"/>
  <c r="AG135" i="26"/>
  <c r="AG83" i="26"/>
  <c r="AG53" i="26"/>
  <c r="AG150" i="26"/>
  <c r="AG131" i="26"/>
  <c r="AG109" i="26"/>
  <c r="AG44" i="26"/>
  <c r="AG85" i="26"/>
  <c r="AG26" i="26"/>
  <c r="AG80" i="26"/>
  <c r="AG120" i="26"/>
  <c r="AG67" i="26"/>
  <c r="AG33" i="26"/>
  <c r="AG111" i="26"/>
  <c r="AG41" i="26"/>
  <c r="AG27" i="26"/>
  <c r="AG89" i="26"/>
  <c r="AG55" i="26"/>
  <c r="AG147" i="26"/>
  <c r="AG144" i="26"/>
  <c r="AG142" i="26"/>
  <c r="AG41" i="14"/>
  <c r="AG129" i="14"/>
  <c r="AG74" i="14"/>
  <c r="AG155" i="14"/>
  <c r="AG23" i="14"/>
  <c r="AG25" i="14"/>
  <c r="AG154" i="14"/>
  <c r="AG114" i="14"/>
  <c r="AG79" i="14"/>
  <c r="AG113" i="14"/>
  <c r="AG29" i="14"/>
  <c r="AG105" i="14"/>
  <c r="AG163" i="14"/>
  <c r="AG188" i="14"/>
  <c r="AG147" i="14"/>
  <c r="AG187" i="14"/>
  <c r="AG117" i="14"/>
  <c r="AG87" i="14"/>
  <c r="AG32" i="14"/>
  <c r="AG145" i="14"/>
  <c r="AG35" i="14"/>
  <c r="AG83" i="14"/>
  <c r="AG53" i="14"/>
  <c r="AG141" i="14"/>
  <c r="AG173" i="14"/>
  <c r="AG36" i="14"/>
  <c r="AG95" i="14"/>
  <c r="AG174" i="14"/>
  <c r="AG55" i="14"/>
  <c r="AG97" i="14"/>
  <c r="AG61" i="14"/>
  <c r="AG75" i="14"/>
  <c r="AG100" i="14"/>
  <c r="AG115" i="14"/>
  <c r="AG157" i="14"/>
  <c r="AG62" i="14"/>
  <c r="AG165" i="14"/>
  <c r="AG107" i="14"/>
  <c r="AG84" i="14"/>
  <c r="AG42" i="14"/>
  <c r="AG37" i="14"/>
  <c r="AG192" i="14"/>
  <c r="AG144" i="14"/>
  <c r="AG54" i="28"/>
  <c r="AG26" i="28"/>
  <c r="AG171" i="28"/>
  <c r="AG78" i="28"/>
  <c r="AG180" i="28"/>
  <c r="AG156" i="28"/>
  <c r="AG150" i="28"/>
  <c r="AG36" i="28"/>
  <c r="AG79" i="28"/>
  <c r="AG89" i="28"/>
  <c r="AG140" i="28"/>
  <c r="AG191" i="28"/>
  <c r="AG57" i="28"/>
  <c r="AG94" i="28"/>
  <c r="AG45" i="28"/>
  <c r="AG84" i="28"/>
  <c r="AG106" i="28"/>
  <c r="AG134" i="28"/>
  <c r="AG60" i="28"/>
  <c r="AG159" i="28"/>
  <c r="AG160" i="28"/>
  <c r="AG153" i="28"/>
  <c r="AG174" i="28"/>
  <c r="AG22" i="28"/>
  <c r="AG33" i="28"/>
  <c r="AG32" i="28"/>
  <c r="AG128" i="28"/>
  <c r="AG175" i="28"/>
  <c r="AG172" i="28"/>
  <c r="AG169" i="28"/>
  <c r="AG90" i="28"/>
  <c r="AG80" i="28"/>
  <c r="AG47" i="28"/>
  <c r="AG135" i="28"/>
  <c r="AG147" i="28"/>
  <c r="AG93" i="28"/>
  <c r="AG142" i="28"/>
  <c r="AG189" i="28"/>
  <c r="AG145" i="28"/>
  <c r="AG185" i="28"/>
  <c r="AG105" i="28"/>
  <c r="AG186" i="28"/>
  <c r="AG28" i="28"/>
  <c r="AG122" i="28"/>
  <c r="AG190" i="29"/>
  <c r="AG78" i="29"/>
  <c r="AG152" i="29"/>
  <c r="AG130" i="29"/>
  <c r="AG176" i="29"/>
  <c r="AG107" i="29"/>
  <c r="AG77" i="29"/>
  <c r="AG62" i="29"/>
  <c r="AG146" i="29"/>
  <c r="AG154" i="29"/>
  <c r="AG71" i="29"/>
  <c r="AG171" i="29"/>
  <c r="AG53" i="29"/>
  <c r="AG131" i="29"/>
  <c r="AG49" i="29"/>
  <c r="AG181" i="29"/>
  <c r="AG46" i="29"/>
  <c r="AG137" i="29"/>
  <c r="AG66" i="29"/>
  <c r="AG72" i="29"/>
  <c r="AG87" i="29"/>
  <c r="AG36" i="29"/>
  <c r="AG186" i="29"/>
  <c r="AG122" i="29"/>
  <c r="AG106" i="29"/>
  <c r="AG55" i="29"/>
  <c r="AG177" i="29"/>
  <c r="AG63" i="29"/>
  <c r="AG151" i="29"/>
  <c r="AG163" i="29"/>
  <c r="AG54" i="29"/>
  <c r="AG58" i="29"/>
  <c r="AG43" i="29"/>
  <c r="AG86" i="29"/>
  <c r="AG65" i="29"/>
  <c r="AG120" i="29"/>
  <c r="AG113" i="29"/>
  <c r="AG173" i="29"/>
  <c r="AG150" i="29"/>
  <c r="AG161" i="29"/>
  <c r="AG83" i="29"/>
  <c r="AG149" i="29"/>
  <c r="AG138" i="29"/>
  <c r="AG39" i="29"/>
  <c r="AG49" i="33"/>
  <c r="AG150" i="33"/>
  <c r="AG21" i="33"/>
  <c r="AG139" i="33"/>
  <c r="AG77" i="33"/>
  <c r="AG189" i="33"/>
  <c r="AG78" i="33"/>
  <c r="AG97" i="33"/>
  <c r="AG50" i="33"/>
  <c r="AG39" i="33"/>
  <c r="AG129" i="33"/>
  <c r="AG71" i="33"/>
  <c r="AG72" i="33"/>
  <c r="AG109" i="33"/>
  <c r="AG141" i="33"/>
  <c r="AG120" i="33"/>
  <c r="AG173" i="33"/>
  <c r="AG86" i="33"/>
  <c r="AG111" i="33"/>
  <c r="AG117" i="33"/>
  <c r="AG48" i="33"/>
  <c r="AG127" i="33"/>
  <c r="AG165" i="33"/>
  <c r="AG60" i="33"/>
  <c r="AG24" i="33"/>
  <c r="AG75" i="33"/>
  <c r="AG57" i="33"/>
  <c r="AG192" i="33"/>
  <c r="AG46" i="33"/>
  <c r="AG47" i="33"/>
  <c r="AG79" i="33"/>
  <c r="AG53" i="33"/>
  <c r="AG114" i="33"/>
  <c r="AG178" i="33"/>
  <c r="AG180" i="33"/>
  <c r="AG177" i="33"/>
  <c r="AG20" i="33"/>
  <c r="AG28" i="33"/>
  <c r="AG35" i="33"/>
  <c r="AG115" i="33"/>
  <c r="AG168" i="33"/>
  <c r="AG133" i="33"/>
  <c r="AG86" i="31"/>
  <c r="AG106" i="31"/>
  <c r="AG59" i="31"/>
  <c r="AG51" i="31"/>
  <c r="AG96" i="31"/>
  <c r="AG28" i="31"/>
  <c r="AG148" i="31"/>
  <c r="AG114" i="31"/>
  <c r="AG21" i="31"/>
  <c r="AG113" i="31"/>
  <c r="AG173" i="31"/>
  <c r="AG175" i="31"/>
  <c r="AG121" i="31"/>
  <c r="AG154" i="31"/>
  <c r="AG158" i="31"/>
  <c r="AG162" i="31"/>
  <c r="AG91" i="31"/>
  <c r="AG118" i="31"/>
  <c r="AG97" i="31"/>
  <c r="AG178" i="31"/>
  <c r="AG111" i="31"/>
  <c r="AG42" i="31"/>
  <c r="AG165" i="31"/>
  <c r="AG71" i="31"/>
  <c r="AG66" i="31"/>
  <c r="AG119" i="31"/>
  <c r="AG109" i="31"/>
  <c r="AG101" i="31"/>
  <c r="AG128" i="31"/>
  <c r="AG35" i="31"/>
  <c r="AG139" i="31"/>
  <c r="AG115" i="31"/>
  <c r="AG77" i="31"/>
  <c r="AG87" i="31"/>
  <c r="AG67" i="31"/>
  <c r="AG63" i="31"/>
  <c r="AG138" i="31"/>
  <c r="AG75" i="31"/>
  <c r="AG89" i="31"/>
  <c r="AG62" i="31"/>
  <c r="AG112" i="31"/>
  <c r="AG150" i="31"/>
  <c r="AG188" i="31"/>
  <c r="AE18" i="12" l="1"/>
  <c r="BH20" i="12" s="1"/>
  <c r="N19" i="12" s="1"/>
  <c r="AE18" i="14"/>
  <c r="BI20" i="14" s="1"/>
  <c r="O19" i="14" s="1"/>
  <c r="AE18" i="26"/>
  <c r="BJ20" i="26" s="1"/>
  <c r="P19" i="26" s="1"/>
  <c r="AE18" i="28"/>
  <c r="BH20" i="28" s="1"/>
  <c r="N19" i="28" s="1"/>
  <c r="AE18" i="30"/>
  <c r="BJ20" i="30" s="1"/>
  <c r="P19" i="30" s="1"/>
  <c r="AE18" i="27"/>
  <c r="BI20" i="27" s="1"/>
  <c r="O19" i="27" s="1"/>
  <c r="AE18" i="34"/>
  <c r="AE18" i="33"/>
  <c r="BH20" i="33" s="1"/>
  <c r="N19" i="33" s="1"/>
  <c r="AE18" i="35"/>
  <c r="AE18" i="32"/>
  <c r="AE18" i="29"/>
  <c r="AE18" i="31"/>
  <c r="V21" i="13"/>
  <c r="V19" i="13" s="1"/>
  <c r="K11" i="13" s="1"/>
  <c r="BJ20" i="14" l="1"/>
  <c r="P19" i="14" s="1"/>
  <c r="BJ20" i="28"/>
  <c r="P19" i="28" s="1"/>
  <c r="BK20" i="12"/>
  <c r="Q19" i="12" s="1"/>
  <c r="BG20" i="12"/>
  <c r="M19" i="12" s="1"/>
  <c r="AQ7" i="12" s="1"/>
  <c r="BK20" i="14"/>
  <c r="Q19" i="14" s="1"/>
  <c r="BI20" i="12"/>
  <c r="O19" i="12" s="1"/>
  <c r="BJ20" i="12"/>
  <c r="P19" i="12" s="1"/>
  <c r="BH20" i="26"/>
  <c r="N19" i="26" s="1"/>
  <c r="BK20" i="26"/>
  <c r="Q19" i="26" s="1"/>
  <c r="BI20" i="26"/>
  <c r="O19" i="26" s="1"/>
  <c r="BG20" i="26"/>
  <c r="M19" i="26" s="1"/>
  <c r="I7" i="26" s="1"/>
  <c r="BG20" i="14"/>
  <c r="M19" i="14" s="1"/>
  <c r="BH20" i="14"/>
  <c r="N19" i="14" s="1"/>
  <c r="BG20" i="28"/>
  <c r="M19" i="28" s="1"/>
  <c r="BK20" i="28"/>
  <c r="Q19" i="28" s="1"/>
  <c r="BI20" i="28"/>
  <c r="O19" i="28" s="1"/>
  <c r="BI20" i="30"/>
  <c r="O19" i="30" s="1"/>
  <c r="BK20" i="33"/>
  <c r="Q19" i="33" s="1"/>
  <c r="BH20" i="30"/>
  <c r="N19" i="30" s="1"/>
  <c r="BG20" i="30"/>
  <c r="M19" i="30" s="1"/>
  <c r="I7" i="30" s="1"/>
  <c r="BG20" i="33"/>
  <c r="M19" i="33" s="1"/>
  <c r="I7" i="33" s="1"/>
  <c r="BK20" i="30"/>
  <c r="Q19" i="30" s="1"/>
  <c r="BI20" i="33"/>
  <c r="O19" i="33" s="1"/>
  <c r="BJ20" i="33"/>
  <c r="P19" i="33" s="1"/>
  <c r="BG20" i="27"/>
  <c r="M19" i="27" s="1"/>
  <c r="I7" i="27" s="1"/>
  <c r="BH20" i="27"/>
  <c r="N19" i="27" s="1"/>
  <c r="BK20" i="27"/>
  <c r="Q19" i="27" s="1"/>
  <c r="BJ20" i="27"/>
  <c r="P19" i="27" s="1"/>
  <c r="BI20" i="34"/>
  <c r="O19" i="34" s="1"/>
  <c r="BJ20" i="34"/>
  <c r="P19" i="34" s="1"/>
  <c r="BK20" i="34"/>
  <c r="Q19" i="34" s="1"/>
  <c r="BH20" i="34"/>
  <c r="N19" i="34" s="1"/>
  <c r="BG20" i="34"/>
  <c r="M19" i="34" s="1"/>
  <c r="BH20" i="32"/>
  <c r="N19" i="32" s="1"/>
  <c r="BI20" i="32"/>
  <c r="O19" i="32" s="1"/>
  <c r="BJ20" i="32"/>
  <c r="P19" i="32" s="1"/>
  <c r="BK20" i="32"/>
  <c r="Q19" i="32" s="1"/>
  <c r="BG20" i="32"/>
  <c r="M19" i="32" s="1"/>
  <c r="BJ20" i="35"/>
  <c r="P19" i="35" s="1"/>
  <c r="BG20" i="35"/>
  <c r="M19" i="35" s="1"/>
  <c r="BH20" i="35"/>
  <c r="N19" i="35" s="1"/>
  <c r="BI20" i="35"/>
  <c r="O19" i="35" s="1"/>
  <c r="BK20" i="35"/>
  <c r="Q19" i="35" s="1"/>
  <c r="BK20" i="29"/>
  <c r="Q19" i="29" s="1"/>
  <c r="BJ20" i="29"/>
  <c r="P19" i="29" s="1"/>
  <c r="BG20" i="29"/>
  <c r="M19" i="29" s="1"/>
  <c r="AQ7" i="29" s="1"/>
  <c r="BI20" i="29"/>
  <c r="O19" i="29" s="1"/>
  <c r="BH20" i="29"/>
  <c r="N19" i="29" s="1"/>
  <c r="BI20" i="31"/>
  <c r="O19" i="31" s="1"/>
  <c r="BH20" i="31"/>
  <c r="N19" i="31" s="1"/>
  <c r="BK20" i="31"/>
  <c r="Q19" i="31" s="1"/>
  <c r="BG20" i="31"/>
  <c r="M19" i="31" s="1"/>
  <c r="BJ20" i="31"/>
  <c r="P19" i="31" s="1"/>
  <c r="BE33" i="13"/>
  <c r="AZ33" i="13"/>
  <c r="BA33" i="13"/>
  <c r="BB33" i="13"/>
  <c r="BD33" i="13"/>
  <c r="AV8" i="13"/>
  <c r="AX33" i="13"/>
  <c r="BC33" i="13"/>
  <c r="AY33" i="13"/>
  <c r="BG33" i="13"/>
  <c r="BF33" i="13"/>
  <c r="BC8" i="13"/>
  <c r="AW33" i="13"/>
  <c r="AV33" i="13"/>
  <c r="AQ7" i="26" l="1"/>
  <c r="I7" i="12"/>
  <c r="W24" i="13"/>
  <c r="AQ7" i="14"/>
  <c r="I7" i="14"/>
  <c r="AQ7" i="30"/>
  <c r="AQ7" i="28"/>
  <c r="I7" i="28"/>
  <c r="AQ7" i="33"/>
  <c r="AQ7" i="27"/>
  <c r="R17" i="13"/>
  <c r="I7" i="35"/>
  <c r="P17" i="13"/>
  <c r="I7" i="32"/>
  <c r="I7" i="34"/>
  <c r="Q17" i="13"/>
  <c r="O17" i="13"/>
  <c r="AQ7" i="35"/>
  <c r="AQ7" i="32"/>
  <c r="AQ7" i="34"/>
  <c r="W31" i="13"/>
  <c r="I7" i="31"/>
  <c r="N17" i="13"/>
  <c r="I7" i="29"/>
  <c r="AQ7" i="31"/>
  <c r="AY8" i="13"/>
  <c r="BB8" i="13"/>
  <c r="AX8" i="13"/>
  <c r="BF8" i="13"/>
  <c r="AZ8" i="13"/>
  <c r="BE8" i="13"/>
  <c r="BG8" i="13"/>
  <c r="BD8" i="13"/>
  <c r="AW8" i="13"/>
  <c r="BA8" i="13"/>
  <c r="W34" i="13" l="1"/>
  <c r="K34" i="13" s="1"/>
  <c r="N34" i="13" s="1"/>
  <c r="G24" i="13"/>
  <c r="Q24" i="13"/>
  <c r="AK24" i="13" s="1"/>
  <c r="K24" i="13"/>
  <c r="N24" i="13" s="1"/>
  <c r="E24" i="13"/>
  <c r="L24" i="13"/>
  <c r="W35" i="13"/>
  <c r="W30" i="13"/>
  <c r="G30" i="13" s="1"/>
  <c r="W32" i="13"/>
  <c r="W27" i="13"/>
  <c r="W33" i="13"/>
  <c r="W25" i="13"/>
  <c r="W28" i="13"/>
  <c r="W26" i="13"/>
  <c r="W29" i="13"/>
  <c r="K31" i="13"/>
  <c r="N31" i="13" s="1"/>
  <c r="L31" i="13"/>
  <c r="Q31" i="13"/>
  <c r="AK31" i="13" s="1"/>
  <c r="E31" i="13"/>
  <c r="G31" i="13"/>
  <c r="E34" i="13"/>
  <c r="I6" i="13"/>
  <c r="Q34" i="13" l="1"/>
  <c r="AK34" i="13" s="1"/>
  <c r="G34" i="13"/>
  <c r="L30" i="13"/>
  <c r="L34" i="13"/>
  <c r="AI24" i="13"/>
  <c r="AH24" i="13"/>
  <c r="E30" i="13"/>
  <c r="Q30" i="13"/>
  <c r="AK30" i="13" s="1"/>
  <c r="K30" i="13"/>
  <c r="N30" i="13" s="1"/>
  <c r="AH30" i="13" s="1"/>
  <c r="E35" i="13"/>
  <c r="L35" i="13"/>
  <c r="G35" i="13"/>
  <c r="Q35" i="13"/>
  <c r="AK35" i="13" s="1"/>
  <c r="K35" i="13"/>
  <c r="N35" i="13" s="1"/>
  <c r="L32" i="13"/>
  <c r="Q32" i="13"/>
  <c r="AK32" i="13" s="1"/>
  <c r="G32" i="13"/>
  <c r="E32" i="13"/>
  <c r="K32" i="13"/>
  <c r="N32" i="13" s="1"/>
  <c r="L27" i="13"/>
  <c r="E27" i="13"/>
  <c r="G27" i="13"/>
  <c r="K27" i="13"/>
  <c r="N27" i="13" s="1"/>
  <c r="Q27" i="13"/>
  <c r="AK27" i="13" s="1"/>
  <c r="Q33" i="13"/>
  <c r="AK33" i="13" s="1"/>
  <c r="K33" i="13"/>
  <c r="N33" i="13" s="1"/>
  <c r="E33" i="13"/>
  <c r="G33" i="13"/>
  <c r="L33" i="13"/>
  <c r="G25" i="13"/>
  <c r="K25" i="13"/>
  <c r="N25" i="13" s="1"/>
  <c r="L25" i="13"/>
  <c r="E25" i="13"/>
  <c r="Q25" i="13"/>
  <c r="AK25" i="13" s="1"/>
  <c r="G28" i="13"/>
  <c r="E28" i="13"/>
  <c r="Q28" i="13"/>
  <c r="AK28" i="13" s="1"/>
  <c r="L28" i="13"/>
  <c r="K28" i="13"/>
  <c r="N28" i="13" s="1"/>
  <c r="G26" i="13"/>
  <c r="E26" i="13"/>
  <c r="Q26" i="13"/>
  <c r="AK26" i="13" s="1"/>
  <c r="L26" i="13"/>
  <c r="K26" i="13"/>
  <c r="N26" i="13" s="1"/>
  <c r="G29" i="13"/>
  <c r="Q29" i="13"/>
  <c r="AK29" i="13" s="1"/>
  <c r="E29" i="13"/>
  <c r="K29" i="13"/>
  <c r="N29" i="13" s="1"/>
  <c r="L29" i="13"/>
  <c r="AI31" i="13"/>
  <c r="AH31" i="13"/>
  <c r="AI34" i="13"/>
  <c r="AH34" i="13"/>
  <c r="AM24" i="13" l="1"/>
  <c r="X11" i="12" s="1"/>
  <c r="U201" i="12" s="1"/>
  <c r="X9" i="12"/>
  <c r="AI30" i="13"/>
  <c r="AM30" i="13" s="1"/>
  <c r="X11" i="30" s="1"/>
  <c r="U201" i="30" s="1"/>
  <c r="AI35" i="13"/>
  <c r="AH35" i="13"/>
  <c r="AH32" i="13"/>
  <c r="AI32" i="13"/>
  <c r="AH27" i="13"/>
  <c r="AI27" i="13"/>
  <c r="AH33" i="13"/>
  <c r="AI33" i="13"/>
  <c r="AI28" i="13"/>
  <c r="AH28" i="13"/>
  <c r="X9" i="30"/>
  <c r="AH26" i="13"/>
  <c r="AI26" i="13"/>
  <c r="AI25" i="13"/>
  <c r="AH25" i="13"/>
  <c r="AM34" i="13"/>
  <c r="X11" i="26" s="1"/>
  <c r="U201" i="26" s="1"/>
  <c r="X9" i="26"/>
  <c r="AM31" i="13"/>
  <c r="X11" i="29" s="1"/>
  <c r="U201" i="29" s="1"/>
  <c r="X9" i="29"/>
  <c r="AI29" i="13"/>
  <c r="AH29" i="13"/>
  <c r="Z20" i="13"/>
  <c r="X9" i="14" l="1"/>
  <c r="AM35" i="13"/>
  <c r="X11" i="14" s="1"/>
  <c r="U201" i="14" s="1"/>
  <c r="X9" i="28"/>
  <c r="AM32" i="13"/>
  <c r="X11" i="28" s="1"/>
  <c r="U201" i="28" s="1"/>
  <c r="X9" i="33"/>
  <c r="AM27" i="13"/>
  <c r="X11" i="33" s="1"/>
  <c r="U201" i="33" s="1"/>
  <c r="AM33" i="13"/>
  <c r="X11" i="27" s="1"/>
  <c r="U201" i="27" s="1"/>
  <c r="X9" i="27"/>
  <c r="AM26" i="13"/>
  <c r="X11" i="34" s="1"/>
  <c r="U201" i="34" s="1"/>
  <c r="X9" i="34"/>
  <c r="AM28" i="13"/>
  <c r="X11" i="32" s="1"/>
  <c r="U201" i="32" s="1"/>
  <c r="X9" i="32"/>
  <c r="X9" i="35"/>
  <c r="AM25" i="13"/>
  <c r="X11" i="35" s="1"/>
  <c r="U201" i="35" s="1"/>
  <c r="AM29" i="13"/>
  <c r="X11" i="31" s="1"/>
  <c r="U201" i="31" s="1"/>
  <c r="X9" i="31"/>
</calcChain>
</file>

<file path=xl/sharedStrings.xml><?xml version="1.0" encoding="utf-8"?>
<sst xmlns="http://schemas.openxmlformats.org/spreadsheetml/2006/main" count="1164" uniqueCount="458">
  <si>
    <t>HIDE THESE COLUMNS. PROTECT SHEET BEFORE SAVING</t>
  </si>
  <si>
    <t>www.pwc.com/ca/carexpenses</t>
  </si>
  <si>
    <t>Complete this summary at the end of each month:</t>
  </si>
  <si>
    <t>Check year and month:</t>
  </si>
  <si>
    <t>Days driven for business</t>
  </si>
  <si>
    <t>Miscellaneous expenses</t>
  </si>
  <si>
    <t>Amounts received</t>
  </si>
  <si>
    <t>Show warning</t>
  </si>
  <si>
    <t>Lease cost</t>
  </si>
  <si>
    <t>Allowances from employer</t>
  </si>
  <si>
    <t>◄ ◄ Cannot skip any days</t>
  </si>
  <si>
    <t>Interest expense</t>
  </si>
  <si>
    <t>Reimbursements from employer</t>
  </si>
  <si>
    <t>◄ ◄ Days out of sequence</t>
  </si>
  <si>
    <t>Unavailable</t>
  </si>
  <si>
    <t>Gasoline excise tax refund</t>
  </si>
  <si>
    <t>Accident repair (personal)</t>
  </si>
  <si>
    <t>GST/HST rebate received</t>
  </si>
  <si>
    <t>Accident repair (business)</t>
  </si>
  <si>
    <t>Insurance proceeds</t>
  </si>
  <si>
    <t>Days vehicle used for employment purposes</t>
  </si>
  <si>
    <t>Last day in month that is listed</t>
  </si>
  <si>
    <t>Business kilometres</t>
  </si>
  <si>
    <t>Parking</t>
  </si>
  <si>
    <t>Fuel
and oil</t>
  </si>
  <si>
    <t>Normal repairs and maintenance</t>
  </si>
  <si>
    <t>Day</t>
  </si>
  <si>
    <t>Row of last entry to count</t>
  </si>
  <si>
    <t>Departure
point</t>
  </si>
  <si>
    <t>Destination</t>
  </si>
  <si>
    <t>Start</t>
  </si>
  <si>
    <t>End</t>
  </si>
  <si>
    <t>Driven</t>
  </si>
  <si>
    <t>Totals:</t>
  </si>
  <si>
    <t>entries that day</t>
  </si>
  <si>
    <t>MAX. OFFSET</t>
  </si>
  <si>
    <t>Month</t>
  </si>
  <si>
    <t>Year</t>
  </si>
  <si>
    <t>Is number?</t>
  </si>
  <si>
    <t>Missing number?</t>
  </si>
  <si>
    <t>Days vehicle is available for personal use</t>
  </si>
  <si>
    <t>Max of previous rows,s KM</t>
  </si>
  <si>
    <t>Min of subsequent rows' KM</t>
  </si>
  <si>
    <t>First dates with odometer out of sequence</t>
  </si>
  <si>
    <t>Check darker cells</t>
  </si>
  <si>
    <t>Previous entry</t>
  </si>
  <si>
    <t>Next entry</t>
  </si>
  <si>
    <t>◄ ◄ Only 31 days in month</t>
  </si>
  <si>
    <t>◄ Month (m or mm)</t>
  </si>
  <si>
    <t>January, 2000</t>
  </si>
  <si>
    <t/>
  </si>
  <si>
    <t xml:space="preserve">DRIVEN FOR FOR BUSINESS ON </t>
  </si>
  <si>
    <t>Total of monthly summaries</t>
  </si>
  <si>
    <t>Check month:</t>
  </si>
  <si>
    <t>Business kilometres driven</t>
  </si>
  <si>
    <t>January</t>
  </si>
  <si>
    <t>February</t>
  </si>
  <si>
    <t>March</t>
  </si>
  <si>
    <t>April</t>
  </si>
  <si>
    <t>May</t>
  </si>
  <si>
    <t>June</t>
  </si>
  <si>
    <t>July</t>
  </si>
  <si>
    <t>August</t>
  </si>
  <si>
    <t>September</t>
  </si>
  <si>
    <t>October</t>
  </si>
  <si>
    <t>November</t>
  </si>
  <si>
    <t>December</t>
  </si>
  <si>
    <t xml:space="preserve"> Monthly odometer readings</t>
  </si>
  <si>
    <t>Minimum</t>
  </si>
  <si>
    <t>Smallest</t>
  </si>
  <si>
    <t>Largest</t>
  </si>
  <si>
    <t>START
exceeds smallest reading in the month</t>
  </si>
  <si>
    <t>No values</t>
  </si>
  <si>
    <t>END
is less
than largest reading in
the month</t>
  </si>
  <si>
    <t>Odom line probs</t>
  </si>
  <si>
    <t>MONTH</t>
  </si>
  <si>
    <t>Problem in daily odometer readings?</t>
  </si>
  <si>
    <t>This makes the monthly worksheets number themselves correctly from 1 to 12"</t>
  </si>
  <si>
    <t>Business km</t>
  </si>
  <si>
    <t>Personal km</t>
  </si>
  <si>
    <t>Car 1</t>
  </si>
  <si>
    <t>Car 2</t>
  </si>
  <si>
    <t>Car 3</t>
  </si>
  <si>
    <t>Car 4</t>
  </si>
  <si>
    <t>Car 5</t>
  </si>
  <si>
    <t>Car 6</t>
  </si>
  <si>
    <t>Last</t>
  </si>
  <si>
    <t>km in month</t>
  </si>
  <si>
    <t>Cars used</t>
  </si>
  <si>
    <t>FIRST</t>
  </si>
  <si>
    <t>km (END minus START) may be nil or negative</t>
  </si>
  <si>
    <t>Special
notes:</t>
  </si>
  <si>
    <t>Odometer for start and/or end of month</t>
  </si>
  <si>
    <t>Row</t>
  </si>
  <si>
    <t>Maximum</t>
  </si>
  <si>
    <t>Days skipped or out of sequence?? (Yes if &gt; 0)</t>
  </si>
  <si>
    <t>Days missing or out of sequence?? (Yes if &gt; 0)</t>
  </si>
  <si>
    <t>Missing days?</t>
  </si>
  <si>
    <t>0 = blank sheet</t>
  </si>
  <si>
    <t>0=blank sheet</t>
  </si>
  <si>
    <t>Not avail for Business</t>
  </si>
  <si>
    <t>Unavail for business</t>
  </si>
  <si>
    <t>◄ ◄ ◄ ◄ Days out of sequence</t>
  </si>
  <si>
    <t>◄ ◄ ◄ ◄ Cannot skip any days</t>
  </si>
  <si>
    <t>Unavail any use</t>
  </si>
  <si>
    <t>Days in month</t>
  </si>
  <si>
    <t>Avail any use</t>
  </si>
  <si>
    <t>Days unavailable for any use</t>
  </si>
  <si>
    <t xml:space="preserve">◄ ◄ ◄ Only </t>
  </si>
  <si>
    <t xml:space="preserve"> days in month</t>
  </si>
  <si>
    <t xml:space="preserve">Odometer: </t>
  </si>
  <si>
    <t>Unavailable for month</t>
  </si>
  <si>
    <t>X</t>
  </si>
  <si>
    <t>Use</t>
  </si>
  <si>
    <t>Marker</t>
  </si>
  <si>
    <t>Days vehicle is available</t>
  </si>
  <si>
    <t xml:space="preserve">Annual summary indicates car is unavailable for entire month of </t>
  </si>
  <si>
    <t>to mark (below) days on which the car is not available for any use</t>
  </si>
  <si>
    <t>Days in month vehicle is available for business or personal use</t>
  </si>
  <si>
    <t>(yy or yyyy)</t>
  </si>
  <si>
    <t>Enter year</t>
  </si>
  <si>
    <t>◄◄◄</t>
  </si>
  <si>
    <t>km driven in year</t>
  </si>
  <si>
    <t>When more than one car is used in a month, some diagnostics for START and END odometer readings are not reliable for that month) ▼</t>
  </si>
  <si>
    <t>Check</t>
  </si>
  <si>
    <t>No data</t>
  </si>
  <si>
    <t>Translator: also change the names of the tabs for the various worksheets</t>
  </si>
  <si>
    <t>(e.g., if km at start of trip less than km at end of previous trip)</t>
  </si>
  <si>
    <t>No problem</t>
  </si>
  <si>
    <t>Problem</t>
  </si>
  <si>
    <t>If car is employer-supplied, enter days unavailable below</t>
  </si>
  <si>
    <t>Other operating expenses (incl. licence, registration)</t>
  </si>
  <si>
    <t xml:space="preserve">Individual odometer entries </t>
  </si>
  <si>
    <t>Monthly records:
Days missing or not in order?</t>
  </si>
  <si>
    <r>
      <t>Enter "</t>
    </r>
    <r>
      <rPr>
        <sz val="10"/>
        <rFont val="Arial"/>
        <family val="2"/>
      </rPr>
      <t>X</t>
    </r>
    <r>
      <rPr>
        <sz val="10"/>
        <rFont val="Arial"/>
        <family val="2"/>
      </rPr>
      <t>" for any month in which no car was available 
      ▼▼</t>
    </r>
  </si>
  <si>
    <t>If car is not available all month, you can indicate that on the annual summary rather than here</t>
  </si>
  <si>
    <t xml:space="preserve">◄ ◄◄ ◄ ◄ ◄ ◄ ◄  Enter day  </t>
  </si>
  <si>
    <t>Enter E or F to select language:</t>
  </si>
  <si>
    <t>Length of English</t>
  </si>
  <si>
    <t>Length of French</t>
  </si>
  <si>
    <t>Totals</t>
  </si>
  <si>
    <t xml:space="preserve">Do not delete: </t>
  </si>
  <si>
    <t>START
does not match END of previous month</t>
  </si>
  <si>
    <t>ok</t>
  </si>
  <si>
    <t>French date formulas and formats may require attention</t>
  </si>
  <si>
    <t>French currency formats will have to come from French Excel</t>
  </si>
  <si>
    <t>Quebec</t>
  </si>
  <si>
    <t>Rest of Canada</t>
  </si>
  <si>
    <t>From annual summary: X = unavail for month</t>
  </si>
  <si>
    <t>0 = no data</t>
  </si>
  <si>
    <t>QUEBEC ONLY</t>
  </si>
  <si>
    <r>
      <t xml:space="preserve">DO NOT TYPE HERE
</t>
    </r>
    <r>
      <rPr>
        <sz val="10"/>
        <rFont val="Arial"/>
        <family val="2"/>
      </rPr>
      <t>These are used in the various worksheets</t>
    </r>
  </si>
  <si>
    <t>French (type here)</t>
  </si>
  <si>
    <t>English (type here)</t>
  </si>
  <si>
    <t>Enter Q for Quebec version:</t>
  </si>
  <si>
    <t>Check start</t>
  </si>
  <si>
    <t>q</t>
  </si>
  <si>
    <t>and</t>
  </si>
  <si>
    <t>against end of previous month</t>
  </si>
  <si>
    <t>Check START</t>
  </si>
  <si>
    <t>Check END</t>
  </si>
  <si>
    <t>Words (Eng or Fre) for formulas below</t>
  </si>
  <si>
    <t>Thu</t>
  </si>
  <si>
    <t>Sun</t>
  </si>
  <si>
    <t>Mon</t>
  </si>
  <si>
    <t>Tue</t>
  </si>
  <si>
    <t>Wed</t>
  </si>
  <si>
    <t>Fri</t>
  </si>
  <si>
    <t>Sat</t>
  </si>
  <si>
    <t>ENG</t>
  </si>
  <si>
    <t>ENG or FRE</t>
  </si>
  <si>
    <t>taxable benefit may be reduced</t>
  </si>
  <si>
    <t>Explanation/description</t>
  </si>
  <si>
    <t>Amount</t>
  </si>
  <si>
    <t>Date (dd)</t>
  </si>
  <si>
    <t>Month (mm)</t>
  </si>
  <si>
    <t>Year (yy)</t>
  </si>
  <si>
    <t>A number?</t>
  </si>
  <si>
    <t>Not too late?</t>
  </si>
  <si>
    <t>Not too early?</t>
  </si>
  <si>
    <t>Total</t>
  </si>
  <si>
    <t>SUM this date?</t>
  </si>
  <si>
    <t>Km to count</t>
  </si>
  <si>
    <r>
      <t xml:space="preserve">NO LONGER NEEDED; DO NOT TRANSLATE </t>
    </r>
    <r>
      <rPr>
        <sz val="10"/>
        <rFont val="Arial"/>
        <family val="2"/>
      </rPr>
      <t>Enter monthly data on the separate worksheets provided (see tabs at the bottom of the screen).</t>
    </r>
  </si>
  <si>
    <t>Special notes:</t>
  </si>
  <si>
    <t>Cars used*</t>
  </si>
  <si>
    <t>* Counts use of different cars. For instance, starting with car 1, switching to car 2 and then back to car 3 yields a count of 3.</t>
  </si>
  <si>
    <t>Enter each day as many times as needed
▼</t>
  </si>
  <si>
    <r>
      <t xml:space="preserve">NO LONGER NEEDED; DO NOT TRANSLATE </t>
    </r>
    <r>
      <rPr>
        <sz val="10"/>
        <rFont val="Arial"/>
        <family val="2"/>
      </rPr>
      <t>Check start against end of previous year</t>
    </r>
  </si>
  <si>
    <r>
      <t xml:space="preserve">NO LONGER NEEDED; DO NOT TRANSLATE  </t>
    </r>
    <r>
      <rPr>
        <sz val="10"/>
        <rFont val="Arial"/>
        <family val="2"/>
      </rPr>
      <t>(Record reading if car switched)</t>
    </r>
  </si>
  <si>
    <t>Check end against largest reading in this month</t>
  </si>
  <si>
    <t>against smallest reading in this month</t>
  </si>
  <si>
    <t>Check individual start and end km entries.</t>
  </si>
  <si>
    <t xml:space="preserve">(Payments made from </t>
  </si>
  <si>
    <t xml:space="preserve"> can reduce your automobile benefit for EITHER </t>
  </si>
  <si>
    <t xml:space="preserve">In </t>
  </si>
  <si>
    <t xml:space="preserve">In first 45 days of </t>
  </si>
  <si>
    <t>Payments to Employer</t>
  </si>
  <si>
    <t>NOTES</t>
  </si>
  <si>
    <t>Payments you made to your employer in the year or within 45 days after year end should be recorded here.</t>
  </si>
  <si>
    <t>N/A</t>
  </si>
  <si>
    <t>Min and Max</t>
  </si>
  <si>
    <t>Count of km entries</t>
  </si>
  <si>
    <t>Start and end</t>
  </si>
  <si>
    <t>Smallest start</t>
  </si>
  <si>
    <t>Largest end</t>
  </si>
  <si>
    <t>Min start km entry</t>
  </si>
  <si>
    <t>Max end km entry</t>
  </si>
  <si>
    <t>End &lt; start?</t>
  </si>
  <si>
    <t>Smallest trip reading</t>
  </si>
  <si>
    <t>Largest trip reading</t>
  </si>
  <si>
    <t>Smallest START reading for any car</t>
  </si>
  <si>
    <t>Start in range</t>
  </si>
  <si>
    <t>End in range</t>
  </si>
  <si>
    <t>Month unavailable</t>
  </si>
  <si>
    <t>Y</t>
  </si>
  <si>
    <t>All use Quebec option (Y/N)</t>
  </si>
  <si>
    <r>
      <t xml:space="preserve">Set this to Y if the Quebec version is to be used for all jurisdictions, but without the word "Quebec" in headings, etc. </t>
    </r>
    <r>
      <rPr>
        <sz val="10"/>
        <color indexed="14"/>
        <rFont val="Arial"/>
        <family val="2"/>
      </rPr>
      <t xml:space="preserve">
</t>
    </r>
    <r>
      <rPr>
        <b/>
        <sz val="10"/>
        <color indexed="14"/>
        <rFont val="Arial"/>
        <family val="2"/>
      </rPr>
      <t>"Q" still has to be inserted below.</t>
    </r>
  </si>
  <si>
    <t xml:space="preserve"> jours dans le mois</t>
  </si>
  <si>
    <t>(aa ou aaaa)</t>
  </si>
  <si>
    <t>Réparations accident (affaires)</t>
  </si>
  <si>
    <t>Réparations accident (personnel)</t>
  </si>
  <si>
    <t>Par rapport à la plus petite lecture du mois</t>
  </si>
  <si>
    <t>par rapport à la fin du mois précédent</t>
  </si>
  <si>
    <t>Allocations reçues de l'employeur</t>
  </si>
  <si>
    <t>Montant</t>
  </si>
  <si>
    <t>Montants reçus</t>
  </si>
  <si>
    <t>et</t>
  </si>
  <si>
    <t>Kilomètres d'affaires</t>
  </si>
  <si>
    <t>Kilomètres d'affaires parcourus</t>
  </si>
  <si>
    <t>◄ ◄ ◄ ◄ Ne peut sauter une journée</t>
  </si>
  <si>
    <t>Automobile 1</t>
  </si>
  <si>
    <t>Automobile 2</t>
  </si>
  <si>
    <t>Automobile 3</t>
  </si>
  <si>
    <t>Automobile 4</t>
  </si>
  <si>
    <t>Automobile 5</t>
  </si>
  <si>
    <t>Automobile 6</t>
  </si>
  <si>
    <t>Journal de bord avantages et dépenses d'automobile</t>
  </si>
  <si>
    <t>Journal de bord avantages et dépenses d'automobile - Sommaire annuel</t>
  </si>
  <si>
    <t>Automobiles utilisées*</t>
  </si>
  <si>
    <t>Vérifier</t>
  </si>
  <si>
    <t>Vérifier les cellules foncées</t>
  </si>
  <si>
    <t>Vérifier FIN</t>
  </si>
  <si>
    <t>Vérifier chaque entrée du km début et fin</t>
  </si>
  <si>
    <t>Vérifier début</t>
  </si>
  <si>
    <t>Vérifier DÉBUT</t>
  </si>
  <si>
    <t>Comparer la fin avec la lecture la plus élevée du mois</t>
  </si>
  <si>
    <t>Remplir ce sommaire à la fin de chaque mois :</t>
  </si>
  <si>
    <t>Date (jj)</t>
  </si>
  <si>
    <t>Jour</t>
  </si>
  <si>
    <t>Jours de disponibilité du véhicule dans le mois pour affaires ou à des fins personnelles</t>
  </si>
  <si>
    <t>Jours de disponibilité du véhicule</t>
  </si>
  <si>
    <t>Jours de disponibilité du véhicule à des fins personnelles</t>
  </si>
  <si>
    <t>Jours de disponibilité du véhicule pour affaires</t>
  </si>
  <si>
    <t>Point de
départ</t>
  </si>
  <si>
    <t>Parcouru</t>
  </si>
  <si>
    <t>Fin</t>
  </si>
  <si>
    <t>FIN
est inférieur
à la plus grande lecture du
mois</t>
  </si>
  <si>
    <t>▼</t>
  </si>
  <si>
    <t>Entrer l'année</t>
  </si>
  <si>
    <t>Explication/description</t>
  </si>
  <si>
    <t>Essence
et huile</t>
  </si>
  <si>
    <t>Remboursement de la taxe d'accise sur l'essence</t>
  </si>
  <si>
    <t>Remboursement de la TPS/TVH reçue</t>
  </si>
  <si>
    <t>Si l'automobile est fournie par l'employeur, entrer les jours d'indisponibilité</t>
  </si>
  <si>
    <t>Produit d'assurance</t>
  </si>
  <si>
    <t>Frais d'intérêt</t>
  </si>
  <si>
    <t>km (FIN moins DÉBUT) peut être nul ou négatif</t>
  </si>
  <si>
    <t>km parcourus dans l'année</t>
  </si>
  <si>
    <t>km dans le mois</t>
  </si>
  <si>
    <t>Plus élevé</t>
  </si>
  <si>
    <t>Frais de location</t>
  </si>
  <si>
    <t>Dépenses diverses</t>
  </si>
  <si>
    <t>Mois (mm)</t>
  </si>
  <si>
    <t>Pas de données</t>
  </si>
  <si>
    <t>Pas de problème</t>
  </si>
  <si>
    <t>Réparations et entretien courants</t>
  </si>
  <si>
    <t>Compteur pour le début et/ou la fin du mois</t>
  </si>
  <si>
    <t>Problème</t>
  </si>
  <si>
    <t>Québec</t>
  </si>
  <si>
    <t>Remboursements de l'employeur</t>
  </si>
  <si>
    <t>Rangée</t>
  </si>
  <si>
    <t>Plus petit</t>
  </si>
  <si>
    <t>Notes
spéciales :</t>
  </si>
  <si>
    <t>Notes spéciales :</t>
  </si>
  <si>
    <t>Début</t>
  </si>
  <si>
    <t>DÉBUT
excède la plus petite lecture du mois</t>
  </si>
  <si>
    <t>avantage imposable peut être réduit</t>
  </si>
  <si>
    <t>Totaux</t>
  </si>
  <si>
    <t>Total des sommaires mensuels</t>
  </si>
  <si>
    <t>Non disponible pour le mois</t>
  </si>
  <si>
    <t>Lorsque deux véhicules ou plus sont utilisés au cours du mois, certains diagnostics pour les lectures du DÉBUT et de la FIN ne sont pas fiables pour ce mois</t>
  </si>
  <si>
    <t>www.pwc.com/ca/automobile</t>
  </si>
  <si>
    <t>Année (aa)</t>
  </si>
  <si>
    <t>Dim</t>
  </si>
  <si>
    <t>Lun</t>
  </si>
  <si>
    <t>Mar</t>
  </si>
  <si>
    <t>Mer</t>
  </si>
  <si>
    <t>Jeu</t>
  </si>
  <si>
    <t>Ven</t>
  </si>
  <si>
    <t>Sam</t>
  </si>
  <si>
    <t xml:space="preserve"> peut réduire votre avantage pour automobile pour SOIT </t>
  </si>
  <si>
    <t>Paiements à l'employeur</t>
  </si>
  <si>
    <t>English characters trimmed</t>
  </si>
  <si>
    <t>French characters trimmed</t>
  </si>
  <si>
    <t>DÉBUT
ne concorde pas avec la FIN du mois précédent</t>
  </si>
  <si>
    <t xml:space="preserve">(Paiements faits de </t>
  </si>
  <si>
    <t>Autres frais d'exploitation (comme l'immatriculation et le permis)</t>
  </si>
  <si>
    <t xml:space="preserve">◄ ◄ ◄ Seulement </t>
  </si>
  <si>
    <t xml:space="preserve">Compteur de kilométrage : </t>
  </si>
  <si>
    <t xml:space="preserve">Dans les 45 premiers jours </t>
  </si>
  <si>
    <t xml:space="preserve">◄ ◄◄ ◄ ◄ ◄ ◄ ◄  Entrer jour  </t>
  </si>
  <si>
    <t xml:space="preserve">Entrer "X" pour tout mois où aucune automobile n'était disponible
     ▼▼ </t>
  </si>
  <si>
    <t xml:space="preserve">Sommaire annuel indique que l'automobile n'est pas disponible pour tout le mois de </t>
  </si>
  <si>
    <t>Largest END reading for any car</t>
  </si>
  <si>
    <t>Lecture de DÉBUT la moins élevée de toutes les voitures</t>
  </si>
  <si>
    <t>Lecture de FIN la plus élevée de toutes les voitures</t>
  </si>
  <si>
    <t>* Inscrire ici le nombre de véhicules utilisés. Par exemple, si on emprunte la voiture 1, que l'on passe à la voiture 2 puis qu'on utilise ensuite la voiture 3, on doit indiquer 3 dans la cellule.</t>
  </si>
  <si>
    <t>Déplace-
ment le plus grand en km</t>
  </si>
  <si>
    <t>Déplace- 
ment le plus petit en km</t>
  </si>
  <si>
    <t>(par ex., si le km au départ est inférieur au km à l'arrivée du déplacement précédent)</t>
  </si>
  <si>
    <t>LAST END</t>
  </si>
  <si>
    <t>$Bn$15</t>
  </si>
  <si>
    <t>Previous END</t>
  </si>
  <si>
    <t>Previous end</t>
  </si>
  <si>
    <t>(No personal kilometres)</t>
  </si>
  <si>
    <t>Feedback</t>
  </si>
  <si>
    <t>Colours In Spreadsheet</t>
  </si>
  <si>
    <t xml:space="preserve"> </t>
  </si>
  <si>
    <t>The Annual Summary provides:</t>
  </si>
  <si>
    <t>Please send any comments to:</t>
  </si>
  <si>
    <t>tax.services@ca.pwc.com</t>
  </si>
  <si>
    <t>km d'affaires</t>
  </si>
  <si>
    <t>Entrer le jour aussi souvent que nécessaire.
▼</t>
  </si>
  <si>
    <t>Si l'automobile n'est pas disponible tout le mois, indiquez-le sur le sommaire annuel et non ici.</t>
  </si>
  <si>
    <t xml:space="preserve">En </t>
  </si>
  <si>
    <t>Registres mensuels :
Jours manquants ou non ordonnés?</t>
  </si>
  <si>
    <t>Station-
nement</t>
  </si>
  <si>
    <t>Inscrire ici les paiements faits à votre employeur dans l'année ou dans les 45 jours de la fin de l'année.</t>
  </si>
  <si>
    <t>km personnel</t>
  </si>
  <si>
    <t>F164_</t>
  </si>
  <si>
    <t>F167_</t>
  </si>
  <si>
    <t>F168_</t>
  </si>
  <si>
    <t>F169_</t>
  </si>
  <si>
    <t>F170_</t>
  </si>
  <si>
    <t>F171_</t>
  </si>
  <si>
    <t>F172_</t>
  </si>
  <si>
    <t>F173_</t>
  </si>
  <si>
    <t>F174_</t>
  </si>
  <si>
    <t>F175_</t>
  </si>
  <si>
    <t>F176_</t>
  </si>
  <si>
    <t>F177_</t>
  </si>
  <si>
    <t>F178_</t>
  </si>
  <si>
    <t>F179_</t>
  </si>
  <si>
    <t>F180_</t>
  </si>
  <si>
    <t>F181_</t>
  </si>
  <si>
    <t>F182_</t>
  </si>
  <si>
    <t>F183_</t>
  </si>
  <si>
    <t>Odometer at end of previous month</t>
  </si>
  <si>
    <t>Lecture du compteur à la fin du mois précédent</t>
  </si>
  <si>
    <t>(Give details in A.)</t>
  </si>
  <si>
    <t>Consigner les détails dans A.</t>
  </si>
  <si>
    <t>Eng</t>
  </si>
  <si>
    <t>Fre</t>
  </si>
  <si>
    <t>NTS ONLY'!E106&amp;TEXT(I7-44,"Mmmm d, Yyyy")&amp;" to "&amp;TEXT(I7,"Mmmm d, Yyyy")&amp;'NTS ONLY'!E25&amp;TEXT(I7,"Yyyy")&amp;" or "&amp;TEXT(I7-99,"Yyyy")&amp;".)"</t>
  </si>
  <si>
    <t>janvier</t>
  </si>
  <si>
    <t>février</t>
  </si>
  <si>
    <t>mars</t>
  </si>
  <si>
    <t>avril</t>
  </si>
  <si>
    <t>mai</t>
  </si>
  <si>
    <t>juin</t>
  </si>
  <si>
    <t>juillet</t>
  </si>
  <si>
    <t>août</t>
  </si>
  <si>
    <t>septembre</t>
  </si>
  <si>
    <t>octobre</t>
  </si>
  <si>
    <t>novembre</t>
  </si>
  <si>
    <t>décembre</t>
  </si>
  <si>
    <t>◄ ◄ ◄ ◄ Jours non ordonnés</t>
  </si>
  <si>
    <t>Common odometer problems – diagnostics (to help you detect errors)</t>
  </si>
  <si>
    <t>Problèmes courants du compteur de km - diagnostics (de détection des erreurs)</t>
  </si>
  <si>
    <t>T20&amp;". "&amp;U20&amp;" "&amp;R20&amp;", "&amp;$AE$7</t>
  </si>
  <si>
    <t>F</t>
  </si>
  <si>
    <t>T20&amp;". "&amp;" "&amp;R20&amp;" "&amp;U20&amp;" "&amp;$AE$7</t>
  </si>
  <si>
    <t>Language</t>
  </si>
  <si>
    <t>3.  Payments to Employer</t>
  </si>
  <si>
    <t>2.  Monthly Logs</t>
  </si>
  <si>
    <t xml:space="preserve">1.  Annual Summary </t>
  </si>
  <si>
    <r>
      <t xml:space="preserve">For help, see: </t>
    </r>
    <r>
      <rPr>
        <i/>
        <sz val="10"/>
        <rFont val="Arial"/>
        <family val="2"/>
      </rPr>
      <t>Car Expenses 
and Benefits  – A Tax Guide</t>
    </r>
    <r>
      <rPr>
        <sz val="10"/>
        <rFont val="Arial"/>
        <family val="2"/>
      </rPr>
      <t>:</t>
    </r>
  </si>
  <si>
    <t>Pour obtenir de l'aide : Utilisation 
d'une automobile - Guide fiscal :</t>
  </si>
  <si>
    <t>English</t>
  </si>
  <si>
    <t>Français</t>
  </si>
  <si>
    <t>.</t>
  </si>
  <si>
    <t>Journal de bord avantages et dépenses
d'automobile – instructions d'utilisation</t>
  </si>
  <si>
    <t>Couleurs utilisées dans la feuille de calcul</t>
  </si>
  <si>
    <t>Utilisez le Sommaire annuel pour saisir l'année, des observations précises
et (vers la gauche) tous les mois au cours desquels aucun véhicule n'était disponible.</t>
  </si>
  <si>
    <t>Contenu du Sommaire annuel :</t>
  </si>
  <si>
    <t xml:space="preserve">Entrez tout paiement que vous avez fait à votre employeur relativement au véhicule, dans l'exercice en cours ou dans un délai de 45 jours suivant la fin de l'exercice. </t>
  </si>
  <si>
    <t>Vos commentaires</t>
  </si>
  <si>
    <t>N'hésitez pas à nous faire part de vos commentaires à l'adresse suivante :</t>
  </si>
  <si>
    <t>1.  Sommaire annuel</t>
  </si>
  <si>
    <t>2.  Journaux mensuels</t>
  </si>
  <si>
    <t>3.  Paiements ($) à l'employeur</t>
  </si>
  <si>
    <t>–   Yellow or amber – text or numbers that you enter.</t>
  </si>
  <si>
    <t>–   Jaune ou ambre – texte ou chiffres que vous avez saisis.</t>
  </si>
  <si>
    <t xml:space="preserve">–   Black or grey – headings or instructions. </t>
  </si>
  <si>
    <t xml:space="preserve">–   Noir ou gris – en-tête ou instructions. </t>
  </si>
  <si>
    <t xml:space="preserve">–   White – results calculated by the spreadsheet. </t>
  </si>
  <si>
    <t xml:space="preserve">–   Blanc – résultat d'une formule utilisée dans la feuille de calcul. </t>
  </si>
  <si>
    <t>–   Red or orange – possible problems.</t>
  </si>
  <si>
    <t>–   Rouge ou orangé – problème possible.</t>
  </si>
  <si>
    <t xml:space="preserve">–   Top – numbers you will need for income tax purposes. </t>
  </si>
  <si>
    <t xml:space="preserve">–   Partie supérieure – chiffres dont vous aurez besoin aux fins de l'impôt. </t>
  </si>
  <si>
    <t>–   Bottom – diagnostics to help you spot errors (e.g., typos); sometimes no correction is needed.</t>
  </si>
  <si>
    <t>For more information, see:</t>
  </si>
  <si>
    <t>Utilisation d'une automobile – Guide fiscal</t>
  </si>
  <si>
    <t>The following colours are used for the cells:</t>
  </si>
  <si>
    <t>Use the Annual Summary to enter the year, any special notes
and (towards the left) any months for which no car was available.</t>
  </si>
  <si>
    <t xml:space="preserve">Record any payments you made to your employer in respect of the car(s), in the year or within 45 days after year end. </t>
  </si>
  <si>
    <t xml:space="preserve">Pour en savoir plus, consultez le document : </t>
  </si>
  <si>
    <t>Assurance</t>
  </si>
  <si>
    <t>Insurance</t>
  </si>
  <si>
    <t>Les couleurs qui apparaissent dans les cellules ont les significations suivantes.</t>
  </si>
  <si>
    <t>–   Partie inférieure – diagnostics de détection des erreurs (comme les coquilles); 
      il peut arriver qu'aucune correction ne soit nécessaire.</t>
  </si>
  <si>
    <t>–   Partie supérieure – à remplir au début ou à la fin du mois, selon le cas.</t>
  </si>
  <si>
    <t>–   Partie inférieure – à remplir chaque jour. (Si vous n'avez pas utilisé le véhicule pour affaires,
      n'entrez que la date.) À la droite de la colonne « C. Destination » n'entrez que des chiffres, et non pas du texte.</t>
  </si>
  <si>
    <t>If you do not see this below, please zoom out.</t>
  </si>
  <si>
    <t>Entrées individuelles du compteur</t>
  </si>
  <si>
    <t>Inscrire un</t>
  </si>
  <si>
    <t>(Pas de kilométrage personnel)</t>
  </si>
  <si>
    <t>Please zoom out if this arrow's point is not visible after you hit the HOME key.</t>
  </si>
  <si>
    <t>Veuillez faire un zoom arrière si le curseur a disparu après avoir appuyé sur la touche Début.</t>
  </si>
  <si>
    <t>A. 
Purpose and notes</t>
  </si>
  <si>
    <t>A. 
But et notes</t>
  </si>
  <si>
    <t>pour indiquer (ci-dessous) les jours pour lesquels l'automobile n'est pas disponible.</t>
  </si>
  <si>
    <t>–   Top – Fill out at the beginning or end of the month, as appropriate.</t>
  </si>
  <si>
    <t>Other expenses</t>
  </si>
  <si>
    <t>Autres dépenses</t>
  </si>
  <si>
    <t>Utilisez les journaux mensuels pour consigner les dates, les distances et les dépenses :</t>
  </si>
  <si>
    <t>Please save this file 
in a convenient location 
and save it frequently.</t>
  </si>
  <si>
    <t>Use the monthly logs to record dates, distances and expenditures:</t>
  </si>
  <si>
    <t>Type in yellow or amber cells only</t>
  </si>
  <si>
    <t>Last day entered</t>
  </si>
  <si>
    <t xml:space="preserve">Two Sections </t>
  </si>
  <si>
    <t xml:space="preserve">Deux sections </t>
  </si>
  <si>
    <t>Veuillez enregistrer 
le fichier dans vos dossiers 
et ne pas oublier de faire des 
enregistrements fréquents.</t>
  </si>
  <si>
    <t>Saisir les données dans les cellules jaunes ou ambres.</t>
  </si>
  <si>
    <t>Car expenses and benefits  – A tax guide</t>
  </si>
  <si>
    <t>Car expenses and benefits log – Instructions</t>
  </si>
  <si>
    <t>Car expenses and benefits log</t>
  </si>
  <si>
    <t>Car expenses and benefits log – Annual summary</t>
  </si>
  <si>
    <t>À l'exception du Québec, les travailleurs autonomes peuvent utiliser, dans certains cas, un registre pour une période représentative pour étayer les calculs des frais d'un véhicule.</t>
  </si>
  <si>
    <t>Except in Quebec, self-employed individuals can use an automobile logbook maintained for a sample period to support motor vehicle expenses in certain cases.</t>
  </si>
  <si>
    <t>QST rebate received</t>
  </si>
  <si>
    <t>Remboursement de la TVQ reçue</t>
  </si>
  <si>
    <t>SET BASE YEAR:</t>
  </si>
  <si>
    <t>–   Bottom – Fill out daily. (If you did not use the car for business purposes, enter only the date). 
      To the right of "C. Destination" enter only numbers, not text.</t>
  </si>
  <si>
    <t>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t>
  </si>
  <si>
    <t>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</si>
</sst>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quot;$&quot;#,##0.00"/>
    <numFmt numFmtId="165" formatCode="00"/>
    <numFmt numFmtId="166" formatCode="#,##0.0"/>
    <numFmt numFmtId="167" formatCode="[$-F800]dddd\,\ mmmm\ dd\,\ yyyy"/>
    <numFmt numFmtId="168" formatCode="[$-409]d\-mmm\-yy;@"/>
    <numFmt numFmtId="169" formatCode="[$-409]mmmm\ d\,\ yyyy;@"/>
  </numFmts>
  <fonts count="136">
    <font>
      <sz val="10"/>
      <name val="Arial"/>
    </font>
    <font>
      <sz val="10"/>
      <name val="Arial"/>
      <family val="2"/>
    </font>
    <font>
      <b/>
      <sz val="9"/>
      <name val="Arial"/>
      <family val="2"/>
    </font>
    <font>
      <b/>
      <sz val="18"/>
      <name val="Arial"/>
      <family val="2"/>
    </font>
    <font>
      <sz val="8"/>
      <name val="Arial"/>
      <family val="2"/>
    </font>
    <font>
      <u/>
      <sz val="10"/>
      <color indexed="12"/>
      <name val="Arial"/>
      <family val="2"/>
    </font>
    <font>
      <b/>
      <sz val="11"/>
      <name val="Arial"/>
      <family val="2"/>
    </font>
    <font>
      <sz val="9"/>
      <name val="Arial"/>
      <family val="2"/>
    </font>
    <font>
      <b/>
      <sz val="10"/>
      <name val="Arial"/>
      <family val="2"/>
    </font>
    <font>
      <b/>
      <sz val="9"/>
      <color indexed="9"/>
      <name val="Arial"/>
      <family val="2"/>
    </font>
    <font>
      <sz val="8"/>
      <color indexed="9"/>
      <name val="Arial"/>
      <family val="2"/>
    </font>
    <font>
      <sz val="9"/>
      <color indexed="9"/>
      <name val="Arial"/>
      <family val="2"/>
    </font>
    <font>
      <sz val="9"/>
      <name val="Arial"/>
      <family val="2"/>
    </font>
    <font>
      <sz val="10"/>
      <color indexed="13"/>
      <name val="Arial"/>
      <family val="2"/>
    </font>
    <font>
      <b/>
      <sz val="9"/>
      <name val="Arial"/>
      <family val="2"/>
    </font>
    <font>
      <sz val="8"/>
      <name val="Arial"/>
      <family val="2"/>
    </font>
    <font>
      <sz val="8"/>
      <color indexed="9"/>
      <name val="Arial"/>
      <family val="2"/>
    </font>
    <font>
      <sz val="10"/>
      <name val="Arial"/>
      <family val="2"/>
    </font>
    <font>
      <sz val="10"/>
      <color indexed="9"/>
      <name val="Arial"/>
      <family val="2"/>
    </font>
    <font>
      <b/>
      <sz val="10"/>
      <color indexed="9"/>
      <name val="Arial"/>
      <family val="2"/>
    </font>
    <font>
      <sz val="10"/>
      <color indexed="9"/>
      <name val="Arial"/>
      <family val="2"/>
    </font>
    <font>
      <sz val="9"/>
      <color indexed="9"/>
      <name val="Arial"/>
      <family val="2"/>
    </font>
    <font>
      <sz val="8"/>
      <color indexed="22"/>
      <name val="Arial"/>
      <family val="2"/>
    </font>
    <font>
      <sz val="7"/>
      <color indexed="23"/>
      <name val="Arial"/>
      <family val="2"/>
    </font>
    <font>
      <sz val="20"/>
      <name val="PwC_Logo"/>
      <charset val="2"/>
    </font>
    <font>
      <b/>
      <sz val="12"/>
      <color indexed="9"/>
      <name val="Arial"/>
      <family val="2"/>
    </font>
    <font>
      <b/>
      <sz val="8"/>
      <name val="Arial"/>
      <family val="2"/>
    </font>
    <font>
      <b/>
      <sz val="11"/>
      <color indexed="9"/>
      <name val="Arial"/>
      <family val="2"/>
    </font>
    <font>
      <sz val="10"/>
      <color indexed="10"/>
      <name val="Arial"/>
      <family val="2"/>
    </font>
    <font>
      <u/>
      <sz val="9"/>
      <color indexed="48"/>
      <name val="Arial"/>
      <family val="2"/>
    </font>
    <font>
      <sz val="10"/>
      <color indexed="22"/>
      <name val="Arial"/>
      <family val="2"/>
    </font>
    <font>
      <sz val="10"/>
      <color indexed="63"/>
      <name val="Arial"/>
      <family val="2"/>
    </font>
    <font>
      <sz val="9"/>
      <color indexed="22"/>
      <name val="Arial"/>
      <family val="2"/>
    </font>
    <font>
      <sz val="7"/>
      <name val="Arial"/>
      <family val="2"/>
    </font>
    <font>
      <sz val="18"/>
      <color indexed="63"/>
      <name val="PwC_Logo"/>
      <charset val="2"/>
    </font>
    <font>
      <sz val="20"/>
      <color indexed="63"/>
      <name val="PwC_Logo"/>
      <charset val="2"/>
    </font>
    <font>
      <sz val="8"/>
      <color indexed="55"/>
      <name val="Arial"/>
      <family val="2"/>
    </font>
    <font>
      <b/>
      <sz val="9"/>
      <color indexed="9"/>
      <name val="Arial"/>
      <family val="2"/>
    </font>
    <font>
      <b/>
      <sz val="8"/>
      <color indexed="9"/>
      <name val="Arial"/>
      <family val="2"/>
    </font>
    <font>
      <b/>
      <sz val="8"/>
      <color indexed="8"/>
      <name val="Arial"/>
      <family val="2"/>
    </font>
    <font>
      <sz val="12"/>
      <color indexed="9"/>
      <name val="Arial"/>
      <family val="2"/>
    </font>
    <font>
      <sz val="8"/>
      <color indexed="8"/>
      <name val="Arial"/>
      <family val="2"/>
    </font>
    <font>
      <b/>
      <sz val="10"/>
      <color indexed="8"/>
      <name val="Arial"/>
      <family val="2"/>
    </font>
    <font>
      <u/>
      <sz val="10"/>
      <color indexed="48"/>
      <name val="Arial"/>
      <family val="2"/>
    </font>
    <font>
      <sz val="28"/>
      <color indexed="63"/>
      <name val="PwC_Logo"/>
      <charset val="2"/>
    </font>
    <font>
      <b/>
      <sz val="16"/>
      <name val="Arial"/>
      <family val="2"/>
    </font>
    <font>
      <sz val="8"/>
      <color indexed="43"/>
      <name val="Arial"/>
      <family val="2"/>
    </font>
    <font>
      <sz val="10"/>
      <color indexed="23"/>
      <name val="Arial"/>
      <family val="2"/>
    </font>
    <font>
      <b/>
      <sz val="14"/>
      <color indexed="8"/>
      <name val="Arial"/>
      <family val="2"/>
    </font>
    <font>
      <b/>
      <sz val="14"/>
      <name val="Arial"/>
      <family val="2"/>
    </font>
    <font>
      <sz val="10"/>
      <color indexed="13"/>
      <name val="Arial"/>
      <family val="2"/>
    </font>
    <font>
      <sz val="8"/>
      <color indexed="13"/>
      <name val="Arial"/>
      <family val="2"/>
    </font>
    <font>
      <sz val="10"/>
      <color indexed="12"/>
      <name val="Arial"/>
      <family val="2"/>
    </font>
    <font>
      <sz val="10"/>
      <name val="Arial"/>
      <family val="2"/>
    </font>
    <font>
      <sz val="10"/>
      <name val="Arial"/>
      <family val="2"/>
    </font>
    <font>
      <i/>
      <sz val="10"/>
      <name val="Arial"/>
      <family val="2"/>
    </font>
    <font>
      <sz val="10"/>
      <name val="Arial"/>
      <family val="2"/>
    </font>
    <font>
      <b/>
      <sz val="12"/>
      <name val="Arial"/>
      <family val="2"/>
    </font>
    <font>
      <b/>
      <sz val="12"/>
      <color indexed="12"/>
      <name val="Arial"/>
      <family val="2"/>
    </font>
    <font>
      <b/>
      <sz val="12"/>
      <color indexed="61"/>
      <name val="Arial"/>
      <family val="2"/>
    </font>
    <font>
      <b/>
      <sz val="6"/>
      <name val="Arial"/>
      <family val="2"/>
    </font>
    <font>
      <sz val="8"/>
      <color indexed="48"/>
      <name val="Arial"/>
      <family val="2"/>
    </font>
    <font>
      <b/>
      <sz val="14"/>
      <color indexed="12"/>
      <name val="Arial"/>
      <family val="2"/>
    </font>
    <font>
      <b/>
      <sz val="8"/>
      <color indexed="48"/>
      <name val="Arial"/>
      <family val="2"/>
    </font>
    <font>
      <sz val="9"/>
      <color indexed="13"/>
      <name val="Times New Roman"/>
      <family val="1"/>
    </font>
    <font>
      <sz val="10"/>
      <name val="Times New Roman"/>
      <family val="1"/>
    </font>
    <font>
      <sz val="10"/>
      <color indexed="9"/>
      <name val="Times New Roman"/>
      <family val="1"/>
    </font>
    <font>
      <b/>
      <sz val="10"/>
      <color indexed="13"/>
      <name val="Times New Roman"/>
      <family val="1"/>
    </font>
    <font>
      <b/>
      <sz val="10"/>
      <name val="Times New Roman"/>
      <family val="1"/>
    </font>
    <font>
      <sz val="10"/>
      <color indexed="20"/>
      <name val="Times New Roman"/>
      <family val="1"/>
    </font>
    <font>
      <b/>
      <sz val="9"/>
      <color indexed="9"/>
      <name val="Times New Roman"/>
      <family val="1"/>
    </font>
    <font>
      <b/>
      <sz val="11"/>
      <name val="Times New Roman"/>
      <family val="1"/>
    </font>
    <font>
      <sz val="10"/>
      <color indexed="13"/>
      <name val="Times New Roman"/>
      <family val="1"/>
    </font>
    <font>
      <b/>
      <sz val="10"/>
      <color indexed="20"/>
      <name val="Times New Roman"/>
      <family val="1"/>
    </font>
    <font>
      <b/>
      <sz val="8"/>
      <name val="Times New Roman"/>
      <family val="1"/>
    </font>
    <font>
      <sz val="8"/>
      <name val="Times New Roman"/>
      <family val="1"/>
    </font>
    <font>
      <sz val="10"/>
      <color indexed="14"/>
      <name val="Times New Roman"/>
      <family val="1"/>
    </font>
    <font>
      <sz val="9"/>
      <name val="Times New Roman"/>
      <family val="1"/>
    </font>
    <font>
      <b/>
      <sz val="10"/>
      <color indexed="14"/>
      <name val="Times New Roman"/>
      <family val="1"/>
    </font>
    <font>
      <b/>
      <sz val="10"/>
      <color indexed="9"/>
      <name val="Times New Roman"/>
      <family val="1"/>
    </font>
    <font>
      <sz val="10"/>
      <color indexed="11"/>
      <name val="Times New Roman"/>
      <family val="1"/>
    </font>
    <font>
      <b/>
      <sz val="8"/>
      <color indexed="8"/>
      <name val="Times New Roman"/>
      <family val="1"/>
    </font>
    <font>
      <sz val="8"/>
      <color indexed="10"/>
      <name val="Times New Roman"/>
      <family val="1"/>
    </font>
    <font>
      <sz val="10"/>
      <color indexed="10"/>
      <name val="Times New Roman"/>
      <family val="1"/>
    </font>
    <font>
      <sz val="10"/>
      <color indexed="63"/>
      <name val="Times New Roman"/>
      <family val="1"/>
    </font>
    <font>
      <b/>
      <sz val="10"/>
      <color indexed="10"/>
      <name val="Times New Roman"/>
      <family val="1"/>
    </font>
    <font>
      <sz val="9"/>
      <color indexed="12"/>
      <name val="Times New Roman"/>
      <family val="1"/>
    </font>
    <font>
      <sz val="10"/>
      <color indexed="12"/>
      <name val="Times New Roman"/>
      <family val="1"/>
    </font>
    <font>
      <b/>
      <sz val="10"/>
      <color indexed="43"/>
      <name val="Times New Roman"/>
      <family val="1"/>
    </font>
    <font>
      <sz val="8"/>
      <color indexed="9"/>
      <name val="Times New Roman"/>
      <family val="1"/>
    </font>
    <font>
      <b/>
      <sz val="10"/>
      <color indexed="17"/>
      <name val="Times New Roman"/>
      <family val="1"/>
    </font>
    <font>
      <b/>
      <sz val="8"/>
      <color indexed="10"/>
      <name val="Times New Roman"/>
      <family val="1"/>
    </font>
    <font>
      <sz val="8"/>
      <color indexed="12"/>
      <name val="Times New Roman"/>
      <family val="1"/>
    </font>
    <font>
      <b/>
      <sz val="9"/>
      <name val="Times New Roman"/>
      <family val="1"/>
    </font>
    <font>
      <sz val="10"/>
      <color indexed="8"/>
      <name val="Times New Roman"/>
      <family val="1"/>
    </font>
    <font>
      <b/>
      <sz val="10"/>
      <color indexed="8"/>
      <name val="Times New Roman"/>
      <family val="1"/>
    </font>
    <font>
      <sz val="10"/>
      <color indexed="48"/>
      <name val="Times New Roman"/>
      <family val="1"/>
    </font>
    <font>
      <sz val="6"/>
      <color indexed="14"/>
      <name val="Times New Roman"/>
      <family val="1"/>
    </font>
    <font>
      <b/>
      <sz val="10"/>
      <color indexed="10"/>
      <name val="Arial"/>
      <family val="2"/>
    </font>
    <font>
      <b/>
      <sz val="8"/>
      <color indexed="10"/>
      <name val="Arial"/>
      <family val="2"/>
    </font>
    <font>
      <sz val="8"/>
      <color indexed="23"/>
      <name val="Arial"/>
      <family val="2"/>
    </font>
    <font>
      <sz val="10"/>
      <color indexed="14"/>
      <name val="Arial"/>
      <family val="2"/>
    </font>
    <font>
      <sz val="10"/>
      <color indexed="55"/>
      <name val="Arial"/>
      <family val="2"/>
    </font>
    <font>
      <b/>
      <sz val="12"/>
      <color indexed="13"/>
      <name val="Arial"/>
      <family val="2"/>
    </font>
    <font>
      <b/>
      <sz val="10"/>
      <color indexed="14"/>
      <name val="Arial"/>
      <family val="2"/>
    </font>
    <font>
      <sz val="8.5"/>
      <color indexed="9"/>
      <name val="Arial"/>
      <family val="2"/>
    </font>
    <font>
      <b/>
      <sz val="8.5"/>
      <color indexed="9"/>
      <name val="Arial"/>
      <family val="2"/>
    </font>
    <font>
      <sz val="8.5"/>
      <color indexed="9"/>
      <name val="Arial"/>
      <family val="2"/>
    </font>
    <font>
      <b/>
      <sz val="8.5"/>
      <name val="Arial"/>
      <family val="2"/>
    </font>
    <font>
      <sz val="8.5"/>
      <name val="Arial"/>
      <family val="2"/>
    </font>
    <font>
      <sz val="10"/>
      <color indexed="60"/>
      <name val="Times New Roman"/>
      <family val="1"/>
    </font>
    <font>
      <sz val="8"/>
      <color indexed="12"/>
      <name val="Arial"/>
      <family val="2"/>
    </font>
    <font>
      <sz val="10"/>
      <color indexed="60"/>
      <name val="Arial"/>
      <family val="2"/>
    </font>
    <font>
      <sz val="8"/>
      <color indexed="60"/>
      <name val="Arial"/>
      <family val="2"/>
    </font>
    <font>
      <b/>
      <sz val="9"/>
      <color indexed="60"/>
      <name val="Arial"/>
      <family val="2"/>
    </font>
    <font>
      <b/>
      <sz val="10"/>
      <color indexed="60"/>
      <name val="Arial"/>
      <family val="2"/>
    </font>
    <font>
      <b/>
      <sz val="11"/>
      <name val="Arial"/>
      <family val="2"/>
    </font>
    <font>
      <sz val="10"/>
      <name val="Arial"/>
      <family val="2"/>
    </font>
    <font>
      <u/>
      <sz val="10"/>
      <color indexed="12"/>
      <name val="Arial"/>
      <family val="2"/>
    </font>
    <font>
      <u/>
      <sz val="9"/>
      <color indexed="12"/>
      <name val="Arial"/>
      <family val="2"/>
    </font>
    <font>
      <i/>
      <sz val="9"/>
      <name val="Arial"/>
      <family val="2"/>
    </font>
    <font>
      <sz val="10"/>
      <color indexed="10"/>
      <name val="Arial"/>
      <family val="2"/>
    </font>
    <font>
      <b/>
      <sz val="16"/>
      <color indexed="9"/>
      <name val="Arial"/>
      <family val="2"/>
    </font>
    <font>
      <b/>
      <sz val="10"/>
      <color indexed="12"/>
      <name val="Arial"/>
      <family val="2"/>
    </font>
    <font>
      <b/>
      <sz val="10"/>
      <color indexed="12"/>
      <name val="Times New Roman"/>
      <family val="1"/>
    </font>
    <font>
      <b/>
      <sz val="18"/>
      <name val="Georgia"/>
      <family val="1"/>
    </font>
    <font>
      <b/>
      <sz val="11"/>
      <name val="Georgia"/>
      <family val="1"/>
    </font>
    <font>
      <sz val="10"/>
      <name val="Georgia"/>
      <family val="1"/>
    </font>
    <font>
      <i/>
      <sz val="10"/>
      <name val="Georgia"/>
      <family val="1"/>
    </font>
    <font>
      <sz val="9"/>
      <name val="Georgia"/>
      <family val="1"/>
    </font>
    <font>
      <b/>
      <sz val="9"/>
      <name val="Georgia"/>
      <family val="1"/>
    </font>
    <font>
      <u/>
      <sz val="9"/>
      <color indexed="12"/>
      <name val="Georgia"/>
      <family val="1"/>
    </font>
    <font>
      <sz val="7"/>
      <name val="Georgia"/>
      <family val="1"/>
    </font>
    <font>
      <b/>
      <sz val="20"/>
      <color rgb="FFFF0000"/>
      <name val="Arial"/>
      <family val="2"/>
    </font>
    <font>
      <sz val="10"/>
      <color rgb="FFFF0000"/>
      <name val="Arial"/>
      <family val="2"/>
    </font>
    <font>
      <sz val="10"/>
      <color rgb="FF0000FF"/>
      <name val="Arial"/>
      <family val="2"/>
    </font>
  </fonts>
  <fills count="33">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63"/>
        <bgColor indexed="64"/>
      </patternFill>
    </fill>
    <fill>
      <patternFill patternType="solid">
        <fgColor indexed="55"/>
        <bgColor indexed="64"/>
      </patternFill>
    </fill>
    <fill>
      <patternFill patternType="solid">
        <fgColor indexed="8"/>
        <bgColor indexed="64"/>
      </patternFill>
    </fill>
    <fill>
      <patternFill patternType="solid">
        <fgColor indexed="34"/>
        <bgColor indexed="64"/>
      </patternFill>
    </fill>
    <fill>
      <patternFill patternType="solid">
        <fgColor indexed="9"/>
        <bgColor indexed="64"/>
      </patternFill>
    </fill>
    <fill>
      <patternFill patternType="solid">
        <fgColor indexed="33"/>
        <bgColor indexed="64"/>
      </patternFill>
    </fill>
    <fill>
      <patternFill patternType="solid">
        <fgColor indexed="43"/>
        <bgColor indexed="64"/>
      </patternFill>
    </fill>
    <fill>
      <patternFill patternType="solid">
        <fgColor indexed="23"/>
        <bgColor indexed="64"/>
      </patternFill>
    </fill>
    <fill>
      <patternFill patternType="solid">
        <fgColor indexed="45"/>
        <bgColor indexed="64"/>
      </patternFill>
    </fill>
    <fill>
      <patternFill patternType="solid">
        <fgColor indexed="41"/>
        <bgColor indexed="64"/>
      </patternFill>
    </fill>
    <fill>
      <patternFill patternType="solid">
        <fgColor indexed="15"/>
        <bgColor indexed="64"/>
      </patternFill>
    </fill>
    <fill>
      <patternFill patternType="solid">
        <fgColor indexed="10"/>
        <bgColor indexed="64"/>
      </patternFill>
    </fill>
    <fill>
      <patternFill patternType="solid">
        <fgColor indexed="14"/>
        <bgColor indexed="64"/>
      </patternFill>
    </fill>
    <fill>
      <patternFill patternType="solid">
        <fgColor indexed="54"/>
        <bgColor indexed="64"/>
      </patternFill>
    </fill>
    <fill>
      <patternFill patternType="solid">
        <fgColor indexed="44"/>
        <bgColor indexed="64"/>
      </patternFill>
    </fill>
    <fill>
      <patternFill patternType="solid">
        <fgColor indexed="40"/>
        <bgColor indexed="64"/>
      </patternFill>
    </fill>
    <fill>
      <patternFill patternType="solid">
        <fgColor indexed="60"/>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51"/>
        <bgColor indexed="64"/>
      </patternFill>
    </fill>
    <fill>
      <patternFill patternType="solid">
        <fgColor indexed="52"/>
        <bgColor indexed="64"/>
      </patternFill>
    </fill>
    <fill>
      <patternFill patternType="solid">
        <fgColor indexed="50"/>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46"/>
        <bgColor indexed="64"/>
      </patternFill>
    </fill>
    <fill>
      <patternFill patternType="solid">
        <fgColor theme="1"/>
        <bgColor indexed="64"/>
      </patternFill>
    </fill>
    <fill>
      <patternFill patternType="solid">
        <fgColor rgb="FFFFFF00"/>
        <bgColor indexed="64"/>
      </patternFill>
    </fill>
  </fills>
  <borders count="182">
    <border>
      <left/>
      <right/>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9"/>
      </right>
      <top/>
      <bottom style="thin">
        <color indexed="22"/>
      </bottom>
      <diagonal/>
    </border>
    <border>
      <left style="thin">
        <color indexed="22"/>
      </left>
      <right style="thin">
        <color indexed="22"/>
      </right>
      <top style="thin">
        <color indexed="22"/>
      </top>
      <bottom style="dotted">
        <color indexed="22"/>
      </bottom>
      <diagonal/>
    </border>
    <border>
      <left/>
      <right/>
      <top style="thin">
        <color indexed="22"/>
      </top>
      <bottom style="dotted">
        <color indexed="22"/>
      </bottom>
      <diagonal/>
    </border>
    <border>
      <left style="thin">
        <color indexed="22"/>
      </left>
      <right/>
      <top style="thin">
        <color indexed="22"/>
      </top>
      <bottom style="dotted">
        <color indexed="22"/>
      </bottom>
      <diagonal/>
    </border>
    <border>
      <left/>
      <right/>
      <top style="thin">
        <color indexed="22"/>
      </top>
      <bottom/>
      <diagonal/>
    </border>
    <border>
      <left style="thin">
        <color indexed="64"/>
      </left>
      <right style="thin">
        <color indexed="22"/>
      </right>
      <top style="thin">
        <color indexed="22"/>
      </top>
      <bottom style="dotted">
        <color indexed="22"/>
      </bottom>
      <diagonal/>
    </border>
    <border>
      <left style="thin">
        <color indexed="64"/>
      </left>
      <right/>
      <top/>
      <bottom/>
      <diagonal/>
    </border>
    <border>
      <left/>
      <right style="thin">
        <color indexed="64"/>
      </right>
      <top/>
      <bottom/>
      <diagonal/>
    </border>
    <border>
      <left/>
      <right/>
      <top style="thin">
        <color indexed="22"/>
      </top>
      <bottom style="thin">
        <color indexed="22"/>
      </bottom>
      <diagonal/>
    </border>
    <border>
      <left style="thin">
        <color indexed="55"/>
      </left>
      <right/>
      <top style="thin">
        <color indexed="22"/>
      </top>
      <bottom style="thin">
        <color indexed="22"/>
      </bottom>
      <diagonal/>
    </border>
    <border>
      <left/>
      <right style="thin">
        <color indexed="55"/>
      </right>
      <top style="thin">
        <color indexed="22"/>
      </top>
      <bottom/>
      <diagonal/>
    </border>
    <border>
      <left/>
      <right style="thin">
        <color indexed="55"/>
      </right>
      <top/>
      <bottom/>
      <diagonal/>
    </border>
    <border>
      <left style="thin">
        <color indexed="55"/>
      </left>
      <right/>
      <top style="thin">
        <color indexed="22"/>
      </top>
      <bottom/>
      <diagonal/>
    </border>
    <border>
      <left style="thin">
        <color indexed="55"/>
      </left>
      <right/>
      <top/>
      <bottom/>
      <diagonal/>
    </border>
    <border>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64"/>
      </right>
      <top style="thin">
        <color indexed="22"/>
      </top>
      <bottom style="thin">
        <color indexed="22"/>
      </bottom>
      <diagonal/>
    </border>
    <border>
      <left style="thin">
        <color indexed="22"/>
      </left>
      <right/>
      <top style="thin">
        <color indexed="22"/>
      </top>
      <bottom style="thin">
        <color indexed="22"/>
      </bottom>
      <diagonal/>
    </border>
    <border>
      <left style="thin">
        <color indexed="22"/>
      </left>
      <right/>
      <top/>
      <bottom/>
      <diagonal/>
    </border>
    <border>
      <left style="thick">
        <color indexed="22"/>
      </left>
      <right/>
      <top/>
      <bottom/>
      <diagonal/>
    </border>
    <border>
      <left style="thin">
        <color indexed="22"/>
      </left>
      <right style="thin">
        <color indexed="9"/>
      </right>
      <top/>
      <bottom/>
      <diagonal/>
    </border>
    <border>
      <left/>
      <right style="thin">
        <color indexed="22"/>
      </right>
      <top style="thin">
        <color indexed="22"/>
      </top>
      <bottom/>
      <diagonal/>
    </border>
    <border>
      <left/>
      <right style="thin">
        <color indexed="22"/>
      </right>
      <top/>
      <bottom/>
      <diagonal/>
    </border>
    <border>
      <left/>
      <right/>
      <top/>
      <bottom style="dotted">
        <color indexed="22"/>
      </bottom>
      <diagonal/>
    </border>
    <border>
      <left style="thin">
        <color indexed="22"/>
      </left>
      <right style="thin">
        <color indexed="22"/>
      </right>
      <top/>
      <bottom style="dotted">
        <color indexed="22"/>
      </bottom>
      <diagonal/>
    </border>
    <border>
      <left style="thin">
        <color indexed="22"/>
      </left>
      <right/>
      <top/>
      <bottom style="dotted">
        <color indexed="22"/>
      </bottom>
      <diagonal/>
    </border>
    <border>
      <left style="thin">
        <color indexed="22"/>
      </left>
      <right style="thin">
        <color indexed="22"/>
      </right>
      <top style="thin">
        <color indexed="22"/>
      </top>
      <bottom/>
      <diagonal/>
    </border>
    <border>
      <left/>
      <right/>
      <top style="thin">
        <color indexed="55"/>
      </top>
      <bottom/>
      <diagonal/>
    </border>
    <border>
      <left/>
      <right/>
      <top/>
      <bottom style="thin">
        <color indexed="55"/>
      </bottom>
      <diagonal/>
    </border>
    <border>
      <left/>
      <right/>
      <top style="medium">
        <color indexed="55"/>
      </top>
      <bottom/>
      <diagonal/>
    </border>
    <border>
      <left/>
      <right style="thin">
        <color indexed="55"/>
      </right>
      <top style="medium">
        <color indexed="55"/>
      </top>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style="thick">
        <color indexed="22"/>
      </right>
      <top/>
      <bottom/>
      <diagonal/>
    </border>
    <border>
      <left style="thin">
        <color indexed="22"/>
      </left>
      <right/>
      <top style="thin">
        <color indexed="22"/>
      </top>
      <bottom/>
      <diagonal/>
    </border>
    <border>
      <left style="thin">
        <color indexed="22"/>
      </left>
      <right style="thick">
        <color indexed="22"/>
      </right>
      <top style="thin">
        <color indexed="22"/>
      </top>
      <bottom/>
      <diagonal/>
    </border>
    <border>
      <left style="thin">
        <color indexed="22"/>
      </left>
      <right style="thick">
        <color indexed="22"/>
      </right>
      <top/>
      <bottom/>
      <diagonal/>
    </border>
    <border>
      <left style="thin">
        <color indexed="22"/>
      </left>
      <right style="thick">
        <color indexed="22"/>
      </right>
      <top/>
      <bottom style="thin">
        <color indexed="22"/>
      </bottom>
      <diagonal/>
    </border>
    <border>
      <left/>
      <right/>
      <top/>
      <bottom style="thin">
        <color indexed="22"/>
      </bottom>
      <diagonal/>
    </border>
    <border>
      <left/>
      <right/>
      <top style="thin">
        <color indexed="9"/>
      </top>
      <bottom/>
      <diagonal/>
    </border>
    <border>
      <left style="thick">
        <color indexed="14"/>
      </left>
      <right/>
      <top style="thick">
        <color indexed="14"/>
      </top>
      <bottom/>
      <diagonal/>
    </border>
    <border>
      <left/>
      <right/>
      <top style="thick">
        <color indexed="14"/>
      </top>
      <bottom/>
      <diagonal/>
    </border>
    <border>
      <left/>
      <right style="thick">
        <color indexed="14"/>
      </right>
      <top style="thick">
        <color indexed="14"/>
      </top>
      <bottom/>
      <diagonal/>
    </border>
    <border>
      <left style="thick">
        <color indexed="14"/>
      </left>
      <right/>
      <top/>
      <bottom/>
      <diagonal/>
    </border>
    <border>
      <left/>
      <right style="thick">
        <color indexed="14"/>
      </right>
      <top/>
      <bottom/>
      <diagonal/>
    </border>
    <border>
      <left style="thick">
        <color indexed="14"/>
      </left>
      <right/>
      <top style="thin">
        <color indexed="64"/>
      </top>
      <bottom style="thin">
        <color indexed="64"/>
      </bottom>
      <diagonal/>
    </border>
    <border>
      <left style="thin">
        <color indexed="63"/>
      </left>
      <right style="thin">
        <color indexed="63"/>
      </right>
      <top style="thin">
        <color indexed="63"/>
      </top>
      <bottom style="thin">
        <color indexed="22"/>
      </bottom>
      <diagonal/>
    </border>
    <border>
      <left style="thick">
        <color indexed="14"/>
      </left>
      <right/>
      <top/>
      <bottom style="thick">
        <color indexed="14"/>
      </bottom>
      <diagonal/>
    </border>
    <border>
      <left/>
      <right/>
      <top/>
      <bottom style="thick">
        <color indexed="14"/>
      </bottom>
      <diagonal/>
    </border>
    <border>
      <left/>
      <right style="thick">
        <color indexed="14"/>
      </right>
      <top/>
      <bottom style="thick">
        <color indexed="14"/>
      </bottom>
      <diagonal/>
    </border>
    <border>
      <left style="thick">
        <color indexed="14"/>
      </left>
      <right/>
      <top style="thin">
        <color indexed="64"/>
      </top>
      <bottom style="thick">
        <color indexed="14"/>
      </bottom>
      <diagonal/>
    </border>
    <border>
      <left style="thin">
        <color indexed="63"/>
      </left>
      <right style="thin">
        <color indexed="63"/>
      </right>
      <top style="thin">
        <color indexed="22"/>
      </top>
      <bottom style="thick">
        <color indexed="14"/>
      </bottom>
      <diagonal/>
    </border>
    <border>
      <left style="thick">
        <color indexed="60"/>
      </left>
      <right style="thick">
        <color indexed="60"/>
      </right>
      <top style="thick">
        <color indexed="60"/>
      </top>
      <bottom/>
      <diagonal/>
    </border>
    <border>
      <left style="thick">
        <color indexed="60"/>
      </left>
      <right/>
      <top/>
      <bottom/>
      <diagonal/>
    </border>
    <border>
      <left style="thick">
        <color indexed="60"/>
      </left>
      <right style="thick">
        <color indexed="60"/>
      </right>
      <top/>
      <bottom/>
      <diagonal/>
    </border>
    <border>
      <left style="thin">
        <color indexed="11"/>
      </left>
      <right/>
      <top style="thin">
        <color indexed="11"/>
      </top>
      <bottom/>
      <diagonal/>
    </border>
    <border>
      <left style="thin">
        <color indexed="55"/>
      </left>
      <right style="thin">
        <color indexed="55"/>
      </right>
      <top style="thin">
        <color indexed="11"/>
      </top>
      <bottom/>
      <diagonal/>
    </border>
    <border>
      <left/>
      <right/>
      <top style="thin">
        <color indexed="11"/>
      </top>
      <bottom/>
      <diagonal/>
    </border>
    <border>
      <left/>
      <right style="thin">
        <color indexed="11"/>
      </right>
      <top style="thin">
        <color indexed="11"/>
      </top>
      <bottom/>
      <diagonal/>
    </border>
    <border>
      <left style="thin">
        <color indexed="11"/>
      </left>
      <right/>
      <top/>
      <bottom/>
      <diagonal/>
    </border>
    <border>
      <left style="thin">
        <color indexed="55"/>
      </left>
      <right style="thin">
        <color indexed="55"/>
      </right>
      <top/>
      <bottom/>
      <diagonal/>
    </border>
    <border>
      <left/>
      <right style="thin">
        <color indexed="11"/>
      </right>
      <top/>
      <bottom/>
      <diagonal/>
    </border>
    <border>
      <left style="thin">
        <color indexed="11"/>
      </left>
      <right/>
      <top/>
      <bottom style="thin">
        <color indexed="11"/>
      </bottom>
      <diagonal/>
    </border>
    <border>
      <left style="thin">
        <color indexed="55"/>
      </left>
      <right style="thin">
        <color indexed="55"/>
      </right>
      <top/>
      <bottom style="thin">
        <color indexed="11"/>
      </bottom>
      <diagonal/>
    </border>
    <border>
      <left/>
      <right/>
      <top/>
      <bottom style="thin">
        <color indexed="11"/>
      </bottom>
      <diagonal/>
    </border>
    <border>
      <left/>
      <right style="thin">
        <color indexed="11"/>
      </right>
      <top/>
      <bottom style="thin">
        <color indexed="11"/>
      </bottom>
      <diagonal/>
    </border>
    <border>
      <left style="thick">
        <color indexed="60"/>
      </left>
      <right style="thick">
        <color indexed="60"/>
      </right>
      <top/>
      <bottom style="thick">
        <color indexed="60"/>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ck">
        <color indexed="14"/>
      </bottom>
      <diagonal/>
    </border>
    <border>
      <left style="thin">
        <color indexed="64"/>
      </left>
      <right style="thin">
        <color indexed="64"/>
      </right>
      <top/>
      <bottom style="thin">
        <color indexed="64"/>
      </bottom>
      <diagonal/>
    </border>
    <border>
      <left style="thin">
        <color indexed="47"/>
      </left>
      <right/>
      <top/>
      <bottom/>
      <diagonal/>
    </border>
    <border>
      <left style="thin">
        <color indexed="64"/>
      </left>
      <right style="thin">
        <color indexed="64"/>
      </right>
      <top style="thin">
        <color indexed="64"/>
      </top>
      <bottom style="thin">
        <color indexed="64"/>
      </bottom>
      <diagonal/>
    </border>
    <border>
      <left style="thick">
        <color indexed="48"/>
      </left>
      <right style="thin">
        <color indexed="64"/>
      </right>
      <top style="thick">
        <color indexed="48"/>
      </top>
      <bottom style="thin">
        <color indexed="64"/>
      </bottom>
      <diagonal/>
    </border>
    <border>
      <left style="thin">
        <color indexed="64"/>
      </left>
      <right style="thin">
        <color indexed="64"/>
      </right>
      <top style="thick">
        <color indexed="48"/>
      </top>
      <bottom style="thin">
        <color indexed="64"/>
      </bottom>
      <diagonal/>
    </border>
    <border>
      <left style="thin">
        <color indexed="64"/>
      </left>
      <right style="thick">
        <color indexed="48"/>
      </right>
      <top style="thick">
        <color indexed="48"/>
      </top>
      <bottom style="thin">
        <color indexed="64"/>
      </bottom>
      <diagonal/>
    </border>
    <border>
      <left/>
      <right style="thin">
        <color indexed="10"/>
      </right>
      <top/>
      <bottom style="thin">
        <color indexed="10"/>
      </bottom>
      <diagonal/>
    </border>
    <border>
      <left style="thin">
        <color indexed="10"/>
      </left>
      <right style="thin">
        <color indexed="10"/>
      </right>
      <top/>
      <bottom style="thin">
        <color indexed="10"/>
      </bottom>
      <diagonal/>
    </border>
    <border>
      <left style="thin">
        <color indexed="10"/>
      </left>
      <right/>
      <top/>
      <bottom/>
      <diagonal/>
    </border>
    <border>
      <left style="thick">
        <color indexed="48"/>
      </left>
      <right style="thin">
        <color indexed="10"/>
      </right>
      <top/>
      <bottom style="thin">
        <color indexed="10"/>
      </bottom>
      <diagonal/>
    </border>
    <border>
      <left style="thin">
        <color indexed="10"/>
      </left>
      <right style="thick">
        <color indexed="48"/>
      </right>
      <top/>
      <bottom style="thin">
        <color indexed="10"/>
      </bottom>
      <diagonal/>
    </border>
    <border>
      <left style="thin">
        <color indexed="10"/>
      </left>
      <right style="thin">
        <color indexed="10"/>
      </right>
      <top style="thin">
        <color indexed="10"/>
      </top>
      <bottom style="thin">
        <color indexed="10"/>
      </bottom>
      <diagonal/>
    </border>
    <border>
      <left style="thin">
        <color indexed="10"/>
      </left>
      <right/>
      <top style="thin">
        <color indexed="10"/>
      </top>
      <bottom style="thin">
        <color indexed="10"/>
      </bottom>
      <diagonal/>
    </border>
    <border>
      <left style="thick">
        <color indexed="48"/>
      </left>
      <right style="thin">
        <color indexed="10"/>
      </right>
      <top style="thin">
        <color indexed="10"/>
      </top>
      <bottom style="thin">
        <color indexed="10"/>
      </bottom>
      <diagonal/>
    </border>
    <border>
      <left style="thin">
        <color indexed="10"/>
      </left>
      <right style="thick">
        <color indexed="48"/>
      </right>
      <top style="thin">
        <color indexed="10"/>
      </top>
      <bottom style="thin">
        <color indexed="10"/>
      </bottom>
      <diagonal/>
    </border>
    <border>
      <left style="thick">
        <color indexed="48"/>
      </left>
      <right/>
      <top/>
      <bottom/>
      <diagonal/>
    </border>
    <border>
      <left/>
      <right style="thick">
        <color indexed="48"/>
      </right>
      <top/>
      <bottom/>
      <diagonal/>
    </border>
    <border>
      <left style="thick">
        <color indexed="64"/>
      </left>
      <right style="thick">
        <color indexed="64"/>
      </right>
      <top/>
      <bottom/>
      <diagonal/>
    </border>
    <border>
      <left style="thick">
        <color indexed="14"/>
      </left>
      <right/>
      <top style="thin">
        <color indexed="14"/>
      </top>
      <bottom style="thick">
        <color indexed="14"/>
      </bottom>
      <diagonal/>
    </border>
    <border>
      <left/>
      <right/>
      <top style="thin">
        <color indexed="14"/>
      </top>
      <bottom style="thick">
        <color indexed="14"/>
      </bottom>
      <diagonal/>
    </border>
    <border>
      <left style="thin">
        <color indexed="64"/>
      </left>
      <right style="thick">
        <color indexed="48"/>
      </right>
      <top style="thin">
        <color indexed="64"/>
      </top>
      <bottom style="thin">
        <color indexed="64"/>
      </bottom>
      <diagonal/>
    </border>
    <border>
      <left style="thin">
        <color indexed="52"/>
      </left>
      <right/>
      <top style="thin">
        <color indexed="52"/>
      </top>
      <bottom style="thin">
        <color indexed="52"/>
      </bottom>
      <diagonal/>
    </border>
    <border>
      <left/>
      <right/>
      <top style="thin">
        <color indexed="52"/>
      </top>
      <bottom style="thin">
        <color indexed="52"/>
      </bottom>
      <diagonal/>
    </border>
    <border>
      <left/>
      <right style="thin">
        <color indexed="52"/>
      </right>
      <top style="thin">
        <color indexed="52"/>
      </top>
      <bottom style="thin">
        <color indexed="52"/>
      </bottom>
      <diagonal/>
    </border>
    <border>
      <left style="thick">
        <color indexed="48"/>
      </left>
      <right/>
      <top/>
      <bottom style="thick">
        <color indexed="48"/>
      </bottom>
      <diagonal/>
    </border>
    <border>
      <left/>
      <right/>
      <top/>
      <bottom style="thick">
        <color indexed="48"/>
      </bottom>
      <diagonal/>
    </border>
    <border>
      <left style="thin">
        <color indexed="64"/>
      </left>
      <right style="thick">
        <color indexed="48"/>
      </right>
      <top/>
      <bottom style="thick">
        <color indexed="48"/>
      </bottom>
      <diagonal/>
    </border>
    <border>
      <left style="thin">
        <color indexed="14"/>
      </left>
      <right style="thin">
        <color indexed="14"/>
      </right>
      <top style="thin">
        <color indexed="14"/>
      </top>
      <bottom style="thin">
        <color indexed="14"/>
      </bottom>
      <diagonal/>
    </border>
    <border>
      <left/>
      <right style="thin">
        <color indexed="63"/>
      </right>
      <top style="thin">
        <color indexed="55"/>
      </top>
      <bottom/>
      <diagonal/>
    </border>
    <border>
      <left/>
      <right style="thin">
        <color indexed="55"/>
      </right>
      <top/>
      <bottom style="thin">
        <color indexed="22"/>
      </bottom>
      <diagonal/>
    </border>
    <border>
      <left style="thin">
        <color indexed="55"/>
      </left>
      <right/>
      <top/>
      <bottom style="thin">
        <color indexed="22"/>
      </bottom>
      <diagonal/>
    </border>
    <border>
      <left/>
      <right/>
      <top/>
      <bottom style="thin">
        <color indexed="64"/>
      </bottom>
      <diagonal/>
    </border>
    <border>
      <left/>
      <right style="thin">
        <color indexed="63"/>
      </right>
      <top/>
      <bottom/>
      <diagonal/>
    </border>
    <border>
      <left style="thin">
        <color indexed="55"/>
      </left>
      <right/>
      <top/>
      <bottom style="thin">
        <color indexed="63"/>
      </bottom>
      <diagonal/>
    </border>
    <border>
      <left style="medium">
        <color indexed="14"/>
      </left>
      <right style="medium">
        <color indexed="14"/>
      </right>
      <top style="medium">
        <color indexed="14"/>
      </top>
      <bottom style="medium">
        <color indexed="14"/>
      </bottom>
      <diagonal/>
    </border>
    <border>
      <left/>
      <right/>
      <top style="thin">
        <color indexed="63"/>
      </top>
      <bottom/>
      <diagonal/>
    </border>
    <border>
      <left style="thick">
        <color indexed="12"/>
      </left>
      <right/>
      <top/>
      <bottom/>
      <diagonal/>
    </border>
    <border>
      <left/>
      <right style="thick">
        <color indexed="12"/>
      </right>
      <top/>
      <bottom/>
      <diagonal/>
    </border>
    <border>
      <left/>
      <right/>
      <top style="thick">
        <color indexed="63"/>
      </top>
      <bottom/>
      <diagonal/>
    </border>
    <border>
      <left/>
      <right style="thick">
        <color indexed="22"/>
      </right>
      <top style="thick">
        <color indexed="63"/>
      </top>
      <bottom/>
      <diagonal/>
    </border>
    <border>
      <left/>
      <right/>
      <top/>
      <bottom style="thin">
        <color indexed="63"/>
      </bottom>
      <diagonal/>
    </border>
    <border>
      <left style="medium">
        <color indexed="64"/>
      </left>
      <right style="medium">
        <color indexed="64"/>
      </right>
      <top/>
      <bottom/>
      <diagonal/>
    </border>
    <border>
      <left style="thick">
        <color indexed="64"/>
      </left>
      <right style="thick">
        <color indexed="64"/>
      </right>
      <top style="thick">
        <color indexed="64"/>
      </top>
      <bottom style="thick">
        <color indexed="64"/>
      </bottom>
      <diagonal/>
    </border>
    <border>
      <left/>
      <right style="medium">
        <color indexed="22"/>
      </right>
      <top style="medium">
        <color indexed="22"/>
      </top>
      <bottom/>
      <diagonal/>
    </border>
    <border>
      <left style="medium">
        <color indexed="22"/>
      </left>
      <right style="medium">
        <color indexed="22"/>
      </right>
      <top style="medium">
        <color indexed="22"/>
      </top>
      <bottom/>
      <diagonal/>
    </border>
    <border>
      <left/>
      <right/>
      <top style="thick">
        <color indexed="64"/>
      </top>
      <bottom/>
      <diagonal/>
    </border>
    <border>
      <left style="medium">
        <color indexed="22"/>
      </left>
      <right style="medium">
        <color indexed="22"/>
      </right>
      <top style="thick">
        <color indexed="64"/>
      </top>
      <bottom/>
      <diagonal/>
    </border>
    <border>
      <left style="thick">
        <color indexed="22"/>
      </left>
      <right/>
      <top style="thick">
        <color indexed="22"/>
      </top>
      <bottom/>
      <diagonal/>
    </border>
    <border>
      <left style="thick">
        <color indexed="22"/>
      </left>
      <right/>
      <top style="thin">
        <color indexed="64"/>
      </top>
      <bottom style="thick">
        <color indexed="22"/>
      </bottom>
      <diagonal/>
    </border>
    <border>
      <left/>
      <right style="thick">
        <color indexed="22"/>
      </right>
      <top style="thick">
        <color indexed="22"/>
      </top>
      <bottom/>
      <diagonal/>
    </border>
    <border>
      <left/>
      <right style="thick">
        <color indexed="22"/>
      </right>
      <top/>
      <bottom style="thick">
        <color indexed="22"/>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3"/>
      </right>
      <top style="thin">
        <color indexed="22"/>
      </top>
      <bottom/>
      <diagonal/>
    </border>
    <border>
      <left style="thin">
        <color indexed="63"/>
      </left>
      <right style="thin">
        <color indexed="22"/>
      </right>
      <top style="thin">
        <color indexed="22"/>
      </top>
      <bottom/>
      <diagonal/>
    </border>
    <border>
      <left style="thin">
        <color indexed="22"/>
      </left>
      <right style="thin">
        <color indexed="63"/>
      </right>
      <top style="thin">
        <color indexed="22"/>
      </top>
      <bottom/>
      <diagonal/>
    </border>
    <border>
      <left style="thick">
        <color indexed="63"/>
      </left>
      <right/>
      <top style="thick">
        <color indexed="63"/>
      </top>
      <bottom style="thick">
        <color indexed="63"/>
      </bottom>
      <diagonal/>
    </border>
    <border>
      <left/>
      <right/>
      <top style="thick">
        <color indexed="63"/>
      </top>
      <bottom style="thick">
        <color indexed="63"/>
      </bottom>
      <diagonal/>
    </border>
    <border>
      <left/>
      <right style="thick">
        <color indexed="63"/>
      </right>
      <top style="thick">
        <color indexed="63"/>
      </top>
      <bottom style="thick">
        <color indexed="63"/>
      </bottom>
      <diagonal/>
    </border>
    <border>
      <left style="thin">
        <color indexed="22"/>
      </left>
      <right style="thin">
        <color indexed="22"/>
      </right>
      <top/>
      <bottom style="thin">
        <color indexed="22"/>
      </bottom>
      <diagonal/>
    </border>
    <border>
      <left style="thick">
        <color indexed="22"/>
      </left>
      <right/>
      <top style="thin">
        <color indexed="22"/>
      </top>
      <bottom/>
      <diagonal/>
    </border>
    <border>
      <left style="thick">
        <color indexed="22"/>
      </left>
      <right/>
      <top/>
      <bottom style="thin">
        <color indexed="22"/>
      </bottom>
      <diagonal/>
    </border>
    <border>
      <left style="thick">
        <color indexed="10"/>
      </left>
      <right style="thick">
        <color indexed="10"/>
      </right>
      <top style="thick">
        <color indexed="10"/>
      </top>
      <bottom style="thick">
        <color indexed="10"/>
      </bottom>
      <diagonal/>
    </border>
    <border>
      <left/>
      <right/>
      <top style="medium">
        <color indexed="57"/>
      </top>
      <bottom style="medium">
        <color indexed="57"/>
      </bottom>
      <diagonal/>
    </border>
    <border>
      <left style="medium">
        <color indexed="57"/>
      </left>
      <right style="medium">
        <color indexed="57"/>
      </right>
      <top style="medium">
        <color indexed="57"/>
      </top>
      <bottom style="medium">
        <color indexed="57"/>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55"/>
      </left>
      <right style="thin">
        <color indexed="55"/>
      </right>
      <top style="thin">
        <color indexed="22"/>
      </top>
      <bottom/>
      <diagonal/>
    </border>
    <border>
      <left style="thin">
        <color indexed="55"/>
      </left>
      <right style="thin">
        <color indexed="55"/>
      </right>
      <top/>
      <bottom style="thin">
        <color indexed="63"/>
      </bottom>
      <diagonal/>
    </border>
    <border>
      <left/>
      <right/>
      <top/>
      <bottom style="medium">
        <color indexed="22"/>
      </bottom>
      <diagonal/>
    </border>
    <border>
      <left style="thin">
        <color indexed="63"/>
      </left>
      <right/>
      <top/>
      <bottom/>
      <diagonal/>
    </border>
    <border>
      <left/>
      <right style="thin">
        <color indexed="63"/>
      </right>
      <top style="thin">
        <color indexed="63"/>
      </top>
      <bottom/>
      <diagonal/>
    </border>
    <border>
      <left/>
      <right style="thin">
        <color indexed="63"/>
      </right>
      <top/>
      <bottom style="thin">
        <color indexed="22"/>
      </bottom>
      <diagonal/>
    </border>
    <border>
      <left/>
      <right/>
      <top style="thin">
        <color indexed="64"/>
      </top>
      <bottom/>
      <diagonal/>
    </border>
    <border>
      <left/>
      <right style="thin">
        <color indexed="64"/>
      </right>
      <top style="thin">
        <color indexed="64"/>
      </top>
      <bottom/>
      <diagonal/>
    </border>
    <border>
      <left style="thin">
        <color indexed="63"/>
      </left>
      <right/>
      <top style="medium">
        <color indexed="55"/>
      </top>
      <bottom style="medium">
        <color indexed="55"/>
      </bottom>
      <diagonal/>
    </border>
    <border>
      <left/>
      <right/>
      <top style="medium">
        <color indexed="55"/>
      </top>
      <bottom style="medium">
        <color indexed="55"/>
      </bottom>
      <diagonal/>
    </border>
    <border>
      <left style="thin">
        <color indexed="63"/>
      </left>
      <right style="thin">
        <color indexed="22"/>
      </right>
      <top/>
      <bottom/>
      <diagonal/>
    </border>
    <border>
      <left style="thin">
        <color indexed="63"/>
      </left>
      <right style="thin">
        <color indexed="22"/>
      </right>
      <top/>
      <bottom style="thin">
        <color indexed="22"/>
      </bottom>
      <diagonal/>
    </border>
    <border>
      <left/>
      <right/>
      <top/>
      <bottom style="medium">
        <color indexed="55"/>
      </bottom>
      <diagonal/>
    </border>
    <border>
      <left/>
      <right style="thin">
        <color indexed="55"/>
      </right>
      <top/>
      <bottom style="medium">
        <color indexed="55"/>
      </bottom>
      <diagonal/>
    </border>
    <border>
      <left style="thin">
        <color indexed="22"/>
      </left>
      <right style="thin">
        <color indexed="22"/>
      </right>
      <top/>
      <bottom/>
      <diagonal/>
    </border>
    <border>
      <left style="thin">
        <color indexed="22"/>
      </left>
      <right style="thin">
        <color indexed="63"/>
      </right>
      <top/>
      <bottom/>
      <diagonal/>
    </border>
    <border>
      <left style="thin">
        <color indexed="22"/>
      </left>
      <right style="thin">
        <color indexed="63"/>
      </right>
      <top/>
      <bottom style="thin">
        <color indexed="22"/>
      </bottom>
      <diagonal/>
    </border>
    <border>
      <left style="thin">
        <color indexed="63"/>
      </left>
      <right/>
      <top style="thin">
        <color indexed="63"/>
      </top>
      <bottom/>
      <diagonal/>
    </border>
    <border>
      <left style="thin">
        <color indexed="64"/>
      </left>
      <right/>
      <top/>
      <bottom style="thin">
        <color indexed="22"/>
      </bottom>
      <diagonal/>
    </border>
    <border>
      <left style="thick">
        <color indexed="22"/>
      </left>
      <right/>
      <top style="thick">
        <color indexed="63"/>
      </top>
      <bottom/>
      <diagonal/>
    </border>
    <border>
      <left/>
      <right/>
      <top style="thin">
        <color indexed="52"/>
      </top>
      <bottom/>
      <diagonal/>
    </border>
    <border>
      <left style="thin">
        <color indexed="64"/>
      </left>
      <right style="thin">
        <color indexed="22"/>
      </right>
      <top style="thin">
        <color indexed="22"/>
      </top>
      <bottom style="thin">
        <color indexed="22"/>
      </bottom>
      <diagonal/>
    </border>
    <border>
      <left style="thin">
        <color indexed="64"/>
      </left>
      <right/>
      <top style="thin">
        <color indexed="64"/>
      </top>
      <bottom style="thin">
        <color indexed="22"/>
      </bottom>
      <diagonal/>
    </border>
    <border>
      <left/>
      <right style="thin">
        <color indexed="22"/>
      </right>
      <top style="thin">
        <color indexed="22"/>
      </top>
      <bottom style="thin">
        <color indexed="22"/>
      </bottom>
      <diagonal/>
    </border>
    <border>
      <left style="thin">
        <color indexed="63"/>
      </left>
      <right/>
      <top style="thin">
        <color indexed="64"/>
      </top>
      <bottom/>
      <diagonal/>
    </border>
    <border>
      <left style="thin">
        <color indexed="63"/>
      </left>
      <right/>
      <top/>
      <bottom style="thin">
        <color indexed="63"/>
      </bottom>
      <diagonal/>
    </border>
    <border>
      <left/>
      <right style="thin">
        <color indexed="63"/>
      </right>
      <top style="thin">
        <color indexed="64"/>
      </top>
      <bottom/>
      <diagonal/>
    </border>
    <border>
      <left style="thick">
        <color indexed="64"/>
      </left>
      <right style="thick">
        <color indexed="64"/>
      </right>
      <top/>
      <bottom style="thin">
        <color indexed="64"/>
      </bottom>
      <diagonal/>
    </border>
    <border>
      <left style="thin">
        <color indexed="64"/>
      </left>
      <right/>
      <top style="thin">
        <color indexed="22"/>
      </top>
      <bottom/>
      <diagonal/>
    </border>
    <border>
      <left/>
      <right style="thin">
        <color indexed="64"/>
      </right>
      <top style="thin">
        <color indexed="22"/>
      </top>
      <bottom/>
      <diagonal/>
    </border>
    <border>
      <left/>
      <right style="thin">
        <color indexed="9"/>
      </right>
      <top/>
      <bottom/>
      <diagonal/>
    </border>
    <border>
      <left/>
      <right style="thin">
        <color indexed="22"/>
      </right>
      <top style="thin">
        <color indexed="64"/>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921">
    <xf numFmtId="0" fontId="0" fillId="0" borderId="0" xfId="0"/>
    <xf numFmtId="0" fontId="0" fillId="2" borderId="0" xfId="0" applyFill="1" applyAlignment="1"/>
    <xf numFmtId="0" fontId="0" fillId="0" borderId="0" xfId="0" applyAlignment="1"/>
    <xf numFmtId="0" fontId="0" fillId="2" borderId="0" xfId="0" applyFill="1"/>
    <xf numFmtId="0" fontId="0" fillId="0" borderId="0" xfId="0" applyAlignment="1">
      <alignment vertical="center"/>
    </xf>
    <xf numFmtId="0" fontId="0" fillId="0" borderId="0" xfId="0" applyFill="1"/>
    <xf numFmtId="0" fontId="0" fillId="3" borderId="0" xfId="0" applyFill="1" applyBorder="1"/>
    <xf numFmtId="0" fontId="0" fillId="0" borderId="0" xfId="0" applyFill="1" applyAlignment="1">
      <alignment vertical="top"/>
    </xf>
    <xf numFmtId="0" fontId="0" fillId="2" borderId="0" xfId="0" applyFill="1" applyAlignment="1">
      <alignment vertical="top"/>
    </xf>
    <xf numFmtId="166" fontId="7" fillId="2" borderId="0" xfId="0" applyNumberFormat="1" applyFont="1" applyFill="1" applyBorder="1" applyAlignment="1">
      <alignment horizontal="left"/>
    </xf>
    <xf numFmtId="0" fontId="0" fillId="4" borderId="0" xfId="0" applyFill="1"/>
    <xf numFmtId="0" fontId="0" fillId="4" borderId="0" xfId="0" applyFill="1" applyAlignment="1"/>
    <xf numFmtId="0" fontId="0" fillId="4" borderId="0" xfId="0" applyFill="1" applyAlignment="1">
      <alignment vertical="top"/>
    </xf>
    <xf numFmtId="0" fontId="23" fillId="2" borderId="0" xfId="0" applyFont="1" applyFill="1" applyAlignment="1">
      <alignment horizontal="center" vertical="top"/>
    </xf>
    <xf numFmtId="166" fontId="9" fillId="5" borderId="1" xfId="0" applyNumberFormat="1" applyFont="1" applyFill="1" applyBorder="1" applyAlignment="1">
      <alignment horizontal="left" wrapText="1"/>
    </xf>
    <xf numFmtId="166" fontId="9" fillId="5" borderId="2" xfId="0" applyNumberFormat="1" applyFont="1" applyFill="1" applyBorder="1" applyAlignment="1">
      <alignment horizontal="left" wrapText="1"/>
    </xf>
    <xf numFmtId="166" fontId="9" fillId="5" borderId="3" xfId="0" applyNumberFormat="1" applyFont="1" applyFill="1" applyBorder="1" applyAlignment="1">
      <alignment horizontal="center" wrapText="1"/>
    </xf>
    <xf numFmtId="0" fontId="11" fillId="5" borderId="0" xfId="0" applyFont="1" applyFill="1" applyBorder="1" applyAlignment="1">
      <alignment horizontal="right" vertical="center" indent="1"/>
    </xf>
    <xf numFmtId="0" fontId="11" fillId="5" borderId="0" xfId="0" applyFont="1" applyFill="1" applyBorder="1" applyAlignment="1">
      <alignment horizontal="right" vertical="center"/>
    </xf>
    <xf numFmtId="0" fontId="12" fillId="2" borderId="0" xfId="0" applyFont="1" applyFill="1" applyBorder="1" applyAlignment="1"/>
    <xf numFmtId="0" fontId="9" fillId="3" borderId="0" xfId="0" applyFont="1" applyFill="1" applyBorder="1" applyAlignment="1">
      <alignment horizontal="right"/>
    </xf>
    <xf numFmtId="0" fontId="0" fillId="6" borderId="0" xfId="0" applyFill="1"/>
    <xf numFmtId="165" fontId="22" fillId="7" borderId="0" xfId="0" applyNumberFormat="1" applyFont="1" applyFill="1" applyBorder="1" applyAlignment="1">
      <alignment horizontal="center" vertical="top"/>
    </xf>
    <xf numFmtId="0" fontId="15" fillId="7" borderId="4" xfId="0" applyNumberFormat="1" applyFont="1" applyFill="1" applyBorder="1" applyAlignment="1">
      <alignment horizontal="left" vertical="top" wrapText="1"/>
    </xf>
    <xf numFmtId="0" fontId="15" fillId="7" borderId="5" xfId="0" applyNumberFormat="1" applyFont="1" applyFill="1" applyBorder="1" applyAlignment="1">
      <alignment horizontal="left" vertical="top" wrapText="1"/>
    </xf>
    <xf numFmtId="0" fontId="15" fillId="7" borderId="6" xfId="0" applyNumberFormat="1" applyFont="1" applyFill="1" applyBorder="1" applyAlignment="1">
      <alignment horizontal="left" vertical="top" wrapText="1"/>
    </xf>
    <xf numFmtId="165" fontId="26" fillId="8" borderId="7" xfId="0" applyNumberFormat="1" applyFont="1" applyFill="1" applyBorder="1" applyAlignment="1">
      <alignment horizontal="center" vertical="top"/>
    </xf>
    <xf numFmtId="164" fontId="15" fillId="7" borderId="8" xfId="0" applyNumberFormat="1" applyFont="1" applyFill="1" applyBorder="1" applyAlignment="1">
      <alignment horizontal="center" vertical="top" wrapText="1"/>
    </xf>
    <xf numFmtId="164" fontId="15" fillId="7" borderId="4" xfId="0" applyNumberFormat="1" applyFont="1" applyFill="1" applyBorder="1" applyAlignment="1">
      <alignment horizontal="center" vertical="top" wrapText="1"/>
    </xf>
    <xf numFmtId="164" fontId="15" fillId="7" borderId="5" xfId="0" applyNumberFormat="1" applyFont="1" applyFill="1" applyBorder="1" applyAlignment="1">
      <alignment horizontal="center" vertical="top" wrapText="1"/>
    </xf>
    <xf numFmtId="0" fontId="0" fillId="8" borderId="0" xfId="0" applyFill="1"/>
    <xf numFmtId="0" fontId="0" fillId="8" borderId="0" xfId="0" applyFill="1" applyAlignment="1"/>
    <xf numFmtId="0" fontId="2" fillId="8" borderId="0" xfId="0" applyFont="1" applyFill="1" applyBorder="1" applyAlignment="1">
      <alignment horizontal="right"/>
    </xf>
    <xf numFmtId="0" fontId="9" fillId="5" borderId="9" xfId="0" applyFont="1" applyFill="1" applyBorder="1" applyAlignment="1">
      <alignment horizontal="right" wrapText="1"/>
    </xf>
    <xf numFmtId="0" fontId="0" fillId="5" borderId="9" xfId="0" applyFill="1" applyBorder="1" applyAlignment="1"/>
    <xf numFmtId="0" fontId="0" fillId="5" borderId="0" xfId="0" applyFill="1" applyBorder="1"/>
    <xf numFmtId="0" fontId="0" fillId="2" borderId="10" xfId="0" applyFill="1" applyBorder="1" applyAlignment="1">
      <alignment wrapText="1"/>
    </xf>
    <xf numFmtId="166" fontId="15" fillId="8" borderId="6" xfId="0" applyNumberFormat="1" applyFont="1" applyFill="1" applyBorder="1" applyAlignment="1">
      <alignment horizontal="center" vertical="top"/>
    </xf>
    <xf numFmtId="166" fontId="15" fillId="9" borderId="8" xfId="0" applyNumberFormat="1" applyFont="1" applyFill="1" applyBorder="1" applyAlignment="1">
      <alignment horizontal="left" vertical="top" wrapText="1"/>
    </xf>
    <xf numFmtId="166" fontId="15" fillId="9" borderId="4" xfId="0" applyNumberFormat="1" applyFont="1" applyFill="1" applyBorder="1" applyAlignment="1">
      <alignment horizontal="left" vertical="top" wrapText="1"/>
    </xf>
    <xf numFmtId="0" fontId="31" fillId="4" borderId="0" xfId="0" applyFont="1" applyFill="1"/>
    <xf numFmtId="0" fontId="31" fillId="0" borderId="0" xfId="0" applyFont="1" applyFill="1"/>
    <xf numFmtId="0" fontId="34" fillId="0" borderId="0" xfId="0" applyFont="1" applyFill="1" applyAlignment="1">
      <alignment horizontal="right" vertical="center"/>
    </xf>
    <xf numFmtId="0" fontId="0" fillId="0" borderId="0" xfId="0" applyFill="1" applyAlignment="1"/>
    <xf numFmtId="0" fontId="0" fillId="0" borderId="0" xfId="0" applyFill="1" applyBorder="1"/>
    <xf numFmtId="164" fontId="12" fillId="2" borderId="11" xfId="0" applyNumberFormat="1" applyFont="1" applyFill="1" applyBorder="1" applyAlignment="1">
      <alignment horizontal="center" vertical="center"/>
    </xf>
    <xf numFmtId="164" fontId="12" fillId="0" borderId="11" xfId="0" applyNumberFormat="1" applyFont="1" applyFill="1" applyBorder="1" applyAlignment="1">
      <alignment horizontal="center" vertical="center"/>
    </xf>
    <xf numFmtId="164" fontId="12" fillId="2" borderId="12"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164" fontId="12" fillId="2" borderId="7" xfId="0" applyNumberFormat="1" applyFont="1" applyFill="1" applyBorder="1" applyAlignment="1">
      <alignment horizontal="center" vertical="center"/>
    </xf>
    <xf numFmtId="0" fontId="11" fillId="5" borderId="13" xfId="0" applyFont="1" applyFill="1" applyBorder="1" applyAlignment="1">
      <alignment horizontal="right" vertical="center" indent="1"/>
    </xf>
    <xf numFmtId="0" fontId="11" fillId="5" borderId="14" xfId="0" applyFont="1" applyFill="1" applyBorder="1" applyAlignment="1">
      <alignment horizontal="right" vertical="center" indent="1"/>
    </xf>
    <xf numFmtId="0" fontId="11" fillId="5" borderId="15" xfId="0" applyFont="1" applyFill="1" applyBorder="1" applyAlignment="1">
      <alignment horizontal="left" vertical="center" indent="1"/>
    </xf>
    <xf numFmtId="0" fontId="11" fillId="5" borderId="16" xfId="0" applyFont="1" applyFill="1" applyBorder="1" applyAlignment="1">
      <alignment horizontal="left" vertical="center" indent="1"/>
    </xf>
    <xf numFmtId="0" fontId="0" fillId="0" borderId="0" xfId="0" applyFill="1" applyAlignment="1">
      <alignment wrapText="1"/>
    </xf>
    <xf numFmtId="0" fontId="11" fillId="5" borderId="0" xfId="0" applyFont="1" applyFill="1" applyBorder="1" applyAlignment="1">
      <alignment horizontal="left" vertical="top"/>
    </xf>
    <xf numFmtId="0" fontId="0" fillId="8" borderId="0" xfId="0" applyFill="1" applyBorder="1"/>
    <xf numFmtId="0" fontId="0" fillId="0" borderId="0" xfId="0" applyBorder="1"/>
    <xf numFmtId="0" fontId="0" fillId="4" borderId="0" xfId="0" applyFill="1" applyBorder="1"/>
    <xf numFmtId="0" fontId="0" fillId="6" borderId="0" xfId="0" applyFill="1" applyBorder="1"/>
    <xf numFmtId="0" fontId="2" fillId="0" borderId="0" xfId="0" applyFont="1" applyFill="1" applyBorder="1" applyAlignment="1">
      <alignment horizontal="right"/>
    </xf>
    <xf numFmtId="0" fontId="32" fillId="8" borderId="0" xfId="0" applyFont="1" applyFill="1" applyAlignment="1">
      <alignment textRotation="90" wrapText="1"/>
    </xf>
    <xf numFmtId="0" fontId="30" fillId="8" borderId="0" xfId="0" applyFont="1" applyFill="1" applyAlignment="1">
      <alignment horizontal="center"/>
    </xf>
    <xf numFmtId="0" fontId="31" fillId="8" borderId="0" xfId="0" applyFont="1" applyFill="1"/>
    <xf numFmtId="0" fontId="9" fillId="5" borderId="0" xfId="0" applyFont="1" applyFill="1" applyBorder="1" applyAlignment="1">
      <alignment horizontal="right" wrapText="1"/>
    </xf>
    <xf numFmtId="166" fontId="12" fillId="2" borderId="16" xfId="0" applyNumberFormat="1" applyFont="1" applyFill="1" applyBorder="1" applyAlignment="1">
      <alignment horizontal="right"/>
    </xf>
    <xf numFmtId="0" fontId="36" fillId="0" borderId="0" xfId="0" applyFont="1" applyFill="1" applyBorder="1" applyAlignment="1">
      <alignment horizontal="center" wrapText="1"/>
    </xf>
    <xf numFmtId="0" fontId="35" fillId="0" borderId="0" xfId="0" applyFont="1" applyFill="1" applyAlignment="1">
      <alignment horizontal="right" vertical="top" indent="2"/>
    </xf>
    <xf numFmtId="0" fontId="0" fillId="0" borderId="0" xfId="0" applyFill="1" applyAlignment="1">
      <alignment horizontal="right" vertical="top" indent="2"/>
    </xf>
    <xf numFmtId="0" fontId="41" fillId="2" borderId="0" xfId="0" applyFont="1" applyFill="1" applyBorder="1" applyAlignment="1">
      <alignment horizontal="left" wrapText="1"/>
    </xf>
    <xf numFmtId="0" fontId="36" fillId="2" borderId="0" xfId="0" applyFont="1" applyFill="1" applyBorder="1" applyAlignment="1">
      <alignment horizontal="center" wrapText="1"/>
    </xf>
    <xf numFmtId="0" fontId="39" fillId="2" borderId="0" xfId="0" applyFont="1" applyFill="1" applyBorder="1" applyAlignment="1">
      <alignment horizontal="right" wrapText="1" indent="1"/>
    </xf>
    <xf numFmtId="166" fontId="41" fillId="2" borderId="0" xfId="0" applyNumberFormat="1" applyFont="1" applyFill="1" applyBorder="1" applyAlignment="1">
      <alignment horizontal="right" wrapText="1"/>
    </xf>
    <xf numFmtId="166" fontId="41" fillId="2" borderId="0" xfId="0" applyNumberFormat="1" applyFont="1" applyFill="1" applyBorder="1" applyAlignment="1">
      <alignment horizontal="left" wrapText="1" indent="1"/>
    </xf>
    <xf numFmtId="0" fontId="4" fillId="2" borderId="0" xfId="0" applyFont="1" applyFill="1" applyBorder="1" applyAlignment="1">
      <alignment vertical="top" wrapText="1"/>
    </xf>
    <xf numFmtId="0" fontId="11" fillId="5" borderId="17" xfId="0" applyFont="1" applyFill="1" applyBorder="1" applyAlignment="1">
      <alignment horizontal="right" vertical="center" indent="1"/>
    </xf>
    <xf numFmtId="0" fontId="8" fillId="0" borderId="0" xfId="0" applyFont="1" applyFill="1" applyAlignment="1">
      <alignment horizontal="right"/>
    </xf>
    <xf numFmtId="0" fontId="19" fillId="5" borderId="0" xfId="0" applyFont="1" applyFill="1" applyBorder="1" applyAlignment="1">
      <alignment horizontal="center"/>
    </xf>
    <xf numFmtId="0" fontId="44" fillId="0" borderId="0" xfId="0" applyFont="1" applyFill="1" applyAlignment="1">
      <alignment horizontal="right" vertical="center"/>
    </xf>
    <xf numFmtId="166" fontId="11" fillId="5" borderId="0" xfId="0" applyNumberFormat="1" applyFont="1" applyFill="1" applyBorder="1" applyAlignment="1">
      <alignment horizontal="center" vertical="top"/>
    </xf>
    <xf numFmtId="0" fontId="39" fillId="0" borderId="0" xfId="0" applyFont="1" applyFill="1" applyBorder="1" applyAlignment="1">
      <alignment horizontal="center" wrapText="1"/>
    </xf>
    <xf numFmtId="0" fontId="0" fillId="0" borderId="0" xfId="0" applyFill="1" applyAlignment="1">
      <alignment vertical="center"/>
    </xf>
    <xf numFmtId="0" fontId="0" fillId="0" borderId="0" xfId="0" applyFill="1" applyBorder="1" applyAlignment="1">
      <alignment vertical="center"/>
    </xf>
    <xf numFmtId="0" fontId="0" fillId="8" borderId="0" xfId="0" applyFill="1" applyAlignment="1">
      <alignment vertical="center"/>
    </xf>
    <xf numFmtId="0" fontId="0" fillId="2" borderId="0" xfId="0" applyFill="1" applyAlignment="1">
      <alignment vertical="center"/>
    </xf>
    <xf numFmtId="0" fontId="0" fillId="4" borderId="0" xfId="0" applyFill="1" applyAlignment="1">
      <alignment vertical="center"/>
    </xf>
    <xf numFmtId="0" fontId="0" fillId="6" borderId="0" xfId="0" applyFill="1" applyAlignment="1">
      <alignment vertical="center"/>
    </xf>
    <xf numFmtId="166" fontId="12" fillId="10" borderId="18" xfId="0" applyNumberFormat="1" applyFont="1" applyFill="1" applyBorder="1" applyAlignment="1">
      <alignment horizontal="center" vertical="top"/>
    </xf>
    <xf numFmtId="0" fontId="11" fillId="5" borderId="0" xfId="0" applyFont="1" applyFill="1" applyBorder="1" applyAlignment="1">
      <alignment horizontal="center"/>
    </xf>
    <xf numFmtId="166" fontId="11" fillId="5" borderId="10" xfId="0" applyNumberFormat="1" applyFont="1" applyFill="1" applyBorder="1" applyAlignment="1">
      <alignment horizontal="center"/>
    </xf>
    <xf numFmtId="0" fontId="9" fillId="5" borderId="19" xfId="0" applyFont="1" applyFill="1" applyBorder="1" applyAlignment="1">
      <alignment horizontal="right" vertical="top"/>
    </xf>
    <xf numFmtId="166" fontId="37" fillId="5" borderId="9" xfId="0" applyNumberFormat="1" applyFont="1" applyFill="1" applyBorder="1" applyAlignment="1">
      <alignment horizontal="center" vertical="top"/>
    </xf>
    <xf numFmtId="166" fontId="11" fillId="5" borderId="10" xfId="0" applyNumberFormat="1" applyFont="1" applyFill="1" applyBorder="1" applyAlignment="1">
      <alignment horizontal="center" vertical="top"/>
    </xf>
    <xf numFmtId="0" fontId="37" fillId="5" borderId="9" xfId="0" applyFont="1" applyFill="1" applyBorder="1" applyAlignment="1">
      <alignment horizontal="center"/>
    </xf>
    <xf numFmtId="0" fontId="3" fillId="8" borderId="0" xfId="0" applyFont="1" applyFill="1" applyBorder="1" applyAlignment="1">
      <alignment vertical="center"/>
    </xf>
    <xf numFmtId="0" fontId="0" fillId="8" borderId="0" xfId="0" applyFill="1" applyBorder="1" applyAlignment="1">
      <alignment vertical="center"/>
    </xf>
    <xf numFmtId="0" fontId="45" fillId="0" borderId="0" xfId="0" applyFont="1" applyAlignment="1">
      <alignment vertical="center"/>
    </xf>
    <xf numFmtId="0" fontId="11" fillId="5" borderId="0" xfId="0" applyFont="1" applyFill="1" applyBorder="1" applyAlignment="1">
      <alignment horizontal="right" vertical="top"/>
    </xf>
    <xf numFmtId="164" fontId="12" fillId="7" borderId="11" xfId="0" applyNumberFormat="1" applyFont="1" applyFill="1" applyBorder="1" applyAlignment="1">
      <alignment horizontal="center" vertical="top"/>
    </xf>
    <xf numFmtId="164" fontId="12" fillId="7" borderId="20" xfId="0" applyNumberFormat="1" applyFont="1" applyFill="1" applyBorder="1" applyAlignment="1">
      <alignment horizontal="center" vertical="top"/>
    </xf>
    <xf numFmtId="164" fontId="12" fillId="9" borderId="11" xfId="0" applyNumberFormat="1" applyFont="1" applyFill="1" applyBorder="1" applyAlignment="1">
      <alignment horizontal="center" vertical="top"/>
    </xf>
    <xf numFmtId="164" fontId="12" fillId="9" borderId="20" xfId="0" applyNumberFormat="1" applyFont="1" applyFill="1" applyBorder="1" applyAlignment="1">
      <alignment horizontal="center" vertical="top"/>
    </xf>
    <xf numFmtId="0" fontId="11" fillId="5" borderId="0" xfId="0" applyFont="1" applyFill="1" applyBorder="1" applyAlignment="1">
      <alignment horizontal="right"/>
    </xf>
    <xf numFmtId="164" fontId="12" fillId="9" borderId="0" xfId="0" applyNumberFormat="1" applyFont="1" applyFill="1" applyBorder="1" applyAlignment="1">
      <alignment horizontal="center"/>
    </xf>
    <xf numFmtId="164" fontId="12" fillId="9" borderId="21" xfId="0" applyNumberFormat="1" applyFont="1" applyFill="1" applyBorder="1" applyAlignment="1">
      <alignment horizontal="center"/>
    </xf>
    <xf numFmtId="0" fontId="11" fillId="5" borderId="0" xfId="0" applyFont="1" applyFill="1" applyBorder="1" applyAlignment="1">
      <alignment horizontal="left"/>
    </xf>
    <xf numFmtId="0" fontId="0" fillId="2" borderId="10" xfId="0" applyFill="1" applyBorder="1"/>
    <xf numFmtId="0" fontId="41" fillId="2" borderId="22" xfId="0" applyFont="1" applyFill="1" applyBorder="1" applyAlignment="1">
      <alignment horizontal="left" wrapText="1"/>
    </xf>
    <xf numFmtId="0" fontId="20" fillId="5" borderId="23" xfId="0" applyFont="1" applyFill="1" applyBorder="1" applyAlignment="1">
      <alignment horizontal="center" vertical="center" wrapText="1"/>
    </xf>
    <xf numFmtId="0" fontId="0" fillId="5" borderId="24" xfId="0" applyFill="1" applyBorder="1"/>
    <xf numFmtId="0" fontId="16" fillId="5" borderId="25" xfId="0" applyFont="1" applyFill="1" applyBorder="1" applyAlignment="1">
      <alignment horizontal="center"/>
    </xf>
    <xf numFmtId="0" fontId="15" fillId="7" borderId="26" xfId="0" applyNumberFormat="1" applyFont="1" applyFill="1" applyBorder="1" applyAlignment="1">
      <alignment horizontal="left" vertical="top" wrapText="1"/>
    </xf>
    <xf numFmtId="0" fontId="15" fillId="7" borderId="27" xfId="0" applyNumberFormat="1" applyFont="1" applyFill="1" applyBorder="1" applyAlignment="1">
      <alignment horizontal="left" vertical="top" wrapText="1"/>
    </xf>
    <xf numFmtId="0" fontId="15" fillId="7" borderId="28" xfId="0" applyNumberFormat="1" applyFont="1" applyFill="1" applyBorder="1" applyAlignment="1">
      <alignment horizontal="left" vertical="top" wrapText="1"/>
    </xf>
    <xf numFmtId="164" fontId="9" fillId="5" borderId="29" xfId="0" applyNumberFormat="1" applyFont="1" applyFill="1" applyBorder="1" applyAlignment="1">
      <alignment horizontal="center" vertical="center"/>
    </xf>
    <xf numFmtId="167" fontId="46" fillId="2" borderId="0" xfId="0" applyNumberFormat="1" applyFont="1" applyFill="1" applyBorder="1" applyAlignment="1">
      <alignment horizontal="left" vertical="top" wrapText="1" shrinkToFit="1"/>
    </xf>
    <xf numFmtId="165" fontId="26" fillId="9" borderId="7" xfId="0" applyNumberFormat="1" applyFont="1" applyFill="1" applyBorder="1" applyAlignment="1">
      <alignment horizontal="center" vertical="top"/>
    </xf>
    <xf numFmtId="166" fontId="19" fillId="5" borderId="21" xfId="0" applyNumberFormat="1" applyFont="1" applyFill="1" applyBorder="1" applyAlignment="1">
      <alignment horizontal="center" vertical="center" wrapText="1"/>
    </xf>
    <xf numFmtId="0" fontId="20" fillId="5" borderId="25" xfId="0" applyFont="1" applyFill="1" applyBorder="1" applyAlignment="1">
      <alignment horizontal="center" vertical="center" wrapText="1"/>
    </xf>
    <xf numFmtId="165" fontId="22" fillId="7" borderId="30" xfId="0" applyNumberFormat="1" applyFont="1" applyFill="1" applyBorder="1" applyAlignment="1">
      <alignment horizontal="center" vertical="top"/>
    </xf>
    <xf numFmtId="165" fontId="22" fillId="7" borderId="31" xfId="0" applyNumberFormat="1" applyFont="1" applyFill="1" applyBorder="1" applyAlignment="1">
      <alignment horizontal="center" vertical="top"/>
    </xf>
    <xf numFmtId="167" fontId="26" fillId="8" borderId="7" xfId="0" applyNumberFormat="1" applyFont="1" applyFill="1" applyBorder="1" applyAlignment="1">
      <alignment horizontal="right" vertical="top"/>
    </xf>
    <xf numFmtId="0" fontId="13" fillId="11" borderId="0" xfId="0" applyFont="1" applyFill="1" applyBorder="1" applyAlignment="1">
      <alignment horizontal="right" vertical="center" wrapText="1"/>
    </xf>
    <xf numFmtId="0" fontId="41" fillId="0" borderId="0" xfId="0" applyFont="1" applyFill="1" applyBorder="1" applyAlignment="1">
      <alignment horizontal="left" wrapText="1"/>
    </xf>
    <xf numFmtId="167" fontId="38" fillId="2" borderId="32" xfId="0" applyNumberFormat="1" applyFont="1" applyFill="1" applyBorder="1" applyAlignment="1">
      <alignment horizontal="left" wrapText="1" shrinkToFit="1"/>
    </xf>
    <xf numFmtId="0" fontId="20" fillId="2" borderId="32" xfId="0" applyFont="1" applyFill="1" applyBorder="1" applyAlignment="1">
      <alignment wrapText="1"/>
    </xf>
    <xf numFmtId="0" fontId="20" fillId="2" borderId="33" xfId="0" applyFont="1" applyFill="1" applyBorder="1" applyAlignment="1">
      <alignment wrapText="1"/>
    </xf>
    <xf numFmtId="0" fontId="9" fillId="5" borderId="0" xfId="0" applyFont="1" applyFill="1" applyBorder="1" applyAlignment="1">
      <alignment horizontal="right" vertical="top"/>
    </xf>
    <xf numFmtId="0" fontId="9" fillId="5" borderId="0" xfId="0" applyFont="1" applyFill="1" applyBorder="1" applyAlignment="1">
      <alignment horizontal="right" vertical="top" indent="4"/>
    </xf>
    <xf numFmtId="0" fontId="17" fillId="0" borderId="0" xfId="0" applyFont="1" applyFill="1" applyBorder="1" applyAlignment="1">
      <alignment horizontal="left" vertical="top" wrapText="1"/>
    </xf>
    <xf numFmtId="0" fontId="53" fillId="0" borderId="0" xfId="0" applyFont="1" applyFill="1" applyBorder="1" applyAlignment="1">
      <alignment horizontal="left" vertical="top" wrapText="1"/>
    </xf>
    <xf numFmtId="0" fontId="54" fillId="0" borderId="0" xfId="0" applyFont="1" applyFill="1" applyBorder="1" applyAlignment="1">
      <alignment horizontal="left" vertical="top" wrapText="1"/>
    </xf>
    <xf numFmtId="0" fontId="56" fillId="0" borderId="0" xfId="0" applyFont="1" applyFill="1" applyBorder="1" applyAlignment="1">
      <alignment horizontal="left" vertical="top" wrapText="1"/>
    </xf>
    <xf numFmtId="0" fontId="61" fillId="0" borderId="0" xfId="0" applyFont="1" applyFill="1" applyBorder="1" applyAlignment="1">
      <alignment horizontal="center" vertical="top" wrapText="1"/>
    </xf>
    <xf numFmtId="0" fontId="60" fillId="12" borderId="34" xfId="0" applyFont="1" applyFill="1" applyBorder="1" applyAlignment="1">
      <alignment horizontal="left" vertical="center" wrapText="1"/>
    </xf>
    <xf numFmtId="0" fontId="0" fillId="0" borderId="0" xfId="0" applyAlignment="1">
      <alignment horizontal="left" vertical="top" wrapText="1"/>
    </xf>
    <xf numFmtId="0" fontId="17" fillId="13" borderId="11" xfId="0" applyFont="1" applyFill="1" applyBorder="1" applyAlignment="1">
      <alignment horizontal="left" vertical="top" wrapText="1"/>
    </xf>
    <xf numFmtId="0" fontId="63" fillId="12" borderId="35" xfId="0" applyFont="1" applyFill="1" applyBorder="1" applyAlignment="1">
      <alignment horizontal="right" vertical="center" wrapText="1"/>
    </xf>
    <xf numFmtId="165" fontId="16" fillId="11" borderId="0" xfId="0" applyNumberFormat="1" applyFont="1" applyFill="1" applyBorder="1" applyAlignment="1">
      <alignment horizontal="center" vertical="center"/>
    </xf>
    <xf numFmtId="0" fontId="59" fillId="14" borderId="0" xfId="0" applyFont="1" applyFill="1" applyAlignment="1">
      <alignment horizontal="right" vertical="center" wrapText="1"/>
    </xf>
    <xf numFmtId="0" fontId="52" fillId="0" borderId="0" xfId="0" applyFont="1" applyAlignment="1">
      <alignment vertical="top" wrapText="1"/>
    </xf>
    <xf numFmtId="4" fontId="53" fillId="0" borderId="0" xfId="0" applyNumberFormat="1" applyFont="1" applyFill="1" applyBorder="1" applyAlignment="1">
      <alignment horizontal="left" vertical="top" wrapText="1"/>
    </xf>
    <xf numFmtId="165" fontId="26" fillId="8" borderId="0" xfId="0" applyNumberFormat="1" applyFont="1" applyFill="1" applyBorder="1" applyAlignment="1">
      <alignment horizontal="center" vertical="top"/>
    </xf>
    <xf numFmtId="0" fontId="0" fillId="5" borderId="9" xfId="0" applyFill="1" applyBorder="1" applyAlignment="1">
      <alignment vertical="top"/>
    </xf>
    <xf numFmtId="164" fontId="12" fillId="9" borderId="21" xfId="0" applyNumberFormat="1" applyFont="1" applyFill="1" applyBorder="1" applyAlignment="1">
      <alignment horizontal="center" vertical="top"/>
    </xf>
    <xf numFmtId="0" fontId="11" fillId="5" borderId="25" xfId="0" applyFont="1" applyFill="1" applyBorder="1" applyAlignment="1">
      <alignment horizontal="left" vertical="center" indent="1"/>
    </xf>
    <xf numFmtId="0" fontId="0" fillId="0" borderId="0" xfId="0" applyFill="1" applyAlignment="1">
      <alignment horizontal="right" wrapText="1" indent="1"/>
    </xf>
    <xf numFmtId="0" fontId="24" fillId="0" borderId="0" xfId="0" applyFont="1" applyFill="1" applyBorder="1" applyAlignment="1">
      <alignment horizontal="right" vertical="center"/>
    </xf>
    <xf numFmtId="0" fontId="0" fillId="0" borderId="0" xfId="0" applyFill="1" applyBorder="1" applyAlignment="1">
      <alignment horizontal="right" wrapText="1" indent="1"/>
    </xf>
    <xf numFmtId="0" fontId="17" fillId="0" borderId="0" xfId="0" applyFont="1" applyFill="1" applyBorder="1" applyAlignment="1">
      <alignment horizontal="right" wrapText="1" indent="1"/>
    </xf>
    <xf numFmtId="0" fontId="0" fillId="0" borderId="0" xfId="0" applyFill="1" applyBorder="1" applyAlignment="1"/>
    <xf numFmtId="0" fontId="32" fillId="0" borderId="0" xfId="0" applyFont="1" applyFill="1" applyBorder="1" applyAlignment="1">
      <alignment textRotation="90" wrapText="1"/>
    </xf>
    <xf numFmtId="0" fontId="4" fillId="0" borderId="0" xfId="0" applyFont="1" applyFill="1" applyBorder="1" applyAlignment="1">
      <alignment vertical="top" wrapText="1"/>
    </xf>
    <xf numFmtId="0" fontId="0" fillId="0" borderId="0" xfId="0" applyFill="1" applyBorder="1" applyAlignment="1">
      <alignment horizontal="center" wrapText="1"/>
    </xf>
    <xf numFmtId="0" fontId="8" fillId="0" borderId="0" xfId="0" applyFont="1" applyFill="1" applyBorder="1" applyAlignment="1">
      <alignment wrapText="1"/>
    </xf>
    <xf numFmtId="0" fontId="39" fillId="0" borderId="0" xfId="0" applyFont="1" applyFill="1" applyBorder="1" applyAlignment="1">
      <alignment horizontal="left" wrapText="1" indent="1"/>
    </xf>
    <xf numFmtId="0" fontId="42" fillId="2" borderId="36" xfId="0" applyFont="1" applyFill="1" applyBorder="1" applyAlignment="1">
      <alignment horizontal="center" vertical="top" wrapText="1"/>
    </xf>
    <xf numFmtId="0" fontId="17" fillId="2" borderId="36" xfId="0" applyFont="1" applyFill="1" applyBorder="1" applyAlignment="1">
      <alignment horizontal="center" vertical="top" wrapText="1"/>
    </xf>
    <xf numFmtId="0" fontId="36" fillId="2" borderId="36" xfId="0" applyFont="1" applyFill="1" applyBorder="1" applyAlignment="1">
      <alignment horizontal="center" wrapText="1"/>
    </xf>
    <xf numFmtId="0" fontId="28" fillId="0" borderId="0" xfId="0" applyFont="1"/>
    <xf numFmtId="0" fontId="39" fillId="0" borderId="7"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24" xfId="0" applyFont="1" applyFill="1" applyBorder="1" applyAlignment="1">
      <alignment horizontal="center" vertical="center" wrapText="1"/>
    </xf>
    <xf numFmtId="0" fontId="39" fillId="0" borderId="38" xfId="0" applyFont="1" applyFill="1" applyBorder="1" applyAlignment="1">
      <alignment horizontal="center" vertical="center" wrapText="1"/>
    </xf>
    <xf numFmtId="0" fontId="39" fillId="0" borderId="0" xfId="0" applyFont="1" applyFill="1" applyBorder="1" applyAlignment="1">
      <alignment horizontal="center" vertical="center" wrapText="1"/>
    </xf>
    <xf numFmtId="0" fontId="36" fillId="0" borderId="21"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9" fillId="0" borderId="39" xfId="0" applyFont="1" applyFill="1" applyBorder="1" applyAlignment="1">
      <alignment horizontal="center" vertical="center" wrapText="1"/>
    </xf>
    <xf numFmtId="0" fontId="39" fillId="0" borderId="40" xfId="0" applyFont="1" applyFill="1" applyBorder="1" applyAlignment="1">
      <alignment horizontal="center" vertical="center" wrapText="1"/>
    </xf>
    <xf numFmtId="0" fontId="39" fillId="0" borderId="4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2" xfId="0" applyFont="1" applyFill="1" applyBorder="1" applyAlignment="1">
      <alignment horizontal="center" vertical="center" wrapText="1"/>
    </xf>
    <xf numFmtId="166" fontId="2" fillId="2" borderId="30" xfId="0" applyNumberFormat="1" applyFont="1" applyFill="1" applyBorder="1" applyAlignment="1">
      <alignment horizontal="right" vertical="center"/>
    </xf>
    <xf numFmtId="0" fontId="14" fillId="2" borderId="30" xfId="0" applyFont="1" applyFill="1" applyBorder="1" applyAlignment="1">
      <alignment horizontal="left" vertical="center"/>
    </xf>
    <xf numFmtId="0" fontId="65" fillId="0" borderId="0" xfId="0" applyFont="1" applyAlignment="1"/>
    <xf numFmtId="0" fontId="65" fillId="0" borderId="0" xfId="0" applyFont="1" applyAlignment="1">
      <alignment horizontal="center"/>
    </xf>
    <xf numFmtId="0" fontId="65" fillId="0" borderId="0" xfId="0" applyFont="1"/>
    <xf numFmtId="0" fontId="65" fillId="0" borderId="0" xfId="0" applyFont="1" applyAlignment="1">
      <alignment vertical="center"/>
    </xf>
    <xf numFmtId="0" fontId="65" fillId="15" borderId="0" xfId="0" applyFont="1" applyFill="1" applyAlignment="1">
      <alignment vertical="center"/>
    </xf>
    <xf numFmtId="0" fontId="65" fillId="15" borderId="0" xfId="0" applyFont="1" applyFill="1" applyAlignment="1">
      <alignment horizontal="center" vertical="center"/>
    </xf>
    <xf numFmtId="0" fontId="66" fillId="15" borderId="0" xfId="0" applyFont="1" applyFill="1" applyAlignment="1">
      <alignment horizontal="center" vertical="center" textRotation="90"/>
    </xf>
    <xf numFmtId="0" fontId="65" fillId="0" borderId="0" xfId="0" applyFont="1" applyFill="1"/>
    <xf numFmtId="0" fontId="65" fillId="0" borderId="0" xfId="0" applyFont="1" applyFill="1" applyAlignment="1">
      <alignment horizontal="center"/>
    </xf>
    <xf numFmtId="0" fontId="67" fillId="15" borderId="0" xfId="0" applyFont="1" applyFill="1"/>
    <xf numFmtId="0" fontId="65" fillId="13" borderId="0" xfId="0" applyFont="1" applyFill="1" applyAlignment="1">
      <alignment vertical="top"/>
    </xf>
    <xf numFmtId="0" fontId="68" fillId="16" borderId="0" xfId="0" applyFont="1" applyFill="1" applyAlignment="1">
      <alignment horizontal="center"/>
    </xf>
    <xf numFmtId="0" fontId="67" fillId="15" borderId="42" xfId="0" applyFont="1" applyFill="1" applyBorder="1"/>
    <xf numFmtId="0" fontId="65" fillId="0" borderId="43" xfId="0" applyFont="1" applyBorder="1"/>
    <xf numFmtId="0" fontId="65" fillId="0" borderId="44" xfId="0" applyFont="1" applyBorder="1" applyAlignment="1">
      <alignment vertical="center"/>
    </xf>
    <xf numFmtId="0" fontId="65" fillId="0" borderId="45" xfId="0" applyFont="1" applyBorder="1" applyAlignment="1">
      <alignment horizontal="left"/>
    </xf>
    <xf numFmtId="0" fontId="65" fillId="0" borderId="44" xfId="0" applyFont="1" applyBorder="1" applyAlignment="1">
      <alignment horizontal="center"/>
    </xf>
    <xf numFmtId="0" fontId="65" fillId="0" borderId="44" xfId="0" applyFont="1" applyBorder="1" applyAlignment="1">
      <alignment shrinkToFit="1"/>
    </xf>
    <xf numFmtId="0" fontId="65" fillId="0" borderId="45" xfId="0" applyFont="1" applyBorder="1"/>
    <xf numFmtId="0" fontId="69" fillId="12" borderId="0" xfId="0" applyFont="1" applyFill="1" applyAlignment="1">
      <alignment horizontal="center"/>
    </xf>
    <xf numFmtId="0" fontId="65" fillId="0" borderId="46" xfId="0" applyFont="1" applyBorder="1" applyAlignment="1">
      <alignment horizontal="right"/>
    </xf>
    <xf numFmtId="0" fontId="65" fillId="0" borderId="0" xfId="0" applyFont="1" applyBorder="1" applyAlignment="1">
      <alignment horizontal="left" vertical="center"/>
    </xf>
    <xf numFmtId="0" fontId="65" fillId="0" borderId="47" xfId="0" applyFont="1" applyBorder="1" applyAlignment="1">
      <alignment horizontal="left"/>
    </xf>
    <xf numFmtId="0" fontId="70" fillId="4" borderId="48" xfId="0" applyFont="1" applyFill="1" applyBorder="1" applyAlignment="1">
      <alignment horizontal="right"/>
    </xf>
    <xf numFmtId="165" fontId="71" fillId="10" borderId="49" xfId="0" applyNumberFormat="1" applyFont="1" applyFill="1" applyBorder="1" applyAlignment="1">
      <alignment horizontal="center"/>
    </xf>
    <xf numFmtId="0" fontId="65" fillId="3" borderId="0" xfId="0" applyFont="1" applyFill="1" applyBorder="1"/>
    <xf numFmtId="165" fontId="65" fillId="0" borderId="0" xfId="0" applyNumberFormat="1" applyFont="1" applyBorder="1" applyAlignment="1">
      <alignment horizontal="center"/>
    </xf>
    <xf numFmtId="0" fontId="72" fillId="17" borderId="47" xfId="0" applyFont="1" applyFill="1" applyBorder="1"/>
    <xf numFmtId="0" fontId="73" fillId="12" borderId="0" xfId="0" applyFont="1" applyFill="1" applyBorder="1" applyAlignment="1">
      <alignment horizontal="center" vertical="top"/>
    </xf>
    <xf numFmtId="0" fontId="68" fillId="3" borderId="0" xfId="0" applyFont="1" applyFill="1" applyAlignment="1">
      <alignment horizontal="center"/>
    </xf>
    <xf numFmtId="0" fontId="74" fillId="12" borderId="34" xfId="0" applyFont="1" applyFill="1" applyBorder="1" applyAlignment="1">
      <alignment horizontal="left" vertical="center" wrapText="1"/>
    </xf>
    <xf numFmtId="0" fontId="65" fillId="12" borderId="50" xfId="0" applyFont="1" applyFill="1" applyBorder="1" applyAlignment="1">
      <alignment horizontal="right"/>
    </xf>
    <xf numFmtId="0" fontId="65" fillId="12" borderId="51" xfId="0" applyFont="1" applyFill="1" applyBorder="1" applyAlignment="1">
      <alignment horizontal="left" vertical="center"/>
    </xf>
    <xf numFmtId="0" fontId="65" fillId="12" borderId="52" xfId="0" applyFont="1" applyFill="1" applyBorder="1" applyAlignment="1">
      <alignment horizontal="left"/>
    </xf>
    <xf numFmtId="0" fontId="70" fillId="12" borderId="53" xfId="0" applyFont="1" applyFill="1" applyBorder="1" applyAlignment="1">
      <alignment horizontal="right"/>
    </xf>
    <xf numFmtId="165" fontId="71" fillId="12" borderId="54" xfId="0" applyNumberFormat="1" applyFont="1" applyFill="1" applyBorder="1" applyAlignment="1">
      <alignment horizontal="center"/>
    </xf>
    <xf numFmtId="0" fontId="65" fillId="12" borderId="51" xfId="0" applyFont="1" applyFill="1" applyBorder="1"/>
    <xf numFmtId="0" fontId="65" fillId="12" borderId="51" xfId="0" applyFont="1" applyFill="1" applyBorder="1" applyAlignment="1">
      <alignment horizontal="center"/>
    </xf>
    <xf numFmtId="0" fontId="65" fillId="13" borderId="52" xfId="0" applyFont="1" applyFill="1" applyBorder="1" applyAlignment="1">
      <alignment horizontal="center"/>
    </xf>
    <xf numFmtId="0" fontId="65" fillId="3" borderId="0" xfId="0" applyFont="1" applyFill="1" applyAlignment="1">
      <alignment horizontal="center"/>
    </xf>
    <xf numFmtId="0" fontId="65" fillId="18" borderId="0" xfId="0" applyFont="1" applyFill="1" applyAlignment="1">
      <alignment horizontal="center"/>
    </xf>
    <xf numFmtId="0" fontId="68" fillId="18" borderId="0" xfId="0" applyFont="1" applyFill="1" applyAlignment="1">
      <alignment horizontal="right"/>
    </xf>
    <xf numFmtId="0" fontId="75" fillId="18" borderId="0" xfId="0" applyFont="1" applyFill="1" applyAlignment="1">
      <alignment horizontal="center"/>
    </xf>
    <xf numFmtId="0" fontId="65" fillId="0" borderId="0" xfId="0" applyFont="1" applyAlignment="1">
      <alignment horizontal="left"/>
    </xf>
    <xf numFmtId="0" fontId="65" fillId="19" borderId="0" xfId="0" applyFont="1" applyFill="1"/>
    <xf numFmtId="166" fontId="65" fillId="19" borderId="0" xfId="0" applyNumberFormat="1" applyFont="1" applyFill="1" applyAlignment="1">
      <alignment horizontal="center"/>
    </xf>
    <xf numFmtId="166" fontId="65" fillId="19" borderId="0" xfId="0" applyNumberFormat="1" applyFont="1" applyFill="1" applyAlignment="1">
      <alignment vertical="top"/>
    </xf>
    <xf numFmtId="0" fontId="75" fillId="3" borderId="0" xfId="0" applyFont="1" applyFill="1" applyAlignment="1">
      <alignment horizontal="center" textRotation="90" wrapText="1"/>
    </xf>
    <xf numFmtId="0" fontId="75" fillId="3" borderId="0" xfId="0" applyFont="1" applyFill="1" applyBorder="1" applyAlignment="1">
      <alignment vertical="top" wrapText="1" shrinkToFit="1"/>
    </xf>
    <xf numFmtId="0" fontId="65" fillId="3" borderId="0" xfId="0" applyFont="1" applyFill="1" applyBorder="1" applyAlignment="1"/>
    <xf numFmtId="0" fontId="77" fillId="3" borderId="0" xfId="0" applyFont="1" applyFill="1" applyBorder="1" applyAlignment="1">
      <alignment vertical="top"/>
    </xf>
    <xf numFmtId="0" fontId="77" fillId="3" borderId="10" xfId="0" applyFont="1" applyFill="1" applyBorder="1" applyAlignment="1">
      <alignment vertical="top"/>
    </xf>
    <xf numFmtId="0" fontId="76" fillId="0" borderId="0" xfId="0" applyFont="1" applyAlignment="1">
      <alignment horizontal="center"/>
    </xf>
    <xf numFmtId="0" fontId="65" fillId="0" borderId="0" xfId="0" applyFont="1" applyFill="1" applyAlignment="1">
      <alignment vertical="top"/>
    </xf>
    <xf numFmtId="0" fontId="65" fillId="0" borderId="0" xfId="0" applyFont="1" applyAlignment="1">
      <alignment vertical="top"/>
    </xf>
    <xf numFmtId="167" fontId="65" fillId="19" borderId="0" xfId="0" applyNumberFormat="1" applyFont="1" applyFill="1"/>
    <xf numFmtId="167" fontId="65" fillId="19" borderId="0" xfId="0" applyNumberFormat="1" applyFont="1" applyFill="1" applyAlignment="1">
      <alignment horizontal="center"/>
    </xf>
    <xf numFmtId="0" fontId="65" fillId="19" borderId="0" xfId="0" applyFont="1" applyFill="1" applyAlignment="1">
      <alignment vertical="top"/>
    </xf>
    <xf numFmtId="0" fontId="65" fillId="0" borderId="22" xfId="0" applyFont="1" applyBorder="1" applyAlignment="1">
      <alignment vertical="top"/>
    </xf>
    <xf numFmtId="0" fontId="65" fillId="0" borderId="0" xfId="0" applyFont="1" applyAlignment="1">
      <alignment horizontal="center" vertical="top"/>
    </xf>
    <xf numFmtId="167" fontId="65" fillId="0" borderId="0" xfId="0" applyNumberFormat="1" applyFont="1"/>
    <xf numFmtId="167" fontId="65" fillId="0" borderId="0" xfId="0" applyNumberFormat="1" applyFont="1" applyAlignment="1">
      <alignment horizontal="center"/>
    </xf>
    <xf numFmtId="0" fontId="65" fillId="0" borderId="22" xfId="0" applyFont="1" applyFill="1" applyBorder="1"/>
    <xf numFmtId="0" fontId="65" fillId="0" borderId="22" xfId="0" applyFont="1" applyBorder="1"/>
    <xf numFmtId="0" fontId="76" fillId="0" borderId="0" xfId="0" applyFont="1"/>
    <xf numFmtId="0" fontId="66" fillId="20" borderId="0" xfId="0" applyFont="1" applyFill="1" applyAlignment="1">
      <alignment horizontal="center"/>
    </xf>
    <xf numFmtId="165" fontId="78" fillId="0" borderId="0" xfId="0" applyNumberFormat="1" applyFont="1" applyAlignment="1">
      <alignment horizontal="center"/>
    </xf>
    <xf numFmtId="0" fontId="79" fillId="20" borderId="0" xfId="0" applyFont="1" applyFill="1" applyAlignment="1">
      <alignment horizontal="center"/>
    </xf>
    <xf numFmtId="0" fontId="80" fillId="0" borderId="0" xfId="0" applyFont="1" applyAlignment="1">
      <alignment horizontal="center"/>
    </xf>
    <xf numFmtId="165" fontId="68" fillId="3" borderId="0" xfId="0" applyNumberFormat="1" applyFont="1" applyFill="1" applyAlignment="1">
      <alignment horizontal="center"/>
    </xf>
    <xf numFmtId="0" fontId="68" fillId="21" borderId="55" xfId="0" applyFont="1" applyFill="1" applyBorder="1" applyAlignment="1">
      <alignment horizontal="center"/>
    </xf>
    <xf numFmtId="0" fontId="65" fillId="0" borderId="56" xfId="0" applyFont="1" applyFill="1" applyBorder="1"/>
    <xf numFmtId="0" fontId="65" fillId="22" borderId="0" xfId="0" applyFont="1" applyFill="1"/>
    <xf numFmtId="0" fontId="68" fillId="18" borderId="0" xfId="0" applyFont="1" applyFill="1" applyAlignment="1">
      <alignment horizontal="left"/>
    </xf>
    <xf numFmtId="0" fontId="65" fillId="0" borderId="57" xfId="0" applyFont="1" applyBorder="1" applyAlignment="1">
      <alignment horizontal="center"/>
    </xf>
    <xf numFmtId="0" fontId="65" fillId="0" borderId="56" xfId="0" applyFont="1" applyBorder="1"/>
    <xf numFmtId="0" fontId="68" fillId="21" borderId="57" xfId="0" applyFont="1" applyFill="1" applyBorder="1" applyAlignment="1">
      <alignment horizontal="center"/>
    </xf>
    <xf numFmtId="0" fontId="76" fillId="22" borderId="0" xfId="0" applyFont="1" applyFill="1" applyAlignment="1">
      <alignment horizontal="left"/>
    </xf>
    <xf numFmtId="0" fontId="65" fillId="22" borderId="0" xfId="0" applyNumberFormat="1" applyFont="1" applyFill="1" applyAlignment="1">
      <alignment horizontal="center"/>
    </xf>
    <xf numFmtId="0" fontId="75" fillId="21" borderId="57" xfId="0" applyFont="1" applyFill="1" applyBorder="1" applyAlignment="1">
      <alignment horizontal="center"/>
    </xf>
    <xf numFmtId="0" fontId="75" fillId="0" borderId="57" xfId="0" applyFont="1" applyBorder="1" applyAlignment="1">
      <alignment horizontal="center" wrapText="1"/>
    </xf>
    <xf numFmtId="0" fontId="65" fillId="23" borderId="0" xfId="0" applyFont="1" applyFill="1"/>
    <xf numFmtId="167" fontId="68" fillId="23" borderId="0" xfId="0" applyNumberFormat="1" applyFont="1" applyFill="1"/>
    <xf numFmtId="167" fontId="65" fillId="23" borderId="0" xfId="0" applyNumberFormat="1" applyFont="1" applyFill="1"/>
    <xf numFmtId="0" fontId="80" fillId="23" borderId="0" xfId="0" applyFont="1" applyFill="1" applyAlignment="1">
      <alignment horizontal="center"/>
    </xf>
    <xf numFmtId="0" fontId="65" fillId="23" borderId="0" xfId="0" applyFont="1" applyFill="1" applyAlignment="1">
      <alignment horizontal="center"/>
    </xf>
    <xf numFmtId="0" fontId="81" fillId="0" borderId="0" xfId="0" applyFont="1" applyFill="1" applyBorder="1" applyAlignment="1">
      <alignment horizontal="center" wrapText="1"/>
    </xf>
    <xf numFmtId="0" fontId="75" fillId="0" borderId="57" xfId="0" applyFont="1" applyBorder="1" applyAlignment="1">
      <alignment horizontal="center"/>
    </xf>
    <xf numFmtId="0" fontId="75" fillId="0" borderId="56" xfId="0" applyFont="1" applyBorder="1" applyAlignment="1">
      <alignment horizontal="center"/>
    </xf>
    <xf numFmtId="0" fontId="75" fillId="23" borderId="7" xfId="0" applyFont="1" applyFill="1" applyBorder="1"/>
    <xf numFmtId="0" fontId="82" fillId="23" borderId="7" xfId="0" applyNumberFormat="1" applyFont="1" applyFill="1" applyBorder="1" applyAlignment="1">
      <alignment horizontal="center"/>
    </xf>
    <xf numFmtId="0" fontId="82" fillId="23" borderId="7" xfId="0" applyFont="1" applyFill="1" applyBorder="1" applyAlignment="1">
      <alignment horizontal="left"/>
    </xf>
    <xf numFmtId="0" fontId="80" fillId="23" borderId="7" xfId="0" applyFont="1" applyFill="1" applyBorder="1" applyAlignment="1">
      <alignment horizontal="center"/>
    </xf>
    <xf numFmtId="0" fontId="65" fillId="23" borderId="7" xfId="0" applyFont="1" applyFill="1" applyBorder="1"/>
    <xf numFmtId="0" fontId="75" fillId="0" borderId="30" xfId="0" applyFont="1" applyFill="1" applyBorder="1" applyAlignment="1">
      <alignment horizontal="center" wrapText="1"/>
    </xf>
    <xf numFmtId="0" fontId="81" fillId="0" borderId="58" xfId="0" applyFont="1" applyFill="1" applyBorder="1" applyAlignment="1">
      <alignment horizontal="left" wrapText="1" indent="1"/>
    </xf>
    <xf numFmtId="0" fontId="65" fillId="13" borderId="59" xfId="0" applyFont="1" applyFill="1" applyBorder="1" applyAlignment="1">
      <alignment horizontal="left"/>
    </xf>
    <xf numFmtId="0" fontId="65" fillId="10" borderId="59" xfId="0" applyFont="1" applyFill="1" applyBorder="1" applyAlignment="1">
      <alignment horizontal="left"/>
    </xf>
    <xf numFmtId="0" fontId="65" fillId="0" borderId="59" xfId="0" applyFont="1" applyBorder="1" applyAlignment="1">
      <alignment horizontal="left"/>
    </xf>
    <xf numFmtId="0" fontId="65" fillId="22" borderId="59" xfId="0" applyFont="1" applyFill="1" applyBorder="1" applyAlignment="1">
      <alignment horizontal="left"/>
    </xf>
    <xf numFmtId="0" fontId="76" fillId="0" borderId="60" xfId="0" applyFont="1" applyBorder="1" applyAlignment="1">
      <alignment horizontal="left"/>
    </xf>
    <xf numFmtId="0" fontId="76" fillId="0" borderId="61" xfId="0" applyFont="1" applyBorder="1" applyAlignment="1">
      <alignment horizontal="center"/>
    </xf>
    <xf numFmtId="0" fontId="75" fillId="23" borderId="0" xfId="0" applyFont="1" applyFill="1" applyBorder="1"/>
    <xf numFmtId="0" fontId="82" fillId="23" borderId="0" xfId="0" applyNumberFormat="1" applyFont="1" applyFill="1" applyBorder="1" applyAlignment="1">
      <alignment horizontal="center"/>
    </xf>
    <xf numFmtId="0" fontId="82" fillId="23" borderId="41" xfId="0" applyFont="1" applyFill="1" applyBorder="1" applyAlignment="1">
      <alignment horizontal="left"/>
    </xf>
    <xf numFmtId="0" fontId="80" fillId="23" borderId="0" xfId="0" applyFont="1" applyFill="1" applyBorder="1" applyAlignment="1">
      <alignment horizontal="center"/>
    </xf>
    <xf numFmtId="0" fontId="65" fillId="23" borderId="0" xfId="0" applyFont="1" applyFill="1" applyBorder="1"/>
    <xf numFmtId="0" fontId="75" fillId="0" borderId="0" xfId="0" applyFont="1" applyFill="1" applyBorder="1" applyAlignment="1">
      <alignment horizontal="center" wrapText="1"/>
    </xf>
    <xf numFmtId="0" fontId="81" fillId="0" borderId="62" xfId="0" applyFont="1" applyFill="1" applyBorder="1" applyAlignment="1">
      <alignment horizontal="left" wrapText="1" indent="1"/>
    </xf>
    <xf numFmtId="0" fontId="65" fillId="13" borderId="63" xfId="0" applyFont="1" applyFill="1" applyBorder="1" applyAlignment="1">
      <alignment horizontal="left"/>
    </xf>
    <xf numFmtId="0" fontId="65" fillId="10" borderId="63" xfId="0" applyFont="1" applyFill="1" applyBorder="1" applyAlignment="1">
      <alignment horizontal="left"/>
    </xf>
    <xf numFmtId="0" fontId="65" fillId="0" borderId="63" xfId="0" applyFont="1" applyBorder="1" applyAlignment="1">
      <alignment horizontal="left"/>
    </xf>
    <xf numFmtId="0" fontId="65" fillId="22" borderId="63" xfId="0" applyFont="1" applyFill="1" applyBorder="1" applyAlignment="1">
      <alignment horizontal="left"/>
    </xf>
    <xf numFmtId="0" fontId="76" fillId="0" borderId="0" xfId="0" applyFont="1" applyBorder="1" applyAlignment="1">
      <alignment horizontal="left"/>
    </xf>
    <xf numFmtId="0" fontId="76" fillId="0" borderId="64" xfId="0" applyFont="1" applyBorder="1" applyAlignment="1">
      <alignment horizontal="center"/>
    </xf>
    <xf numFmtId="0" fontId="75" fillId="23" borderId="41" xfId="0" applyFont="1" applyFill="1" applyBorder="1"/>
    <xf numFmtId="0" fontId="82" fillId="23" borderId="41" xfId="0" applyNumberFormat="1" applyFont="1" applyFill="1" applyBorder="1" applyAlignment="1">
      <alignment horizontal="center"/>
    </xf>
    <xf numFmtId="0" fontId="82" fillId="23" borderId="0" xfId="0" applyFont="1" applyFill="1" applyBorder="1" applyAlignment="1">
      <alignment horizontal="left"/>
    </xf>
    <xf numFmtId="0" fontId="65" fillId="23" borderId="41" xfId="0" applyFont="1" applyFill="1" applyBorder="1"/>
    <xf numFmtId="0" fontId="75" fillId="0" borderId="31" xfId="0" applyFont="1" applyFill="1" applyBorder="1" applyAlignment="1">
      <alignment horizontal="center" wrapText="1"/>
    </xf>
    <xf numFmtId="0" fontId="82" fillId="23" borderId="0" xfId="0" applyFont="1" applyFill="1" applyAlignment="1">
      <alignment horizontal="left"/>
    </xf>
    <xf numFmtId="0" fontId="80" fillId="23" borderId="41" xfId="0" applyFont="1" applyFill="1" applyBorder="1" applyAlignment="1">
      <alignment horizontal="center"/>
    </xf>
    <xf numFmtId="0" fontId="81" fillId="0" borderId="65" xfId="0" applyFont="1" applyFill="1" applyBorder="1" applyAlignment="1">
      <alignment horizontal="left" wrapText="1" indent="1"/>
    </xf>
    <xf numFmtId="0" fontId="65" fillId="13" borderId="66" xfId="0" applyFont="1" applyFill="1" applyBorder="1" applyAlignment="1">
      <alignment horizontal="left"/>
    </xf>
    <xf numFmtId="0" fontId="65" fillId="10" borderId="66" xfId="0" applyFont="1" applyFill="1" applyBorder="1" applyAlignment="1">
      <alignment horizontal="left"/>
    </xf>
    <xf numFmtId="0" fontId="65" fillId="0" borderId="66" xfId="0" applyFont="1" applyBorder="1" applyAlignment="1">
      <alignment horizontal="left"/>
    </xf>
    <xf numFmtId="0" fontId="65" fillId="22" borderId="66" xfId="0" applyFont="1" applyFill="1" applyBorder="1" applyAlignment="1">
      <alignment horizontal="left"/>
    </xf>
    <xf numFmtId="0" fontId="76" fillId="0" borderId="67" xfId="0" applyFont="1" applyBorder="1" applyAlignment="1">
      <alignment horizontal="left"/>
    </xf>
    <xf numFmtId="0" fontId="76" fillId="0" borderId="68" xfId="0" applyFont="1" applyBorder="1" applyAlignment="1">
      <alignment horizontal="center"/>
    </xf>
    <xf numFmtId="0" fontId="75" fillId="23" borderId="0" xfId="0" applyFont="1" applyFill="1"/>
    <xf numFmtId="0" fontId="82" fillId="23" borderId="0" xfId="0" applyNumberFormat="1" applyFont="1" applyFill="1" applyAlignment="1">
      <alignment horizontal="center"/>
    </xf>
    <xf numFmtId="0" fontId="65" fillId="18" borderId="0" xfId="0" applyFont="1" applyFill="1" applyAlignment="1">
      <alignment horizontal="right"/>
    </xf>
    <xf numFmtId="0" fontId="75" fillId="18" borderId="0" xfId="0" applyFont="1" applyFill="1" applyAlignment="1">
      <alignment horizontal="left" textRotation="90"/>
    </xf>
    <xf numFmtId="0" fontId="75" fillId="0" borderId="69" xfId="0" applyFont="1" applyBorder="1" applyAlignment="1">
      <alignment horizontal="center"/>
    </xf>
    <xf numFmtId="0" fontId="68" fillId="18" borderId="0" xfId="0" applyFont="1" applyFill="1" applyAlignment="1">
      <alignment horizontal="center"/>
    </xf>
    <xf numFmtId="0" fontId="75" fillId="0" borderId="0" xfId="0" applyFont="1" applyAlignment="1">
      <alignment horizontal="center"/>
    </xf>
    <xf numFmtId="0" fontId="65" fillId="0" borderId="60" xfId="0" applyFont="1" applyBorder="1"/>
    <xf numFmtId="0" fontId="75" fillId="0" borderId="0" xfId="0" applyFont="1" applyFill="1"/>
    <xf numFmtId="165" fontId="83" fillId="0" borderId="0" xfId="0" applyNumberFormat="1" applyFont="1" applyFill="1" applyAlignment="1">
      <alignment horizontal="center"/>
    </xf>
    <xf numFmtId="0" fontId="65" fillId="0" borderId="0" xfId="0" applyFont="1" applyFill="1" applyAlignment="1">
      <alignment horizontal="right"/>
    </xf>
    <xf numFmtId="0" fontId="84" fillId="0" borderId="0" xfId="0" applyFont="1" applyFill="1"/>
    <xf numFmtId="165" fontId="84" fillId="0" borderId="0" xfId="0" applyNumberFormat="1" applyFont="1" applyFill="1" applyAlignment="1">
      <alignment horizontal="center"/>
    </xf>
    <xf numFmtId="0" fontId="84" fillId="0" borderId="0" xfId="0" applyFont="1" applyFill="1" applyAlignment="1">
      <alignment horizontal="center"/>
    </xf>
    <xf numFmtId="0" fontId="65" fillId="2" borderId="0" xfId="0" applyFont="1" applyFill="1" applyAlignment="1"/>
    <xf numFmtId="0" fontId="68" fillId="24" borderId="70" xfId="0" applyFont="1" applyFill="1" applyBorder="1" applyAlignment="1">
      <alignment horizontal="center"/>
    </xf>
    <xf numFmtId="0" fontId="65" fillId="2" borderId="0" xfId="0" applyFont="1" applyFill="1" applyAlignment="1">
      <alignment vertical="center"/>
    </xf>
    <xf numFmtId="0" fontId="82" fillId="0" borderId="0" xfId="0" applyFont="1" applyAlignment="1">
      <alignment horizontal="center"/>
    </xf>
    <xf numFmtId="0" fontId="65" fillId="24" borderId="71" xfId="0" applyFont="1" applyFill="1" applyBorder="1" applyAlignment="1">
      <alignment horizontal="center" vertical="center"/>
    </xf>
    <xf numFmtId="0" fontId="65" fillId="2" borderId="0" xfId="0" applyFont="1" applyFill="1"/>
    <xf numFmtId="0" fontId="65" fillId="0" borderId="0" xfId="0" applyFont="1" applyBorder="1"/>
    <xf numFmtId="0" fontId="65" fillId="0" borderId="0" xfId="0" applyFont="1" applyBorder="1" applyAlignment="1">
      <alignment vertical="center"/>
    </xf>
    <xf numFmtId="0" fontId="65" fillId="13" borderId="0" xfId="0" applyFont="1" applyFill="1" applyBorder="1" applyAlignment="1">
      <alignment vertical="top"/>
    </xf>
    <xf numFmtId="0" fontId="65" fillId="0" borderId="0" xfId="0" applyFont="1" applyFill="1" applyBorder="1" applyAlignment="1">
      <alignment horizontal="center"/>
    </xf>
    <xf numFmtId="0" fontId="65" fillId="0" borderId="0" xfId="0" applyFont="1" applyFill="1" applyBorder="1"/>
    <xf numFmtId="0" fontId="85" fillId="0" borderId="0" xfId="0" applyFont="1" applyAlignment="1">
      <alignment horizontal="center"/>
    </xf>
    <xf numFmtId="0" fontId="68" fillId="16" borderId="0" xfId="0" applyFont="1" applyFill="1" applyBorder="1" applyAlignment="1">
      <alignment horizontal="center"/>
    </xf>
    <xf numFmtId="0" fontId="65" fillId="0" borderId="0" xfId="0" applyNumberFormat="1" applyFont="1" applyBorder="1" applyAlignment="1">
      <alignment horizontal="center"/>
    </xf>
    <xf numFmtId="0" fontId="65" fillId="0" borderId="0" xfId="0" applyFont="1" applyBorder="1" applyAlignment="1">
      <alignment horizontal="center"/>
    </xf>
    <xf numFmtId="0" fontId="65" fillId="2" borderId="0" xfId="0" applyFont="1" applyFill="1" applyBorder="1"/>
    <xf numFmtId="0" fontId="86" fillId="13" borderId="41" xfId="0" applyFont="1" applyFill="1" applyBorder="1" applyAlignment="1">
      <alignment horizontal="center" vertical="top"/>
    </xf>
    <xf numFmtId="0" fontId="86" fillId="13" borderId="41" xfId="0" applyFont="1" applyFill="1" applyBorder="1" applyAlignment="1">
      <alignment horizontal="left" vertical="top"/>
    </xf>
    <xf numFmtId="0" fontId="87" fillId="13" borderId="41" xfId="0" applyFont="1" applyFill="1" applyBorder="1" applyAlignment="1">
      <alignment vertical="top"/>
    </xf>
    <xf numFmtId="0" fontId="65" fillId="0" borderId="0" xfId="0" applyFont="1" applyBorder="1" applyAlignment="1">
      <alignment shrinkToFit="1"/>
    </xf>
    <xf numFmtId="0" fontId="88" fillId="15" borderId="0" xfId="0" applyFont="1" applyFill="1" applyBorder="1" applyAlignment="1">
      <alignment horizontal="center"/>
    </xf>
    <xf numFmtId="0" fontId="86" fillId="13" borderId="11" xfId="0" applyFont="1" applyFill="1" applyBorder="1" applyAlignment="1">
      <alignment horizontal="center" vertical="top"/>
    </xf>
    <xf numFmtId="0" fontId="86" fillId="13" borderId="11" xfId="0" applyFont="1" applyFill="1" applyBorder="1" applyAlignment="1">
      <alignment horizontal="left" vertical="top"/>
    </xf>
    <xf numFmtId="0" fontId="87" fillId="13" borderId="11" xfId="0" applyFont="1" applyFill="1" applyBorder="1" applyAlignment="1">
      <alignment vertical="top"/>
    </xf>
    <xf numFmtId="0" fontId="70" fillId="4" borderId="72" xfId="0" applyFont="1" applyFill="1" applyBorder="1" applyAlignment="1">
      <alignment horizontal="right"/>
    </xf>
    <xf numFmtId="165" fontId="88" fillId="15" borderId="0" xfId="0" applyNumberFormat="1" applyFont="1" applyFill="1" applyBorder="1" applyAlignment="1">
      <alignment horizontal="center"/>
    </xf>
    <xf numFmtId="0" fontId="68" fillId="3" borderId="73" xfId="0" applyFont="1" applyFill="1" applyBorder="1" applyAlignment="1">
      <alignment horizontal="center"/>
    </xf>
    <xf numFmtId="0" fontId="86" fillId="13" borderId="7" xfId="0" applyFont="1" applyFill="1" applyBorder="1" applyAlignment="1">
      <alignment horizontal="center" vertical="top"/>
    </xf>
    <xf numFmtId="0" fontId="86" fillId="13" borderId="7" xfId="0" applyFont="1" applyFill="1" applyBorder="1" applyAlignment="1">
      <alignment horizontal="left" vertical="top"/>
    </xf>
    <xf numFmtId="0" fontId="87" fillId="13" borderId="7" xfId="0" applyFont="1" applyFill="1" applyBorder="1" applyAlignment="1">
      <alignment vertical="top"/>
    </xf>
    <xf numFmtId="0" fontId="70" fillId="4" borderId="74" xfId="0" applyFont="1" applyFill="1" applyBorder="1" applyAlignment="1">
      <alignment horizontal="right"/>
    </xf>
    <xf numFmtId="165" fontId="71" fillId="10" borderId="54" xfId="0" applyNumberFormat="1" applyFont="1" applyFill="1" applyBorder="1" applyAlignment="1">
      <alignment horizontal="center"/>
    </xf>
    <xf numFmtId="0" fontId="65" fillId="3" borderId="51" xfId="0" applyFont="1" applyFill="1" applyBorder="1"/>
    <xf numFmtId="0" fontId="65" fillId="0" borderId="51" xfId="0" applyFont="1" applyBorder="1"/>
    <xf numFmtId="0" fontId="65" fillId="0" borderId="52" xfId="0" applyFont="1" applyBorder="1" applyAlignment="1">
      <alignment horizontal="center"/>
    </xf>
    <xf numFmtId="0" fontId="65" fillId="3" borderId="75" xfId="0" applyFont="1" applyFill="1" applyBorder="1" applyAlignment="1">
      <alignment horizontal="center"/>
    </xf>
    <xf numFmtId="0" fontId="79" fillId="20" borderId="0" xfId="0" applyNumberFormat="1" applyFont="1" applyFill="1" applyAlignment="1">
      <alignment horizontal="center"/>
    </xf>
    <xf numFmtId="165" fontId="79" fillId="20" borderId="76" xfId="0" applyNumberFormat="1" applyFont="1" applyFill="1" applyBorder="1" applyAlignment="1">
      <alignment horizontal="left"/>
    </xf>
    <xf numFmtId="165" fontId="79" fillId="20" borderId="0" xfId="0" applyNumberFormat="1" applyFont="1" applyFill="1" applyAlignment="1">
      <alignment horizontal="left"/>
    </xf>
    <xf numFmtId="14" fontId="65" fillId="25" borderId="0" xfId="0" applyNumberFormat="1" applyFont="1" applyFill="1" applyAlignment="1">
      <alignment horizontal="center"/>
    </xf>
    <xf numFmtId="0" fontId="65" fillId="21" borderId="0" xfId="0" applyFont="1" applyFill="1" applyAlignment="1">
      <alignment horizontal="left"/>
    </xf>
    <xf numFmtId="0" fontId="65" fillId="21" borderId="0" xfId="0" applyFont="1" applyFill="1" applyAlignment="1">
      <alignment horizontal="center"/>
    </xf>
    <xf numFmtId="0" fontId="83" fillId="0" borderId="77" xfId="0" applyFont="1" applyBorder="1" applyAlignment="1">
      <alignment horizontal="center" vertical="top"/>
    </xf>
    <xf numFmtId="0" fontId="83" fillId="0" borderId="78" xfId="0" applyFont="1" applyBorder="1" applyAlignment="1">
      <alignment horizontal="center" vertical="top"/>
    </xf>
    <xf numFmtId="0" fontId="83" fillId="0" borderId="79" xfId="0" applyFont="1" applyBorder="1" applyAlignment="1">
      <alignment horizontal="center" vertical="top"/>
    </xf>
    <xf numFmtId="0" fontId="83" fillId="0" borderId="80" xfId="0" applyFont="1" applyBorder="1" applyAlignment="1">
      <alignment horizontal="center" vertical="top"/>
    </xf>
    <xf numFmtId="0" fontId="65" fillId="13" borderId="0" xfId="0" applyFont="1" applyFill="1"/>
    <xf numFmtId="0" fontId="65" fillId="13" borderId="0" xfId="0" applyFont="1" applyFill="1" applyAlignment="1">
      <alignment vertical="center"/>
    </xf>
    <xf numFmtId="0" fontId="74" fillId="2" borderId="81" xfId="0" applyFont="1" applyFill="1" applyBorder="1" applyAlignment="1">
      <alignment horizontal="center"/>
    </xf>
    <xf numFmtId="0" fontId="74" fillId="2" borderId="82" xfId="0" applyFont="1" applyFill="1" applyBorder="1" applyAlignment="1">
      <alignment horizontal="center"/>
    </xf>
    <xf numFmtId="0" fontId="89" fillId="2" borderId="83" xfId="0" applyFont="1" applyFill="1" applyBorder="1" applyAlignment="1">
      <alignment horizontal="center" vertical="top"/>
    </xf>
    <xf numFmtId="0" fontId="74" fillId="2" borderId="84" xfId="0" applyFont="1" applyFill="1" applyBorder="1" applyAlignment="1">
      <alignment horizontal="center"/>
    </xf>
    <xf numFmtId="0" fontId="74" fillId="2" borderId="85" xfId="0" applyFont="1" applyFill="1" applyBorder="1" applyAlignment="1">
      <alignment horizontal="center"/>
    </xf>
    <xf numFmtId="0" fontId="65" fillId="21" borderId="0" xfId="0" applyFont="1" applyFill="1" applyAlignment="1">
      <alignment horizontal="center" vertical="top"/>
    </xf>
    <xf numFmtId="0" fontId="74" fillId="0" borderId="86" xfId="0" applyFont="1" applyBorder="1" applyAlignment="1">
      <alignment horizontal="center" shrinkToFit="1"/>
    </xf>
    <xf numFmtId="0" fontId="74" fillId="2" borderId="86" xfId="0" applyFont="1" applyFill="1" applyBorder="1" applyAlignment="1">
      <alignment horizontal="center" shrinkToFit="1"/>
    </xf>
    <xf numFmtId="166" fontId="74" fillId="2" borderId="87" xfId="0" applyNumberFormat="1" applyFont="1" applyFill="1" applyBorder="1" applyAlignment="1">
      <alignment horizontal="center" vertical="top" shrinkToFit="1"/>
    </xf>
    <xf numFmtId="166" fontId="74" fillId="10" borderId="88" xfId="0" applyNumberFormat="1" applyFont="1" applyFill="1" applyBorder="1" applyAlignment="1">
      <alignment horizontal="center" vertical="top" shrinkToFit="1"/>
    </xf>
    <xf numFmtId="166" fontId="74" fillId="10" borderId="86" xfId="0" applyNumberFormat="1" applyFont="1" applyFill="1" applyBorder="1" applyAlignment="1">
      <alignment horizontal="center" vertical="top" shrinkToFit="1"/>
    </xf>
    <xf numFmtId="166" fontId="74" fillId="10" borderId="89" xfId="0" applyNumberFormat="1" applyFont="1" applyFill="1" applyBorder="1" applyAlignment="1">
      <alignment horizontal="center" vertical="top" shrinkToFit="1"/>
    </xf>
    <xf numFmtId="0" fontId="65" fillId="2" borderId="0" xfId="0" applyFont="1" applyFill="1" applyAlignment="1">
      <alignment vertical="top"/>
    </xf>
    <xf numFmtId="0" fontId="87" fillId="13" borderId="0" xfId="0" applyFont="1" applyFill="1"/>
    <xf numFmtId="167" fontId="87" fillId="13" borderId="0" xfId="0" applyNumberFormat="1" applyFont="1" applyFill="1"/>
    <xf numFmtId="166" fontId="74" fillId="10" borderId="0" xfId="0" applyNumberFormat="1" applyFont="1" applyFill="1" applyBorder="1" applyAlignment="1">
      <alignment horizontal="center" vertical="top" shrinkToFit="1"/>
    </xf>
    <xf numFmtId="0" fontId="74" fillId="2" borderId="0" xfId="0" applyFont="1" applyFill="1" applyBorder="1" applyAlignment="1">
      <alignment horizontal="center" shrinkToFit="1"/>
    </xf>
    <xf numFmtId="166" fontId="74" fillId="2" borderId="0" xfId="0" applyNumberFormat="1" applyFont="1" applyFill="1" applyBorder="1" applyAlignment="1">
      <alignment horizontal="center" vertical="top" shrinkToFit="1"/>
    </xf>
    <xf numFmtId="166" fontId="74" fillId="10" borderId="90" xfId="0" applyNumberFormat="1" applyFont="1" applyFill="1" applyBorder="1" applyAlignment="1">
      <alignment horizontal="center" vertical="top" shrinkToFit="1"/>
    </xf>
    <xf numFmtId="166" fontId="74" fillId="10" borderId="91" xfId="0" applyNumberFormat="1" applyFont="1" applyFill="1" applyBorder="1" applyAlignment="1">
      <alignment horizontal="center" vertical="top" shrinkToFit="1"/>
    </xf>
    <xf numFmtId="0" fontId="65" fillId="0" borderId="70" xfId="0" applyFont="1" applyBorder="1"/>
    <xf numFmtId="167" fontId="68" fillId="0" borderId="0" xfId="0" applyNumberFormat="1" applyFont="1" applyBorder="1" applyAlignment="1">
      <alignment horizontal="center" vertical="center"/>
    </xf>
    <xf numFmtId="0" fontId="65" fillId="0" borderId="0" xfId="0" applyFont="1" applyBorder="1" applyAlignment="1">
      <alignment vertical="top" wrapText="1"/>
    </xf>
    <xf numFmtId="166" fontId="85" fillId="0" borderId="0" xfId="0" applyNumberFormat="1" applyFont="1" applyAlignment="1">
      <alignment horizontal="center" vertical="top"/>
    </xf>
    <xf numFmtId="166" fontId="91" fillId="0" borderId="0" xfId="0" applyNumberFormat="1" applyFont="1" applyAlignment="1">
      <alignment horizontal="center" vertical="top" shrinkToFit="1"/>
    </xf>
    <xf numFmtId="0" fontId="85" fillId="0" borderId="0" xfId="0" applyFont="1" applyAlignment="1">
      <alignment horizontal="center" vertical="top" shrinkToFit="1"/>
    </xf>
    <xf numFmtId="166" fontId="91" fillId="22" borderId="90" xfId="0" applyNumberFormat="1" applyFont="1" applyFill="1" applyBorder="1" applyAlignment="1">
      <alignment horizontal="center" vertical="top" shrinkToFit="1"/>
    </xf>
    <xf numFmtId="166" fontId="91" fillId="22" borderId="0" xfId="0" applyNumberFormat="1" applyFont="1" applyFill="1" applyBorder="1" applyAlignment="1">
      <alignment horizontal="center" vertical="top" shrinkToFit="1"/>
    </xf>
    <xf numFmtId="166" fontId="91" fillId="22" borderId="91" xfId="0" applyNumberFormat="1" applyFont="1" applyFill="1" applyBorder="1" applyAlignment="1">
      <alignment horizontal="center" vertical="top" shrinkToFit="1"/>
    </xf>
    <xf numFmtId="0" fontId="65" fillId="0" borderId="92" xfId="0" applyFont="1" applyBorder="1"/>
    <xf numFmtId="167" fontId="68" fillId="0" borderId="51" xfId="0" applyNumberFormat="1" applyFont="1" applyBorder="1" applyAlignment="1">
      <alignment horizontal="center" vertical="center"/>
    </xf>
    <xf numFmtId="0" fontId="65" fillId="0" borderId="51" xfId="0" applyFont="1" applyBorder="1" applyAlignment="1">
      <alignment vertical="top" wrapText="1"/>
    </xf>
    <xf numFmtId="167" fontId="65" fillId="0" borderId="93" xfId="0" applyNumberFormat="1" applyFont="1" applyBorder="1" applyAlignment="1">
      <alignment horizontal="right" vertical="center"/>
    </xf>
    <xf numFmtId="0" fontId="68" fillId="0" borderId="94" xfId="0" applyNumberFormat="1" applyFont="1" applyBorder="1" applyAlignment="1">
      <alignment horizontal="center" vertical="center"/>
    </xf>
    <xf numFmtId="0" fontId="65" fillId="0" borderId="52" xfId="0" applyFont="1" applyBorder="1" applyAlignment="1">
      <alignment vertical="top" wrapText="1"/>
    </xf>
    <xf numFmtId="166" fontId="65" fillId="0" borderId="0" xfId="0" applyNumberFormat="1" applyFont="1" applyAlignment="1">
      <alignment horizontal="center" vertical="top"/>
    </xf>
    <xf numFmtId="0" fontId="65" fillId="0" borderId="90" xfId="0" applyFont="1" applyBorder="1" applyAlignment="1">
      <alignment horizontal="center" vertical="top"/>
    </xf>
    <xf numFmtId="0" fontId="65" fillId="0" borderId="0" xfId="0" applyFont="1" applyBorder="1" applyAlignment="1">
      <alignment horizontal="center" vertical="top"/>
    </xf>
    <xf numFmtId="0" fontId="83" fillId="0" borderId="95" xfId="0" applyFont="1" applyBorder="1" applyAlignment="1">
      <alignment horizontal="center" vertical="top"/>
    </xf>
    <xf numFmtId="0" fontId="65" fillId="25" borderId="71" xfId="0" applyFont="1" applyFill="1" applyBorder="1"/>
    <xf numFmtId="0" fontId="65" fillId="26" borderId="0" xfId="0" applyFont="1" applyFill="1" applyAlignment="1">
      <alignment horizontal="center"/>
    </xf>
    <xf numFmtId="0" fontId="65" fillId="22" borderId="71" xfId="0" applyFont="1" applyFill="1" applyBorder="1" applyAlignment="1">
      <alignment horizontal="center"/>
    </xf>
    <xf numFmtId="165" fontId="92" fillId="13" borderId="96" xfId="0" applyNumberFormat="1" applyFont="1" applyFill="1" applyBorder="1" applyAlignment="1">
      <alignment horizontal="center" vertical="top"/>
    </xf>
    <xf numFmtId="0" fontId="65" fillId="13" borderId="97" xfId="0" applyFont="1" applyFill="1" applyBorder="1" applyAlignment="1">
      <alignment horizontal="left"/>
    </xf>
    <xf numFmtId="0" fontId="65" fillId="13" borderId="97" xfId="0" applyFont="1" applyFill="1" applyBorder="1" applyAlignment="1">
      <alignment horizontal="center"/>
    </xf>
    <xf numFmtId="0" fontId="65" fillId="13" borderId="98" xfId="0" applyFont="1" applyFill="1" applyBorder="1" applyAlignment="1">
      <alignment horizontal="center"/>
    </xf>
    <xf numFmtId="0" fontId="65" fillId="0" borderId="99" xfId="0" applyFont="1" applyBorder="1" applyAlignment="1">
      <alignment horizontal="center"/>
    </xf>
    <xf numFmtId="0" fontId="65" fillId="3" borderId="100" xfId="0" applyFont="1" applyFill="1" applyBorder="1" applyAlignment="1">
      <alignment horizontal="center"/>
    </xf>
    <xf numFmtId="0" fontId="85" fillId="3" borderId="100" xfId="0" applyFont="1" applyFill="1" applyBorder="1" applyAlignment="1">
      <alignment horizontal="center"/>
    </xf>
    <xf numFmtId="0" fontId="65" fillId="0" borderId="101" xfId="0" applyFont="1" applyBorder="1" applyAlignment="1">
      <alignment horizontal="center"/>
    </xf>
    <xf numFmtId="0" fontId="65" fillId="22" borderId="0" xfId="0" applyFont="1" applyFill="1" applyBorder="1" applyAlignment="1">
      <alignment horizontal="center"/>
    </xf>
    <xf numFmtId="0" fontId="68" fillId="21" borderId="0" xfId="0" applyFont="1" applyFill="1" applyAlignment="1">
      <alignment horizontal="left"/>
    </xf>
    <xf numFmtId="0" fontId="65" fillId="3" borderId="0" xfId="0" applyFont="1" applyFill="1" applyBorder="1" applyAlignment="1">
      <alignment horizontal="center"/>
    </xf>
    <xf numFmtId="0" fontId="85" fillId="3" borderId="0" xfId="0" applyFont="1" applyFill="1" applyBorder="1" applyAlignment="1">
      <alignment horizontal="center"/>
    </xf>
    <xf numFmtId="0" fontId="68" fillId="26" borderId="0" xfId="0" applyFont="1" applyFill="1" applyAlignment="1">
      <alignment horizontal="center"/>
    </xf>
    <xf numFmtId="165" fontId="68" fillId="14" borderId="102" xfId="0" applyNumberFormat="1" applyFont="1" applyFill="1" applyBorder="1" applyAlignment="1">
      <alignment horizontal="center"/>
    </xf>
    <xf numFmtId="166" fontId="75" fillId="22" borderId="0" xfId="0" applyNumberFormat="1" applyFont="1" applyFill="1" applyAlignment="1">
      <alignment horizontal="center"/>
    </xf>
    <xf numFmtId="167" fontId="94" fillId="3" borderId="0" xfId="0" applyNumberFormat="1" applyFont="1" applyFill="1"/>
    <xf numFmtId="0" fontId="95" fillId="3" borderId="0" xfId="0" applyFont="1" applyFill="1" applyAlignment="1">
      <alignment horizontal="center"/>
    </xf>
    <xf numFmtId="0" fontId="96" fillId="16" borderId="0" xfId="0" applyFont="1" applyFill="1" applyAlignment="1">
      <alignment horizontal="center"/>
    </xf>
    <xf numFmtId="0" fontId="65" fillId="23" borderId="0" xfId="0" applyFont="1" applyFill="1" applyAlignment="1">
      <alignment horizontal="center" vertical="top"/>
    </xf>
    <xf numFmtId="165" fontId="68" fillId="26" borderId="102" xfId="0" applyNumberFormat="1" applyFont="1" applyFill="1" applyBorder="1" applyAlignment="1">
      <alignment horizontal="center"/>
    </xf>
    <xf numFmtId="167" fontId="97" fillId="0" borderId="0" xfId="0" applyNumberFormat="1" applyFont="1"/>
    <xf numFmtId="165" fontId="65" fillId="0" borderId="0" xfId="0" applyNumberFormat="1" applyFont="1" applyAlignment="1">
      <alignment horizontal="center"/>
    </xf>
    <xf numFmtId="165" fontId="77" fillId="21" borderId="0" xfId="0" applyNumberFormat="1" applyFont="1" applyFill="1" applyBorder="1" applyAlignment="1">
      <alignment horizontal="center"/>
    </xf>
    <xf numFmtId="0" fontId="96" fillId="0" borderId="0" xfId="0" applyFont="1" applyAlignment="1">
      <alignment horizontal="right"/>
    </xf>
    <xf numFmtId="0" fontId="96" fillId="0" borderId="0" xfId="0" applyFont="1" applyAlignment="1">
      <alignment horizontal="left"/>
    </xf>
    <xf numFmtId="0" fontId="65" fillId="22" borderId="0" xfId="0" applyFont="1" applyFill="1" applyAlignment="1">
      <alignment horizontal="center"/>
    </xf>
    <xf numFmtId="0" fontId="76" fillId="0" borderId="0" xfId="0" applyFont="1" applyFill="1" applyAlignment="1">
      <alignment horizontal="center"/>
    </xf>
    <xf numFmtId="0" fontId="65" fillId="5" borderId="0" xfId="0" applyFont="1" applyFill="1" applyAlignment="1">
      <alignment horizontal="center"/>
    </xf>
    <xf numFmtId="0" fontId="65" fillId="13" borderId="0" xfId="0" applyFont="1" applyFill="1" applyAlignment="1">
      <alignment horizontal="center"/>
    </xf>
    <xf numFmtId="165" fontId="65" fillId="0" borderId="0" xfId="0" applyNumberFormat="1" applyFont="1" applyFill="1" applyAlignment="1">
      <alignment horizontal="center"/>
    </xf>
    <xf numFmtId="0" fontId="65" fillId="4" borderId="0" xfId="0" applyFont="1" applyFill="1"/>
    <xf numFmtId="165" fontId="83" fillId="4" borderId="0" xfId="0" applyNumberFormat="1" applyFont="1" applyFill="1" applyAlignment="1">
      <alignment horizontal="center"/>
    </xf>
    <xf numFmtId="0" fontId="65" fillId="4" borderId="0" xfId="0" applyFont="1" applyFill="1" applyAlignment="1">
      <alignment horizontal="center"/>
    </xf>
    <xf numFmtId="167" fontId="65" fillId="0" borderId="0" xfId="0" applyNumberFormat="1" applyFont="1" applyAlignment="1">
      <alignment horizontal="right"/>
    </xf>
    <xf numFmtId="0" fontId="77" fillId="24" borderId="0" xfId="0" applyFont="1" applyFill="1"/>
    <xf numFmtId="0" fontId="72" fillId="16" borderId="0" xfId="0" applyFont="1" applyFill="1"/>
    <xf numFmtId="167" fontId="65" fillId="12" borderId="0" xfId="0" applyNumberFormat="1" applyFont="1" applyFill="1"/>
    <xf numFmtId="0" fontId="0" fillId="2" borderId="103" xfId="0" applyFill="1" applyBorder="1" applyAlignment="1"/>
    <xf numFmtId="0" fontId="0" fillId="10" borderId="11" xfId="0" applyFill="1" applyBorder="1"/>
    <xf numFmtId="0" fontId="53" fillId="14" borderId="0" xfId="0" applyFont="1" applyFill="1" applyBorder="1" applyAlignment="1">
      <alignment horizontal="left" vertical="top" wrapText="1"/>
    </xf>
    <xf numFmtId="0" fontId="23" fillId="0" borderId="0" xfId="0" applyFont="1" applyFill="1" applyAlignment="1">
      <alignment horizontal="center" vertical="top"/>
    </xf>
    <xf numFmtId="165" fontId="0" fillId="10" borderId="11" xfId="0" applyNumberFormat="1" applyFill="1" applyBorder="1" applyAlignment="1">
      <alignment horizontal="center"/>
    </xf>
    <xf numFmtId="164" fontId="0" fillId="10" borderId="18" xfId="0" applyNumberFormat="1" applyFill="1" applyBorder="1" applyAlignment="1">
      <alignment horizontal="right" indent="1"/>
    </xf>
    <xf numFmtId="168" fontId="8" fillId="12" borderId="0" xfId="0" applyNumberFormat="1" applyFont="1" applyFill="1" applyAlignment="1">
      <alignment horizontal="center" vertical="top" wrapText="1"/>
    </xf>
    <xf numFmtId="168" fontId="8" fillId="12" borderId="18" xfId="0" applyNumberFormat="1" applyFont="1" applyFill="1" applyBorder="1" applyAlignment="1">
      <alignment horizontal="center" vertical="top" wrapText="1"/>
    </xf>
    <xf numFmtId="165" fontId="28" fillId="0" borderId="0" xfId="0" applyNumberFormat="1" applyFont="1"/>
    <xf numFmtId="0" fontId="8" fillId="0" borderId="0" xfId="0" applyFont="1" applyAlignment="1">
      <alignment horizontal="center" wrapText="1"/>
    </xf>
    <xf numFmtId="0" fontId="0" fillId="0" borderId="0" xfId="0" applyAlignment="1">
      <alignment horizontal="center"/>
    </xf>
    <xf numFmtId="169" fontId="8" fillId="0" borderId="0" xfId="0" applyNumberFormat="1" applyFont="1" applyFill="1" applyAlignment="1">
      <alignment horizontal="center" vertical="top" wrapText="1"/>
    </xf>
    <xf numFmtId="165" fontId="0" fillId="10" borderId="18" xfId="0" applyNumberFormat="1" applyFill="1" applyBorder="1" applyAlignment="1">
      <alignment horizontal="center"/>
    </xf>
    <xf numFmtId="0" fontId="28" fillId="0" borderId="0" xfId="0" applyFont="1" applyFill="1"/>
    <xf numFmtId="168" fontId="8" fillId="0" borderId="0" xfId="0" applyNumberFormat="1" applyFont="1" applyFill="1" applyAlignment="1">
      <alignment horizontal="center" vertical="top" wrapText="1"/>
    </xf>
    <xf numFmtId="0" fontId="28" fillId="0" borderId="0" xfId="0" applyFont="1" applyAlignment="1">
      <alignment wrapText="1"/>
    </xf>
    <xf numFmtId="0" fontId="0" fillId="0" borderId="0" xfId="0" applyAlignment="1">
      <alignment wrapText="1"/>
    </xf>
    <xf numFmtId="165" fontId="4" fillId="8" borderId="11" xfId="0" applyNumberFormat="1" applyFont="1" applyFill="1" applyBorder="1" applyAlignment="1">
      <alignment horizontal="left" indent="1"/>
    </xf>
    <xf numFmtId="0" fontId="8" fillId="2" borderId="104" xfId="0" applyFont="1" applyFill="1" applyBorder="1" applyAlignment="1">
      <alignment horizontal="center" wrapText="1"/>
    </xf>
    <xf numFmtId="0" fontId="8" fillId="2" borderId="105" xfId="0" applyFont="1" applyFill="1" applyBorder="1" applyAlignment="1">
      <alignment horizontal="center" wrapText="1"/>
    </xf>
    <xf numFmtId="0" fontId="8" fillId="0" borderId="41" xfId="0" applyFont="1" applyBorder="1" applyAlignment="1">
      <alignment horizontal="center" wrapText="1"/>
    </xf>
    <xf numFmtId="0" fontId="8" fillId="0" borderId="0" xfId="0" applyFont="1" applyAlignment="1">
      <alignment horizontal="left" vertical="top" wrapText="1" indent="1"/>
    </xf>
    <xf numFmtId="0" fontId="58" fillId="2" borderId="0" xfId="0" applyFont="1" applyFill="1" applyAlignment="1">
      <alignment horizontal="right" vertical="center" wrapText="1"/>
    </xf>
    <xf numFmtId="0" fontId="41" fillId="0" borderId="0" xfId="0" applyFont="1" applyFill="1" applyBorder="1" applyAlignment="1">
      <alignment horizontal="left" vertical="top" wrapText="1" indent="1"/>
    </xf>
    <xf numFmtId="0" fontId="76" fillId="23" borderId="0" xfId="0" applyFont="1" applyFill="1" applyAlignment="1">
      <alignment horizontal="center"/>
    </xf>
    <xf numFmtId="0" fontId="68" fillId="0" borderId="0" xfId="0" applyFont="1" applyAlignment="1">
      <alignment horizontal="center"/>
    </xf>
    <xf numFmtId="166" fontId="21" fillId="5" borderId="29" xfId="0" applyNumberFormat="1" applyFont="1" applyFill="1" applyBorder="1" applyAlignment="1">
      <alignment horizontal="center" vertical="center"/>
    </xf>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167" fontId="38" fillId="2" borderId="0" xfId="0" applyNumberFormat="1" applyFont="1" applyFill="1" applyBorder="1" applyAlignment="1">
      <alignment horizontal="left" wrapText="1" shrinkToFit="1"/>
    </xf>
    <xf numFmtId="0" fontId="20" fillId="2" borderId="0" xfId="0" applyFont="1" applyFill="1" applyBorder="1" applyAlignment="1">
      <alignment wrapText="1"/>
    </xf>
    <xf numFmtId="0" fontId="20" fillId="2" borderId="14" xfId="0" applyFont="1" applyFill="1" applyBorder="1" applyAlignment="1">
      <alignment wrapText="1"/>
    </xf>
    <xf numFmtId="10" fontId="12" fillId="2" borderId="0" xfId="0" applyNumberFormat="1" applyFont="1" applyFill="1" applyBorder="1" applyAlignment="1"/>
    <xf numFmtId="0" fontId="12" fillId="2" borderId="107" xfId="0" applyFont="1" applyFill="1" applyBorder="1" applyAlignment="1"/>
    <xf numFmtId="0" fontId="11" fillId="5" borderId="108" xfId="0" applyFont="1" applyFill="1" applyBorder="1" applyAlignment="1">
      <alignment horizontal="left" vertical="center" indent="1"/>
    </xf>
    <xf numFmtId="0" fontId="4" fillId="2" borderId="10" xfId="0" applyFont="1" applyFill="1" applyBorder="1" applyAlignment="1">
      <alignment horizontal="left" vertical="center" indent="1"/>
    </xf>
    <xf numFmtId="0" fontId="100" fillId="0" borderId="0" xfId="0" applyFont="1" applyAlignment="1">
      <alignment horizontal="center"/>
    </xf>
    <xf numFmtId="168" fontId="28" fillId="0" borderId="0" xfId="0" applyNumberFormat="1" applyFont="1"/>
    <xf numFmtId="169" fontId="28" fillId="0" borderId="0" xfId="0" applyNumberFormat="1" applyFont="1" applyAlignment="1">
      <alignment horizontal="center"/>
    </xf>
    <xf numFmtId="168" fontId="28" fillId="0" borderId="0" xfId="0" applyNumberFormat="1" applyFont="1" applyAlignment="1">
      <alignment horizontal="center"/>
    </xf>
    <xf numFmtId="0" fontId="28" fillId="0" borderId="0" xfId="0" applyFont="1" applyFill="1" applyBorder="1"/>
    <xf numFmtId="0" fontId="98" fillId="0" borderId="0" xfId="0" applyFont="1" applyFill="1" applyBorder="1" applyAlignment="1">
      <alignment wrapText="1"/>
    </xf>
    <xf numFmtId="0" fontId="0" fillId="0" borderId="0" xfId="0" applyFill="1" applyBorder="1" applyAlignment="1">
      <alignment wrapText="1"/>
    </xf>
    <xf numFmtId="0" fontId="57" fillId="0" borderId="0" xfId="0" applyFont="1" applyFill="1" applyBorder="1" applyAlignment="1">
      <alignment vertical="top"/>
    </xf>
    <xf numFmtId="0" fontId="26" fillId="0" borderId="0" xfId="0" applyFont="1" applyFill="1" applyBorder="1" applyAlignment="1">
      <alignment vertical="top" wrapText="1"/>
    </xf>
    <xf numFmtId="0" fontId="87" fillId="14" borderId="109" xfId="0" applyFont="1" applyFill="1" applyBorder="1"/>
    <xf numFmtId="0" fontId="98" fillId="21" borderId="0" xfId="0" applyFont="1" applyFill="1" applyBorder="1" applyAlignment="1">
      <alignment horizontal="left" vertical="top" wrapText="1"/>
    </xf>
    <xf numFmtId="0" fontId="52" fillId="21" borderId="0" xfId="0" applyFont="1" applyFill="1" applyAlignment="1">
      <alignment vertical="top" wrapText="1"/>
    </xf>
    <xf numFmtId="0" fontId="3" fillId="0" borderId="0" xfId="0" applyFont="1" applyAlignment="1">
      <alignment vertical="center"/>
    </xf>
    <xf numFmtId="0" fontId="101" fillId="0" borderId="0" xfId="0" applyFont="1" applyAlignment="1">
      <alignment vertical="center"/>
    </xf>
    <xf numFmtId="164" fontId="2" fillId="0" borderId="0" xfId="0" applyNumberFormat="1" applyFont="1" applyBorder="1" applyAlignment="1">
      <alignment horizontal="right" vertical="top" wrapText="1" indent="1"/>
    </xf>
    <xf numFmtId="0" fontId="28" fillId="0" borderId="36" xfId="0" applyFont="1" applyFill="1" applyBorder="1"/>
    <xf numFmtId="0" fontId="26" fillId="0" borderId="36" xfId="0" applyFont="1" applyFill="1" applyBorder="1" applyAlignment="1">
      <alignment vertical="top" wrapText="1"/>
    </xf>
    <xf numFmtId="0" fontId="4" fillId="2" borderId="110" xfId="0" applyFont="1" applyFill="1" applyBorder="1" applyAlignment="1">
      <alignment vertical="top" wrapText="1"/>
    </xf>
    <xf numFmtId="166" fontId="15" fillId="0" borderId="7" xfId="0" applyNumberFormat="1" applyFont="1" applyFill="1" applyBorder="1" applyAlignment="1">
      <alignment horizontal="right" vertical="center" wrapText="1" indent="1"/>
    </xf>
    <xf numFmtId="166" fontId="15" fillId="0" borderId="7" xfId="0" applyNumberFormat="1" applyFont="1" applyFill="1" applyBorder="1" applyAlignment="1">
      <alignment horizontal="left" vertical="center" wrapText="1"/>
    </xf>
    <xf numFmtId="166" fontId="15" fillId="0" borderId="0" xfId="0" applyNumberFormat="1" applyFont="1" applyFill="1" applyBorder="1" applyAlignment="1">
      <alignment horizontal="right" vertical="center" wrapText="1" indent="1"/>
    </xf>
    <xf numFmtId="166" fontId="15" fillId="0" borderId="0" xfId="0" applyNumberFormat="1" applyFont="1" applyFill="1" applyBorder="1" applyAlignment="1">
      <alignment horizontal="left" vertical="center" wrapText="1"/>
    </xf>
    <xf numFmtId="166" fontId="15" fillId="0" borderId="41" xfId="0" applyNumberFormat="1" applyFont="1" applyFill="1" applyBorder="1" applyAlignment="1">
      <alignment horizontal="right" vertical="center" wrapText="1" indent="1"/>
    </xf>
    <xf numFmtId="166" fontId="15" fillId="0" borderId="41" xfId="0" applyNumberFormat="1" applyFont="1" applyFill="1" applyBorder="1" applyAlignment="1">
      <alignment horizontal="left" vertical="center" wrapText="1"/>
    </xf>
    <xf numFmtId="0" fontId="65" fillId="23" borderId="0" xfId="0" applyFont="1" applyFill="1" applyAlignment="1">
      <alignment horizontal="left" vertical="top"/>
    </xf>
    <xf numFmtId="0" fontId="65" fillId="0" borderId="0" xfId="0" applyFont="1" applyFill="1" applyAlignment="1">
      <alignment horizontal="center" vertical="top"/>
    </xf>
    <xf numFmtId="0" fontId="65" fillId="0" borderId="0" xfId="0" applyFont="1" applyFill="1" applyAlignment="1">
      <alignment horizontal="right" vertical="top"/>
    </xf>
    <xf numFmtId="166" fontId="65" fillId="3" borderId="0" xfId="0" applyNumberFormat="1" applyFont="1" applyFill="1" applyAlignment="1">
      <alignment horizontal="center" vertical="top"/>
    </xf>
    <xf numFmtId="166" fontId="65" fillId="18" borderId="0" xfId="0" applyNumberFormat="1" applyFont="1" applyFill="1" applyAlignment="1">
      <alignment horizontal="center"/>
    </xf>
    <xf numFmtId="0" fontId="65" fillId="18" borderId="0" xfId="0" applyFont="1" applyFill="1" applyAlignment="1">
      <alignment horizontal="left" vertical="top"/>
    </xf>
    <xf numFmtId="0" fontId="65" fillId="18" borderId="0" xfId="0" applyFont="1" applyFill="1" applyAlignment="1">
      <alignment horizontal="center" vertical="top"/>
    </xf>
    <xf numFmtId="166" fontId="65" fillId="18" borderId="0" xfId="0" applyNumberFormat="1" applyFont="1" applyFill="1" applyAlignment="1">
      <alignment horizontal="center" vertical="top"/>
    </xf>
    <xf numFmtId="1" fontId="91" fillId="10" borderId="0" xfId="0" applyNumberFormat="1" applyFont="1" applyFill="1" applyAlignment="1">
      <alignment horizontal="center" vertical="center" shrinkToFit="1"/>
    </xf>
    <xf numFmtId="1" fontId="85" fillId="0" borderId="0" xfId="0" applyNumberFormat="1" applyFont="1" applyAlignment="1">
      <alignment horizontal="center" vertical="center" shrinkToFit="1"/>
    </xf>
    <xf numFmtId="1" fontId="91" fillId="10" borderId="111" xfId="0" applyNumberFormat="1" applyFont="1" applyFill="1" applyBorder="1" applyAlignment="1">
      <alignment horizontal="center" vertical="center" shrinkToFit="1"/>
    </xf>
    <xf numFmtId="1" fontId="91" fillId="10" borderId="0" xfId="0" applyNumberFormat="1" applyFont="1" applyFill="1" applyBorder="1" applyAlignment="1">
      <alignment horizontal="center" vertical="center" shrinkToFit="1"/>
    </xf>
    <xf numFmtId="1" fontId="91" fillId="10" borderId="112" xfId="0" applyNumberFormat="1" applyFont="1" applyFill="1" applyBorder="1" applyAlignment="1">
      <alignment horizontal="center" vertical="center" shrinkToFit="1"/>
    </xf>
    <xf numFmtId="1" fontId="91" fillId="21" borderId="111" xfId="0" applyNumberFormat="1" applyFont="1" applyFill="1" applyBorder="1" applyAlignment="1">
      <alignment horizontal="center" vertical="center" shrinkToFit="1"/>
    </xf>
    <xf numFmtId="166" fontId="36" fillId="0" borderId="7" xfId="0" applyNumberFormat="1" applyFont="1" applyFill="1" applyBorder="1" applyAlignment="1">
      <alignment horizontal="right" vertical="center" wrapText="1" indent="1"/>
    </xf>
    <xf numFmtId="166" fontId="36" fillId="0" borderId="24" xfId="0" applyNumberFormat="1" applyFont="1" applyFill="1" applyBorder="1" applyAlignment="1">
      <alignment horizontal="left" vertical="center" wrapText="1"/>
    </xf>
    <xf numFmtId="166" fontId="36" fillId="0" borderId="0" xfId="0" applyNumberFormat="1" applyFont="1" applyFill="1" applyBorder="1" applyAlignment="1">
      <alignment horizontal="right" vertical="center" wrapText="1" indent="1"/>
    </xf>
    <xf numFmtId="166" fontId="36" fillId="0" borderId="25" xfId="0" applyNumberFormat="1" applyFont="1" applyFill="1" applyBorder="1" applyAlignment="1">
      <alignment horizontal="left" vertical="center" wrapText="1"/>
    </xf>
    <xf numFmtId="166" fontId="36" fillId="0" borderId="41" xfId="0" applyNumberFormat="1" applyFont="1" applyFill="1" applyBorder="1" applyAlignment="1">
      <alignment horizontal="right" vertical="center" wrapText="1" indent="1"/>
    </xf>
    <xf numFmtId="166" fontId="36" fillId="0" borderId="2" xfId="0" applyNumberFormat="1" applyFont="1" applyFill="1" applyBorder="1" applyAlignment="1">
      <alignment horizontal="left" vertical="center" wrapText="1"/>
    </xf>
    <xf numFmtId="0" fontId="0" fillId="0" borderId="113" xfId="0" applyFill="1" applyBorder="1"/>
    <xf numFmtId="164" fontId="9" fillId="2" borderId="114" xfId="0" applyNumberFormat="1" applyFont="1" applyFill="1" applyBorder="1" applyAlignment="1">
      <alignment horizontal="center" vertical="center"/>
    </xf>
    <xf numFmtId="0" fontId="15" fillId="0" borderId="0" xfId="0" applyFont="1" applyBorder="1" applyAlignment="1">
      <alignment horizontal="left" wrapText="1" indent="1"/>
    </xf>
    <xf numFmtId="0" fontId="11" fillId="5" borderId="0" xfId="0" applyFont="1" applyFill="1" applyBorder="1" applyAlignment="1">
      <alignment horizontal="left" vertical="center" indent="1"/>
    </xf>
    <xf numFmtId="0" fontId="11" fillId="5" borderId="115" xfId="0" applyFont="1" applyFill="1" applyBorder="1" applyAlignment="1">
      <alignment horizontal="left" vertical="center" indent="1"/>
    </xf>
    <xf numFmtId="0" fontId="11" fillId="0" borderId="9" xfId="0" applyFont="1" applyFill="1" applyBorder="1" applyAlignment="1">
      <alignment horizontal="left" vertical="center" indent="1"/>
    </xf>
    <xf numFmtId="165" fontId="22" fillId="7" borderId="0" xfId="0" applyNumberFormat="1" applyFont="1" applyFill="1" applyBorder="1" applyAlignment="1" applyProtection="1">
      <alignment horizontal="center" vertical="top"/>
    </xf>
    <xf numFmtId="164" fontId="15" fillId="7" borderId="5" xfId="0" applyNumberFormat="1" applyFont="1" applyFill="1" applyBorder="1" applyAlignment="1">
      <alignment horizontal="left" vertical="top" wrapText="1"/>
    </xf>
    <xf numFmtId="0" fontId="65" fillId="13" borderId="0" xfId="0" applyNumberFormat="1" applyFont="1" applyFill="1" applyAlignment="1">
      <alignment horizontal="center"/>
    </xf>
    <xf numFmtId="166" fontId="75" fillId="16" borderId="0" xfId="0" applyNumberFormat="1" applyFont="1" applyFill="1" applyAlignment="1">
      <alignment horizontal="center"/>
    </xf>
    <xf numFmtId="0" fontId="65" fillId="22" borderId="7" xfId="0" applyFont="1" applyFill="1" applyBorder="1" applyAlignment="1">
      <alignment horizontal="center"/>
    </xf>
    <xf numFmtId="0" fontId="65" fillId="22" borderId="41" xfId="0" applyFont="1" applyFill="1" applyBorder="1" applyAlignment="1">
      <alignment horizontal="center"/>
    </xf>
    <xf numFmtId="0" fontId="103" fillId="16" borderId="0" xfId="0" applyFont="1" applyFill="1" applyBorder="1" applyAlignment="1">
      <alignment horizontal="right" vertical="center" wrapText="1"/>
    </xf>
    <xf numFmtId="0" fontId="62" fillId="2" borderId="116" xfId="0" applyFont="1" applyFill="1" applyBorder="1" applyAlignment="1">
      <alignment horizontal="center" vertical="center" wrapText="1"/>
    </xf>
    <xf numFmtId="0" fontId="103" fillId="16" borderId="117" xfId="0" applyFont="1" applyFill="1" applyBorder="1" applyAlignment="1">
      <alignment horizontal="center" vertical="center" wrapText="1"/>
    </xf>
    <xf numFmtId="0" fontId="52" fillId="3" borderId="118" xfId="0" applyFont="1" applyFill="1" applyBorder="1" applyAlignment="1">
      <alignment horizontal="left" vertical="top" wrapText="1"/>
    </xf>
    <xf numFmtId="0" fontId="52" fillId="3" borderId="119" xfId="0" applyFont="1" applyFill="1" applyBorder="1" applyAlignment="1">
      <alignment horizontal="left" vertical="top" wrapText="1"/>
    </xf>
    <xf numFmtId="0" fontId="57" fillId="23" borderId="120" xfId="0" applyFont="1" applyFill="1" applyBorder="1" applyAlignment="1">
      <alignment horizontal="left" wrapText="1" indent="1"/>
    </xf>
    <xf numFmtId="0" fontId="57" fillId="23" borderId="121" xfId="0" applyFont="1" applyFill="1" applyBorder="1" applyAlignment="1">
      <alignment horizontal="center" wrapText="1"/>
    </xf>
    <xf numFmtId="0" fontId="58" fillId="23" borderId="121" xfId="0" applyFont="1" applyFill="1" applyBorder="1" applyAlignment="1">
      <alignment horizontal="center" wrapText="1"/>
    </xf>
    <xf numFmtId="0" fontId="8" fillId="2" borderId="120" xfId="0" applyFont="1" applyFill="1" applyBorder="1" applyAlignment="1">
      <alignment horizontal="center" wrapText="1"/>
    </xf>
    <xf numFmtId="0" fontId="53" fillId="0" borderId="0" xfId="0" applyFont="1" applyFill="1" applyBorder="1" applyAlignment="1">
      <alignment horizontal="center" vertical="top" wrapText="1"/>
    </xf>
    <xf numFmtId="0" fontId="53" fillId="0" borderId="0" xfId="0" applyFont="1" applyFill="1" applyBorder="1" applyAlignment="1">
      <alignment horizontal="right" vertical="top" wrapText="1"/>
    </xf>
    <xf numFmtId="0" fontId="52" fillId="3" borderId="0" xfId="0" applyFont="1" applyFill="1" applyAlignment="1">
      <alignment vertical="top" wrapText="1"/>
    </xf>
    <xf numFmtId="0" fontId="15" fillId="0" borderId="0" xfId="0" applyFont="1" applyFill="1" applyBorder="1" applyAlignment="1">
      <alignment horizontal="left" wrapText="1"/>
    </xf>
    <xf numFmtId="0" fontId="15" fillId="0" borderId="25" xfId="0" applyFont="1" applyFill="1" applyBorder="1" applyAlignment="1">
      <alignment horizontal="left" wrapText="1"/>
    </xf>
    <xf numFmtId="0" fontId="72" fillId="16" borderId="0" xfId="0" applyFont="1" applyFill="1" applyAlignment="1">
      <alignment horizontal="center"/>
    </xf>
    <xf numFmtId="0" fontId="67" fillId="16" borderId="0" xfId="0" applyFont="1" applyFill="1" applyAlignment="1">
      <alignment horizontal="center"/>
    </xf>
    <xf numFmtId="0" fontId="72" fillId="16" borderId="0" xfId="0" applyFont="1" applyFill="1" applyAlignment="1">
      <alignment horizontal="center" vertical="top"/>
    </xf>
    <xf numFmtId="164" fontId="2" fillId="8" borderId="122" xfId="0" applyNumberFormat="1" applyFont="1" applyFill="1" applyBorder="1" applyAlignment="1">
      <alignment horizontal="right" vertical="top" wrapText="1" indent="1"/>
    </xf>
    <xf numFmtId="164" fontId="2" fillId="8" borderId="22" xfId="0" applyNumberFormat="1" applyFont="1" applyFill="1" applyBorder="1" applyAlignment="1">
      <alignment horizontal="right" vertical="top" wrapText="1" indent="1"/>
    </xf>
    <xf numFmtId="164" fontId="2" fillId="8" borderId="123" xfId="0" applyNumberFormat="1" applyFont="1" applyFill="1" applyBorder="1" applyAlignment="1">
      <alignment horizontal="right" vertical="top" wrapText="1" indent="1"/>
    </xf>
    <xf numFmtId="0" fontId="8" fillId="2" borderId="124" xfId="0" applyFont="1" applyFill="1" applyBorder="1" applyAlignment="1">
      <alignment horizontal="left" vertical="top" wrapText="1" indent="1"/>
    </xf>
    <xf numFmtId="0" fontId="8" fillId="2" borderId="36" xfId="0" applyFont="1" applyFill="1" applyBorder="1" applyAlignment="1">
      <alignment horizontal="left" vertical="top" wrapText="1" indent="1"/>
    </xf>
    <xf numFmtId="0" fontId="8" fillId="2" borderId="125" xfId="0" applyFont="1" applyFill="1" applyBorder="1" applyAlignment="1">
      <alignment horizontal="left" vertical="top" wrapText="1" indent="1"/>
    </xf>
    <xf numFmtId="0" fontId="6" fillId="0" borderId="0" xfId="0" applyFont="1" applyAlignment="1">
      <alignment wrapText="1"/>
    </xf>
    <xf numFmtId="0" fontId="1" fillId="0" borderId="0" xfId="0" applyFont="1" applyFill="1" applyBorder="1" applyAlignment="1">
      <alignment horizontal="left" vertical="top" wrapText="1"/>
    </xf>
    <xf numFmtId="0" fontId="17" fillId="10" borderId="0" xfId="0" applyFont="1" applyFill="1" applyBorder="1" applyAlignment="1">
      <alignment horizontal="left" vertical="top" wrapText="1"/>
    </xf>
    <xf numFmtId="0" fontId="52" fillId="10" borderId="0" xfId="0" applyFont="1" applyFill="1" applyAlignment="1">
      <alignment vertical="top" wrapText="1"/>
    </xf>
    <xf numFmtId="0" fontId="53" fillId="10" borderId="0" xfId="0" applyFont="1" applyFill="1" applyBorder="1" applyAlignment="1">
      <alignment horizontal="left" vertical="top" wrapText="1"/>
    </xf>
    <xf numFmtId="0" fontId="52" fillId="0" borderId="0" xfId="0" applyFont="1" applyFill="1" applyAlignment="1">
      <alignment vertical="top" wrapText="1"/>
    </xf>
    <xf numFmtId="0" fontId="110" fillId="14" borderId="0" xfId="0" applyFont="1" applyFill="1"/>
    <xf numFmtId="0" fontId="15" fillId="0" borderId="0" xfId="0" applyFont="1" applyFill="1" applyBorder="1" applyAlignment="1">
      <alignment horizontal="left" vertical="top" wrapText="1"/>
    </xf>
    <xf numFmtId="0" fontId="111" fillId="0" borderId="0" xfId="0" applyFont="1" applyAlignment="1">
      <alignment vertical="top" wrapText="1"/>
    </xf>
    <xf numFmtId="168" fontId="0" fillId="24" borderId="126" xfId="0" applyNumberFormat="1" applyFill="1" applyBorder="1" applyAlignment="1">
      <alignment vertical="center"/>
    </xf>
    <xf numFmtId="168" fontId="0" fillId="24" borderId="127" xfId="0" applyNumberFormat="1" applyFill="1" applyBorder="1" applyAlignment="1">
      <alignment vertical="center"/>
    </xf>
    <xf numFmtId="0" fontId="0" fillId="24" borderId="128" xfId="0" applyFill="1" applyBorder="1"/>
    <xf numFmtId="0" fontId="0" fillId="24" borderId="129" xfId="0" applyFill="1" applyBorder="1"/>
    <xf numFmtId="0" fontId="112" fillId="0" borderId="0" xfId="0" applyFont="1"/>
    <xf numFmtId="0" fontId="17" fillId="24" borderId="0" xfId="0" applyFont="1" applyFill="1" applyAlignment="1">
      <alignment wrapText="1"/>
    </xf>
    <xf numFmtId="0" fontId="8" fillId="14" borderId="0" xfId="0" applyFont="1" applyFill="1" applyAlignment="1"/>
    <xf numFmtId="166" fontId="9" fillId="5" borderId="130" xfId="0" applyNumberFormat="1" applyFont="1" applyFill="1" applyBorder="1" applyAlignment="1">
      <alignment horizontal="center" vertical="center"/>
    </xf>
    <xf numFmtId="164" fontId="9" fillId="5" borderId="131" xfId="0" applyNumberFormat="1" applyFont="1" applyFill="1" applyBorder="1" applyAlignment="1">
      <alignment horizontal="center" vertical="center"/>
    </xf>
    <xf numFmtId="164" fontId="9" fillId="5" borderId="132" xfId="0" applyNumberFormat="1" applyFont="1" applyFill="1" applyBorder="1" applyAlignment="1">
      <alignment horizontal="center" vertical="center"/>
    </xf>
    <xf numFmtId="0" fontId="113" fillId="6" borderId="133" xfId="0" applyFont="1" applyFill="1" applyBorder="1" applyAlignment="1">
      <alignment horizontal="left" wrapText="1"/>
    </xf>
    <xf numFmtId="0" fontId="113" fillId="6" borderId="134" xfId="0" applyFont="1" applyFill="1" applyBorder="1" applyAlignment="1">
      <alignment horizontal="left" wrapText="1"/>
    </xf>
    <xf numFmtId="166" fontId="114" fillId="6" borderId="134" xfId="0" applyNumberFormat="1" applyFont="1" applyFill="1" applyBorder="1" applyAlignment="1">
      <alignment horizontal="right" vertical="center"/>
    </xf>
    <xf numFmtId="166" fontId="115" fillId="6" borderId="134" xfId="0" applyNumberFormat="1" applyFont="1" applyFill="1" applyBorder="1" applyAlignment="1">
      <alignment horizontal="right" vertical="center"/>
    </xf>
    <xf numFmtId="166" fontId="114" fillId="6" borderId="134" xfId="0" applyNumberFormat="1" applyFont="1" applyFill="1" applyBorder="1" applyAlignment="1">
      <alignment horizontal="center" vertical="center"/>
    </xf>
    <xf numFmtId="164" fontId="114" fillId="6" borderId="134" xfId="0" applyNumberFormat="1" applyFont="1" applyFill="1" applyBorder="1" applyAlignment="1">
      <alignment horizontal="center" vertical="center"/>
    </xf>
    <xf numFmtId="164" fontId="114" fillId="6" borderId="135" xfId="0" applyNumberFormat="1" applyFont="1" applyFill="1" applyBorder="1" applyAlignment="1">
      <alignment horizontal="center" vertical="center"/>
    </xf>
    <xf numFmtId="0" fontId="52" fillId="23" borderId="0" xfId="0" applyFont="1" applyFill="1" applyAlignment="1">
      <alignment vertical="top" wrapText="1"/>
    </xf>
    <xf numFmtId="0" fontId="21" fillId="5" borderId="136" xfId="0" applyFont="1" applyFill="1" applyBorder="1" applyAlignment="1">
      <alignment horizontal="center" wrapText="1"/>
    </xf>
    <xf numFmtId="166" fontId="12" fillId="2" borderId="0" xfId="0" applyNumberFormat="1" applyFont="1" applyFill="1" applyAlignment="1">
      <alignment horizontal="right"/>
    </xf>
    <xf numFmtId="0" fontId="12" fillId="2" borderId="0" xfId="0" applyFont="1" applyFill="1"/>
    <xf numFmtId="0" fontId="12" fillId="2" borderId="0" xfId="0" quotePrefix="1" applyFont="1" applyFill="1" applyBorder="1" applyAlignment="1">
      <alignment horizontal="left"/>
    </xf>
    <xf numFmtId="0" fontId="4" fillId="2" borderId="0" xfId="0" applyFont="1" applyFill="1" applyBorder="1" applyAlignment="1">
      <alignment horizontal="left"/>
    </xf>
    <xf numFmtId="0" fontId="65" fillId="0" borderId="0" xfId="0" applyFont="1" applyAlignment="1">
      <alignment horizontal="right"/>
    </xf>
    <xf numFmtId="167" fontId="65" fillId="24" borderId="0" xfId="0" applyNumberFormat="1" applyFont="1" applyFill="1" applyAlignment="1">
      <alignment horizontal="center"/>
    </xf>
    <xf numFmtId="0" fontId="1" fillId="0" borderId="0" xfId="0" applyFont="1" applyAlignment="1">
      <alignment horizontal="center" vertical="center" wrapText="1"/>
    </xf>
    <xf numFmtId="0" fontId="52" fillId="24" borderId="0" xfId="0" applyFont="1" applyFill="1" applyAlignment="1">
      <alignment vertical="top" wrapText="1"/>
    </xf>
    <xf numFmtId="0" fontId="17" fillId="0" borderId="0" xfId="0" applyFont="1" applyAlignment="1">
      <alignment vertical="center"/>
    </xf>
    <xf numFmtId="0" fontId="17" fillId="0" borderId="0" xfId="0" applyFont="1" applyAlignment="1">
      <alignment wrapText="1"/>
    </xf>
    <xf numFmtId="0" fontId="36" fillId="8" borderId="137" xfId="0" applyFont="1" applyFill="1" applyBorder="1" applyAlignment="1">
      <alignment horizontal="center" vertical="center" shrinkToFit="1"/>
    </xf>
    <xf numFmtId="0" fontId="102" fillId="8" borderId="7" xfId="0" applyFont="1" applyFill="1" applyBorder="1" applyAlignment="1">
      <alignment vertical="center" shrinkToFit="1"/>
    </xf>
    <xf numFmtId="0" fontId="36" fillId="8" borderId="22" xfId="0" applyFont="1" applyFill="1" applyBorder="1" applyAlignment="1">
      <alignment horizontal="center" vertical="center" shrinkToFit="1"/>
    </xf>
    <xf numFmtId="0" fontId="102" fillId="8" borderId="0" xfId="0" applyFont="1" applyFill="1" applyBorder="1" applyAlignment="1">
      <alignment vertical="center" shrinkToFit="1"/>
    </xf>
    <xf numFmtId="0" fontId="36" fillId="8" borderId="138" xfId="0" applyFont="1" applyFill="1" applyBorder="1" applyAlignment="1">
      <alignment horizontal="center" vertical="center" shrinkToFit="1"/>
    </xf>
    <xf numFmtId="0" fontId="102" fillId="8" borderId="41" xfId="0" applyFont="1" applyFill="1" applyBorder="1" applyAlignment="1">
      <alignment vertical="center" shrinkToFit="1"/>
    </xf>
    <xf numFmtId="0" fontId="57" fillId="23" borderId="0" xfId="0" applyFont="1" applyFill="1" applyBorder="1" applyAlignment="1">
      <alignment wrapText="1"/>
    </xf>
    <xf numFmtId="0" fontId="62" fillId="24" borderId="139" xfId="0" applyFont="1" applyFill="1" applyBorder="1" applyAlignment="1">
      <alignment horizontal="center" vertical="center" wrapText="1"/>
    </xf>
    <xf numFmtId="0" fontId="5" fillId="0" borderId="0" xfId="1" applyAlignment="1" applyProtection="1">
      <alignment vertical="top" wrapText="1"/>
    </xf>
    <xf numFmtId="0" fontId="5" fillId="0" borderId="0" xfId="1" applyAlignment="1" applyProtection="1"/>
    <xf numFmtId="0" fontId="5" fillId="8" borderId="0" xfId="1" applyFill="1" applyBorder="1" applyAlignment="1" applyProtection="1"/>
    <xf numFmtId="0" fontId="6" fillId="10" borderId="0" xfId="0" applyFont="1" applyFill="1" applyAlignment="1">
      <alignment wrapText="1"/>
    </xf>
    <xf numFmtId="0" fontId="3" fillId="10" borderId="0" xfId="0" applyFont="1" applyFill="1" applyAlignment="1">
      <alignment vertical="center"/>
    </xf>
    <xf numFmtId="0" fontId="3" fillId="0" borderId="0" xfId="0" applyFont="1" applyFill="1" applyAlignment="1">
      <alignment vertical="center" wrapText="1"/>
    </xf>
    <xf numFmtId="0" fontId="17" fillId="0" borderId="0" xfId="0" applyFont="1"/>
    <xf numFmtId="0" fontId="17" fillId="13" borderId="0" xfId="0" applyFont="1" applyFill="1" applyAlignment="1">
      <alignment wrapText="1"/>
    </xf>
    <xf numFmtId="0" fontId="17" fillId="0" borderId="0" xfId="0" applyFont="1" applyFill="1"/>
    <xf numFmtId="0" fontId="17" fillId="0" borderId="0" xfId="0" applyFont="1" applyFill="1" applyAlignment="1">
      <alignment vertical="center"/>
    </xf>
    <xf numFmtId="0" fontId="17" fillId="10" borderId="0" xfId="0" applyFont="1" applyFill="1" applyBorder="1" applyAlignment="1">
      <alignment horizontal="left" indent="2"/>
    </xf>
    <xf numFmtId="0" fontId="17" fillId="2" borderId="0" xfId="0" applyFont="1" applyFill="1" applyBorder="1" applyAlignment="1">
      <alignment horizontal="left" indent="2"/>
    </xf>
    <xf numFmtId="0" fontId="118" fillId="10" borderId="0" xfId="1" applyFont="1" applyFill="1" applyBorder="1" applyAlignment="1" applyProtection="1">
      <alignment horizontal="left" vertical="top" wrapText="1" indent="2"/>
    </xf>
    <xf numFmtId="0" fontId="17" fillId="10" borderId="0" xfId="0" applyFont="1" applyFill="1" applyAlignment="1">
      <alignment wrapText="1"/>
    </xf>
    <xf numFmtId="0" fontId="53" fillId="0" borderId="0" xfId="0" applyFont="1" applyAlignment="1">
      <alignment wrapText="1"/>
    </xf>
    <xf numFmtId="0" fontId="55" fillId="2" borderId="0" xfId="0" applyFont="1" applyFill="1" applyBorder="1" applyAlignment="1">
      <alignment horizontal="left" indent="2"/>
    </xf>
    <xf numFmtId="0" fontId="17" fillId="0" borderId="0" xfId="0" applyFont="1" applyAlignment="1">
      <alignment vertical="top"/>
    </xf>
    <xf numFmtId="0" fontId="6" fillId="0" borderId="0" xfId="0" applyFont="1" applyAlignment="1">
      <alignment vertical="top" wrapText="1"/>
    </xf>
    <xf numFmtId="0" fontId="6" fillId="10" borderId="0" xfId="0" applyFont="1" applyFill="1" applyAlignment="1">
      <alignment vertical="top" wrapText="1"/>
    </xf>
    <xf numFmtId="0" fontId="7" fillId="0" borderId="0" xfId="0" applyFont="1" applyAlignment="1">
      <alignment vertical="top" wrapText="1"/>
    </xf>
    <xf numFmtId="0" fontId="7" fillId="10" borderId="0" xfId="0" applyFont="1" applyFill="1" applyAlignment="1">
      <alignment vertical="top" wrapText="1"/>
    </xf>
    <xf numFmtId="0" fontId="7" fillId="0" borderId="0" xfId="0" applyFont="1" applyAlignment="1">
      <alignment horizontal="left" vertical="top" wrapText="1"/>
    </xf>
    <xf numFmtId="0" fontId="7" fillId="10" borderId="0" xfId="0" applyFont="1" applyFill="1" applyAlignment="1">
      <alignment horizontal="left" vertical="top" wrapText="1"/>
    </xf>
    <xf numFmtId="0" fontId="2" fillId="0" borderId="0" xfId="0" applyFont="1" applyAlignment="1">
      <alignment vertical="top" wrapText="1"/>
    </xf>
    <xf numFmtId="0" fontId="2" fillId="10" borderId="0" xfId="0" applyFont="1" applyFill="1" applyAlignment="1">
      <alignment vertical="top" wrapText="1"/>
    </xf>
    <xf numFmtId="0" fontId="17" fillId="0" borderId="0" xfId="0" applyNumberFormat="1" applyFont="1" applyAlignment="1">
      <alignment vertical="top"/>
    </xf>
    <xf numFmtId="0" fontId="17" fillId="0" borderId="0" xfId="0" applyFont="1" applyAlignment="1">
      <alignment vertical="top" wrapText="1"/>
    </xf>
    <xf numFmtId="0" fontId="17" fillId="10" borderId="0" xfId="0" applyFont="1" applyFill="1" applyAlignment="1">
      <alignment vertical="top"/>
    </xf>
    <xf numFmtId="0" fontId="118" fillId="0" borderId="0" xfId="1" applyFont="1" applyAlignment="1" applyProtection="1">
      <alignment vertical="top" wrapText="1"/>
    </xf>
    <xf numFmtId="0" fontId="118" fillId="10" borderId="0" xfId="1" applyFont="1" applyFill="1" applyAlignment="1" applyProtection="1">
      <alignment vertical="top" wrapText="1"/>
    </xf>
    <xf numFmtId="0" fontId="7" fillId="21" borderId="0" xfId="0" applyFont="1" applyFill="1" applyAlignment="1">
      <alignment horizontal="left" vertical="top" wrapText="1"/>
    </xf>
    <xf numFmtId="0" fontId="28" fillId="0" borderId="140" xfId="0" applyFont="1" applyFill="1" applyBorder="1"/>
    <xf numFmtId="0" fontId="28" fillId="10" borderId="141" xfId="0" applyFont="1" applyFill="1" applyBorder="1"/>
    <xf numFmtId="0" fontId="0" fillId="27" borderId="0" xfId="0" applyFill="1"/>
    <xf numFmtId="0" fontId="0" fillId="28" borderId="0" xfId="0" applyFill="1"/>
    <xf numFmtId="0" fontId="53" fillId="29" borderId="0" xfId="0" applyFont="1" applyFill="1" applyBorder="1" applyAlignment="1">
      <alignment horizontal="left" vertical="top" wrapText="1"/>
    </xf>
    <xf numFmtId="0" fontId="119" fillId="8" borderId="0" xfId="1" applyFont="1" applyFill="1" applyBorder="1" applyAlignment="1" applyProtection="1">
      <alignment horizontal="left" indent="1"/>
    </xf>
    <xf numFmtId="0" fontId="17" fillId="0" borderId="0" xfId="0" applyFont="1" applyAlignment="1">
      <alignment horizontal="right" vertical="center"/>
    </xf>
    <xf numFmtId="0" fontId="55" fillId="0" borderId="0" xfId="0" applyFont="1" applyAlignment="1">
      <alignment horizontal="right"/>
    </xf>
    <xf numFmtId="0" fontId="17" fillId="0" borderId="0" xfId="0" applyFont="1" applyAlignment="1">
      <alignment horizontal="right" indent="10"/>
    </xf>
    <xf numFmtId="0" fontId="55" fillId="0" borderId="0" xfId="0" applyFont="1" applyAlignment="1">
      <alignment horizontal="right" vertical="top" indent="10"/>
    </xf>
    <xf numFmtId="0" fontId="17" fillId="25" borderId="0" xfId="0" applyFont="1" applyFill="1" applyBorder="1" applyAlignment="1">
      <alignment horizontal="left" vertical="top" wrapText="1"/>
    </xf>
    <xf numFmtId="0" fontId="52" fillId="25" borderId="0" xfId="0" applyFont="1" applyFill="1" applyAlignment="1">
      <alignment vertical="top" wrapText="1"/>
    </xf>
    <xf numFmtId="0" fontId="12" fillId="8" borderId="0" xfId="0" applyFont="1" applyFill="1" applyBorder="1"/>
    <xf numFmtId="0" fontId="65" fillId="30" borderId="0" xfId="0" applyFont="1" applyFill="1"/>
    <xf numFmtId="0" fontId="68" fillId="30" borderId="142" xfId="0" applyFont="1" applyFill="1" applyBorder="1"/>
    <xf numFmtId="0" fontId="68" fillId="30" borderId="143" xfId="0" applyFont="1" applyFill="1" applyBorder="1"/>
    <xf numFmtId="0" fontId="53" fillId="16" borderId="0" xfId="0" applyFont="1" applyFill="1" applyBorder="1" applyAlignment="1">
      <alignment horizontal="left" vertical="top" wrapText="1"/>
    </xf>
    <xf numFmtId="0" fontId="52" fillId="16" borderId="0" xfId="0" applyFont="1" applyFill="1" applyAlignment="1">
      <alignment vertical="top" wrapText="1"/>
    </xf>
    <xf numFmtId="0" fontId="53" fillId="3" borderId="0" xfId="0" applyFont="1" applyFill="1" applyBorder="1" applyAlignment="1">
      <alignment horizontal="center" vertical="top" wrapText="1"/>
    </xf>
    <xf numFmtId="0" fontId="53"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123" fillId="8" borderId="0" xfId="0" applyFont="1" applyFill="1" applyBorder="1" applyAlignment="1">
      <alignment horizontal="left" vertical="top" indent="4"/>
    </xf>
    <xf numFmtId="0" fontId="53" fillId="8" borderId="0" xfId="0" applyFont="1" applyFill="1" applyBorder="1" applyAlignment="1">
      <alignment horizontal="left" vertical="top" wrapText="1"/>
    </xf>
    <xf numFmtId="0" fontId="27" fillId="29" borderId="0" xfId="0" applyFont="1" applyFill="1" applyBorder="1" applyAlignment="1">
      <alignment horizontal="left" vertical="top" indent="2"/>
    </xf>
    <xf numFmtId="0" fontId="17" fillId="24" borderId="0" xfId="0" applyFont="1" applyFill="1" applyBorder="1" applyAlignment="1">
      <alignment horizontal="left" vertical="top" wrapText="1"/>
    </xf>
    <xf numFmtId="0" fontId="17" fillId="8" borderId="0" xfId="0" applyFont="1" applyFill="1" applyAlignment="1">
      <alignment horizontal="left" wrapText="1" indent="2"/>
    </xf>
    <xf numFmtId="0" fontId="17" fillId="8" borderId="0" xfId="0" applyFont="1" applyFill="1" applyAlignment="1">
      <alignment horizontal="left" vertical="center" wrapText="1" indent="2"/>
    </xf>
    <xf numFmtId="0" fontId="0" fillId="8" borderId="0" xfId="0" applyFill="1" applyBorder="1" applyAlignment="1"/>
    <xf numFmtId="0" fontId="124" fillId="18" borderId="144" xfId="0" applyNumberFormat="1" applyFont="1" applyFill="1" applyBorder="1" applyAlignment="1">
      <alignment horizontal="right"/>
    </xf>
    <xf numFmtId="167" fontId="124" fillId="18" borderId="145" xfId="0" applyNumberFormat="1" applyFont="1" applyFill="1" applyBorder="1" applyAlignment="1">
      <alignment horizontal="left" vertical="top" indent="1"/>
    </xf>
    <xf numFmtId="167" fontId="124" fillId="18" borderId="146" xfId="0" applyNumberFormat="1" applyFont="1" applyFill="1" applyBorder="1" applyAlignment="1">
      <alignment horizontal="right" vertical="top"/>
    </xf>
    <xf numFmtId="167" fontId="124" fillId="18" borderId="147" xfId="0" applyNumberFormat="1" applyFont="1" applyFill="1" applyBorder="1" applyAlignment="1">
      <alignment horizontal="center" vertical="top"/>
    </xf>
    <xf numFmtId="166" fontId="12" fillId="10" borderId="19" xfId="0" applyNumberFormat="1" applyFont="1" applyFill="1" applyBorder="1" applyAlignment="1">
      <alignment horizontal="center" vertical="top"/>
    </xf>
    <xf numFmtId="0" fontId="47" fillId="2" borderId="148" xfId="0" applyFont="1" applyFill="1" applyBorder="1" applyAlignment="1">
      <alignment horizontal="center"/>
    </xf>
    <xf numFmtId="0" fontId="47" fillId="2" borderId="149" xfId="0" applyFont="1" applyFill="1" applyBorder="1" applyAlignment="1">
      <alignment horizontal="center"/>
    </xf>
    <xf numFmtId="0" fontId="0" fillId="0" borderId="0" xfId="0" applyFill="1" applyBorder="1" applyAlignment="1">
      <alignment horizontal="left" vertical="top" wrapText="1"/>
    </xf>
    <xf numFmtId="0" fontId="52" fillId="3" borderId="0" xfId="0" applyNumberFormat="1" applyFont="1" applyFill="1" applyAlignment="1">
      <alignment vertical="top" wrapText="1"/>
    </xf>
    <xf numFmtId="0" fontId="125" fillId="0" borderId="0" xfId="0" applyFont="1" applyFill="1" applyAlignment="1">
      <alignment vertical="center" wrapText="1"/>
    </xf>
    <xf numFmtId="0" fontId="126" fillId="0" borderId="0" xfId="0" applyFont="1" applyAlignment="1">
      <alignment wrapText="1"/>
    </xf>
    <xf numFmtId="0" fontId="127" fillId="2" borderId="0" xfId="0" applyFont="1" applyFill="1" applyBorder="1" applyAlignment="1">
      <alignment horizontal="left" wrapText="1"/>
    </xf>
    <xf numFmtId="0" fontId="128" fillId="2" borderId="0" xfId="0" applyFont="1" applyFill="1" applyBorder="1" applyAlignment="1">
      <alignment horizontal="left" vertical="top" wrapText="1"/>
    </xf>
    <xf numFmtId="0" fontId="126" fillId="0" borderId="0" xfId="0" applyFont="1" applyAlignment="1">
      <alignment vertical="top" wrapText="1"/>
    </xf>
    <xf numFmtId="0" fontId="129" fillId="0" borderId="0" xfId="0" applyFont="1" applyAlignment="1">
      <alignment vertical="top" wrapText="1"/>
    </xf>
    <xf numFmtId="0" fontId="129" fillId="0" borderId="0" xfId="0" applyFont="1" applyAlignment="1">
      <alignment horizontal="left" vertical="top" wrapText="1"/>
    </xf>
    <xf numFmtId="0" fontId="130" fillId="0" borderId="0" xfId="0" applyFont="1" applyAlignment="1">
      <alignment vertical="top" wrapText="1"/>
    </xf>
    <xf numFmtId="0" fontId="131" fillId="0" borderId="0" xfId="1" applyFont="1" applyAlignment="1" applyProtection="1">
      <alignment vertical="top" wrapText="1"/>
    </xf>
    <xf numFmtId="0" fontId="127" fillId="0" borderId="0" xfId="0" applyFont="1" applyAlignment="1">
      <alignment wrapText="1"/>
    </xf>
    <xf numFmtId="0" fontId="127" fillId="0" borderId="0" xfId="0" applyFont="1" applyAlignment="1">
      <alignment vertical="center"/>
    </xf>
    <xf numFmtId="0" fontId="40" fillId="31" borderId="0" xfId="0" applyFont="1" applyFill="1" applyAlignment="1">
      <alignment horizontal="left" vertical="center" wrapText="1" indent="2"/>
    </xf>
    <xf numFmtId="164" fontId="12" fillId="2" borderId="150" xfId="0" applyNumberFormat="1" applyFont="1" applyFill="1" applyBorder="1" applyAlignment="1">
      <alignment horizontal="center" vertical="center"/>
    </xf>
    <xf numFmtId="164" fontId="12" fillId="0" borderId="151" xfId="0" applyNumberFormat="1" applyFont="1" applyFill="1" applyBorder="1" applyAlignment="1">
      <alignment horizontal="center" vertical="center"/>
    </xf>
    <xf numFmtId="0" fontId="11" fillId="5" borderId="16" xfId="0" applyFont="1" applyFill="1" applyBorder="1" applyAlignment="1">
      <alignment vertical="center"/>
    </xf>
    <xf numFmtId="0" fontId="4" fillId="7" borderId="26" xfId="0" applyNumberFormat="1" applyFont="1" applyFill="1" applyBorder="1" applyAlignment="1">
      <alignment horizontal="left" vertical="top" wrapText="1"/>
    </xf>
    <xf numFmtId="0" fontId="4" fillId="7" borderId="27" xfId="0" applyNumberFormat="1" applyFont="1" applyFill="1" applyBorder="1" applyAlignment="1">
      <alignment horizontal="left" vertical="top" wrapText="1"/>
    </xf>
    <xf numFmtId="0" fontId="4" fillId="7" borderId="28" xfId="0" applyNumberFormat="1" applyFont="1" applyFill="1" applyBorder="1" applyAlignment="1">
      <alignment horizontal="left" vertical="top" wrapText="1"/>
    </xf>
    <xf numFmtId="0" fontId="4" fillId="7" borderId="5" xfId="0" applyNumberFormat="1" applyFont="1" applyFill="1" applyBorder="1" applyAlignment="1">
      <alignment horizontal="left" vertical="top" wrapText="1"/>
    </xf>
    <xf numFmtId="164" fontId="7" fillId="9" borderId="21" xfId="0" applyNumberFormat="1" applyFont="1" applyFill="1" applyBorder="1" applyAlignment="1">
      <alignment horizontal="center" vertical="top"/>
    </xf>
    <xf numFmtId="0" fontId="4" fillId="7" borderId="5" xfId="0" applyNumberFormat="1" applyFont="1" applyFill="1" applyBorder="1" applyAlignment="1" applyProtection="1">
      <alignment horizontal="left" vertical="top" wrapText="1"/>
    </xf>
    <xf numFmtId="0" fontId="4" fillId="7" borderId="6" xfId="0" applyNumberFormat="1" applyFont="1" applyFill="1" applyBorder="1" applyAlignment="1">
      <alignment horizontal="left" vertical="top" wrapText="1"/>
    </xf>
    <xf numFmtId="164" fontId="15" fillId="7" borderId="4" xfId="0" applyNumberFormat="1" applyFont="1" applyFill="1" applyBorder="1" applyAlignment="1" applyProtection="1">
      <alignment horizontal="center" vertical="top" wrapText="1"/>
    </xf>
    <xf numFmtId="165" fontId="26" fillId="9" borderId="7" xfId="0" applyNumberFormat="1" applyFont="1" applyFill="1" applyBorder="1" applyAlignment="1" applyProtection="1">
      <alignment horizontal="center" vertical="top"/>
    </xf>
    <xf numFmtId="166" fontId="15" fillId="7" borderId="5" xfId="0" applyNumberFormat="1" applyFont="1" applyFill="1" applyBorder="1" applyAlignment="1">
      <alignment horizontal="left" vertical="top" wrapText="1"/>
    </xf>
    <xf numFmtId="166" fontId="15" fillId="7" borderId="4" xfId="0" applyNumberFormat="1" applyFont="1" applyFill="1" applyBorder="1" applyAlignment="1">
      <alignment horizontal="left" vertical="top" wrapText="1"/>
    </xf>
    <xf numFmtId="0" fontId="133" fillId="32" borderId="0" xfId="0" applyFont="1" applyFill="1" applyBorder="1" applyAlignment="1">
      <alignment horizontal="right" vertical="top" wrapText="1"/>
    </xf>
    <xf numFmtId="0" fontId="133" fillId="32" borderId="0" xfId="0" applyFont="1" applyFill="1" applyAlignment="1">
      <alignment horizontal="left" vertical="top" wrapText="1"/>
    </xf>
    <xf numFmtId="0" fontId="0" fillId="0" borderId="0" xfId="0"/>
    <xf numFmtId="0" fontId="134" fillId="0" borderId="0" xfId="0" applyNumberFormat="1" applyFont="1" applyFill="1" applyBorder="1" applyAlignment="1">
      <alignment horizontal="left" vertical="top" wrapText="1"/>
    </xf>
    <xf numFmtId="0" fontId="134" fillId="0" borderId="0" xfId="0" quotePrefix="1" applyNumberFormat="1" applyFont="1" applyFill="1" applyBorder="1" applyAlignment="1">
      <alignment horizontal="left" vertical="top" wrapText="1"/>
    </xf>
    <xf numFmtId="0" fontId="1" fillId="0" borderId="0" xfId="0" applyFont="1"/>
    <xf numFmtId="0" fontId="135" fillId="0" borderId="106" xfId="0" applyFont="1" applyFill="1" applyBorder="1" applyAlignment="1">
      <alignment horizontal="right" indent="1"/>
    </xf>
    <xf numFmtId="0" fontId="98" fillId="8" borderId="0" xfId="0" applyFont="1" applyFill="1" applyBorder="1" applyAlignment="1">
      <alignment horizontal="left" vertical="top" wrapText="1" indent="4"/>
    </xf>
    <xf numFmtId="0" fontId="121" fillId="8" borderId="0" xfId="0" applyFont="1" applyFill="1" applyAlignment="1">
      <alignment horizontal="left" vertical="top" wrapText="1" indent="4"/>
    </xf>
    <xf numFmtId="0" fontId="104" fillId="0" borderId="0" xfId="0" applyFont="1" applyFill="1" applyBorder="1" applyAlignment="1">
      <alignment horizontal="left" vertical="top" wrapText="1"/>
    </xf>
    <xf numFmtId="0" fontId="0" fillId="0" borderId="0" xfId="0" applyAlignment="1">
      <alignment vertical="top" wrapText="1"/>
    </xf>
    <xf numFmtId="0" fontId="0" fillId="0" borderId="152" xfId="0" applyBorder="1" applyAlignment="1">
      <alignment vertical="top" wrapText="1"/>
    </xf>
    <xf numFmtId="0" fontId="132" fillId="0" borderId="0" xfId="0" applyFont="1" applyFill="1" applyAlignment="1">
      <alignment vertical="center" wrapText="1"/>
    </xf>
    <xf numFmtId="0" fontId="0" fillId="0" borderId="0" xfId="0" applyAlignment="1"/>
    <xf numFmtId="0" fontId="8" fillId="2" borderId="153" xfId="0" applyFont="1" applyFill="1" applyBorder="1" applyAlignment="1">
      <alignment horizontal="center"/>
    </xf>
    <xf numFmtId="0" fontId="8" fillId="2" borderId="0" xfId="0" applyFont="1" applyFill="1" applyBorder="1" applyAlignment="1">
      <alignment horizontal="center"/>
    </xf>
    <xf numFmtId="0" fontId="122" fillId="5" borderId="0" xfId="0" applyFont="1" applyFill="1" applyBorder="1" applyAlignment="1">
      <alignment horizontal="left"/>
    </xf>
    <xf numFmtId="0" fontId="20" fillId="0" borderId="0" xfId="0" applyFont="1" applyAlignment="1"/>
    <xf numFmtId="0" fontId="20" fillId="0" borderId="14" xfId="0" applyFont="1" applyBorder="1" applyAlignment="1"/>
    <xf numFmtId="0" fontId="77" fillId="22" borderId="0" xfId="0" applyFont="1" applyFill="1" applyAlignment="1">
      <alignment horizontal="center" wrapText="1"/>
    </xf>
    <xf numFmtId="0" fontId="77" fillId="22" borderId="41" xfId="0" applyFont="1" applyFill="1" applyBorder="1" applyAlignment="1">
      <alignment horizontal="center" wrapText="1"/>
    </xf>
    <xf numFmtId="0" fontId="75" fillId="3" borderId="0" xfId="0" applyFont="1" applyFill="1" applyAlignment="1">
      <alignment horizontal="center" textRotation="90" wrapText="1"/>
    </xf>
    <xf numFmtId="0" fontId="42" fillId="0" borderId="21" xfId="0" applyFont="1" applyFill="1" applyBorder="1" applyAlignment="1">
      <alignment horizontal="center" vertical="top" wrapText="1"/>
    </xf>
    <xf numFmtId="0" fontId="0" fillId="0" borderId="21" xfId="0" applyBorder="1" applyAlignment="1">
      <alignment horizontal="center" vertical="top" wrapText="1"/>
    </xf>
    <xf numFmtId="0" fontId="48" fillId="8" borderId="113" xfId="0" applyFont="1" applyFill="1" applyBorder="1" applyAlignment="1">
      <alignment horizontal="center" vertical="center" wrapText="1"/>
    </xf>
    <xf numFmtId="0" fontId="49" fillId="8" borderId="113" xfId="0" applyFont="1" applyFill="1" applyBorder="1" applyAlignment="1">
      <alignment horizontal="center" vertical="center" wrapText="1"/>
    </xf>
    <xf numFmtId="0" fontId="75" fillId="0" borderId="56" xfId="0" applyFont="1" applyBorder="1" applyAlignment="1">
      <alignment horizontal="center" wrapText="1"/>
    </xf>
    <xf numFmtId="0" fontId="39" fillId="0" borderId="24" xfId="0" applyFont="1" applyFill="1" applyBorder="1" applyAlignment="1">
      <alignment horizontal="center" vertical="top" wrapText="1"/>
    </xf>
    <xf numFmtId="0" fontId="0" fillId="0" borderId="25" xfId="0" applyFill="1" applyBorder="1" applyAlignment="1">
      <alignment vertical="top" wrapText="1"/>
    </xf>
    <xf numFmtId="0" fontId="39" fillId="0" borderId="0" xfId="0" applyFont="1" applyFill="1" applyBorder="1" applyAlignment="1">
      <alignment horizontal="center" wrapText="1"/>
    </xf>
    <xf numFmtId="0" fontId="0" fillId="0" borderId="0" xfId="0" applyBorder="1" applyAlignment="1">
      <alignment wrapText="1"/>
    </xf>
    <xf numFmtId="0" fontId="0" fillId="0" borderId="41" xfId="0" applyBorder="1" applyAlignment="1">
      <alignment wrapText="1"/>
    </xf>
    <xf numFmtId="0" fontId="38" fillId="0" borderId="0" xfId="0" applyFont="1" applyFill="1" applyBorder="1" applyAlignment="1">
      <alignment horizontal="center"/>
    </xf>
    <xf numFmtId="0" fontId="20" fillId="0" borderId="0" xfId="0" applyFont="1" applyFill="1" applyBorder="1" applyAlignment="1">
      <alignment horizontal="center"/>
    </xf>
    <xf numFmtId="0" fontId="20" fillId="0" borderId="25" xfId="0" applyFont="1" applyFill="1" applyBorder="1" applyAlignment="1">
      <alignment horizontal="center"/>
    </xf>
    <xf numFmtId="0" fontId="105" fillId="5" borderId="113" xfId="0" applyFont="1" applyFill="1" applyBorder="1" applyAlignment="1">
      <alignment horizontal="center" wrapText="1"/>
    </xf>
    <xf numFmtId="0" fontId="105" fillId="5" borderId="0" xfId="0" applyFont="1" applyFill="1" applyBorder="1" applyAlignment="1">
      <alignment horizontal="center" wrapText="1"/>
    </xf>
    <xf numFmtId="0" fontId="9" fillId="5" borderId="154" xfId="0" applyFont="1" applyFill="1" applyBorder="1" applyAlignment="1">
      <alignment horizontal="center" wrapText="1"/>
    </xf>
    <xf numFmtId="0" fontId="0" fillId="0" borderId="107" xfId="0" applyBorder="1" applyAlignment="1">
      <alignment horizontal="center" wrapText="1"/>
    </xf>
    <xf numFmtId="0" fontId="0" fillId="0" borderId="155" xfId="0" applyBorder="1" applyAlignment="1">
      <alignment horizontal="center" wrapText="1"/>
    </xf>
    <xf numFmtId="0" fontId="41" fillId="10" borderId="129" xfId="0" applyFont="1" applyFill="1" applyBorder="1" applyAlignment="1">
      <alignment horizontal="left" vertical="top" wrapText="1"/>
    </xf>
    <xf numFmtId="0" fontId="41" fillId="10" borderId="156" xfId="0" applyFont="1" applyFill="1" applyBorder="1" applyAlignment="1">
      <alignment horizontal="left" wrapText="1"/>
    </xf>
    <xf numFmtId="0" fontId="0" fillId="0" borderId="156" xfId="0" applyBorder="1" applyAlignment="1">
      <alignment wrapText="1"/>
    </xf>
    <xf numFmtId="0" fontId="0" fillId="0" borderId="157" xfId="0" applyBorder="1" applyAlignment="1">
      <alignment wrapText="1"/>
    </xf>
    <xf numFmtId="0" fontId="41" fillId="10" borderId="9" xfId="0" applyFont="1" applyFill="1" applyBorder="1" applyAlignment="1">
      <alignment horizontal="left" wrapText="1"/>
    </xf>
    <xf numFmtId="0" fontId="41" fillId="10" borderId="0" xfId="0" applyFont="1" applyFill="1" applyBorder="1" applyAlignment="1">
      <alignment horizontal="left" wrapText="1"/>
    </xf>
    <xf numFmtId="0" fontId="0" fillId="0" borderId="10" xfId="0" applyBorder="1" applyAlignment="1">
      <alignment wrapText="1"/>
    </xf>
    <xf numFmtId="0" fontId="6" fillId="23" borderId="158" xfId="0" applyNumberFormat="1" applyFont="1" applyFill="1" applyBorder="1" applyAlignment="1">
      <alignment horizontal="center"/>
    </xf>
    <xf numFmtId="0" fontId="0" fillId="23" borderId="159" xfId="0" applyFill="1" applyBorder="1" applyAlignment="1">
      <alignment horizontal="center"/>
    </xf>
    <xf numFmtId="0" fontId="18" fillId="4" borderId="0" xfId="0" applyFont="1" applyFill="1" applyBorder="1" applyAlignment="1">
      <alignment wrapText="1"/>
    </xf>
    <xf numFmtId="0" fontId="18" fillId="4" borderId="14" xfId="0" applyFont="1" applyFill="1" applyBorder="1" applyAlignment="1">
      <alignment wrapText="1"/>
    </xf>
    <xf numFmtId="0" fontId="9" fillId="5" borderId="160" xfId="0" applyFont="1" applyFill="1" applyBorder="1" applyAlignment="1">
      <alignment horizontal="center" wrapText="1"/>
    </xf>
    <xf numFmtId="0" fontId="9" fillId="5" borderId="161" xfId="0" applyFont="1" applyFill="1" applyBorder="1" applyAlignment="1">
      <alignment horizontal="center" wrapText="1"/>
    </xf>
    <xf numFmtId="0" fontId="10" fillId="5" borderId="162" xfId="0" applyFont="1" applyFill="1" applyBorder="1" applyAlignment="1">
      <alignment wrapText="1"/>
    </xf>
    <xf numFmtId="0" fontId="10" fillId="5" borderId="163" xfId="0" applyFont="1" applyFill="1" applyBorder="1" applyAlignment="1">
      <alignment wrapText="1"/>
    </xf>
    <xf numFmtId="0" fontId="12" fillId="2" borderId="16" xfId="0" applyFont="1" applyFill="1" applyBorder="1" applyAlignment="1">
      <alignment horizontal="center" vertical="top"/>
    </xf>
    <xf numFmtId="0" fontId="12" fillId="2" borderId="0" xfId="0" applyFont="1" applyFill="1" applyAlignment="1">
      <alignment horizontal="center" vertical="top"/>
    </xf>
    <xf numFmtId="0" fontId="12" fillId="2" borderId="10" xfId="0" applyFont="1" applyFill="1" applyBorder="1" applyAlignment="1">
      <alignment horizontal="center" vertical="top"/>
    </xf>
    <xf numFmtId="0" fontId="76" fillId="0" borderId="0" xfId="0" applyFont="1" applyAlignment="1">
      <alignment horizontal="center" textRotation="90"/>
    </xf>
    <xf numFmtId="0" fontId="65" fillId="0" borderId="0" xfId="0" applyFont="1" applyAlignment="1">
      <alignment horizontal="center"/>
    </xf>
    <xf numFmtId="0" fontId="9" fillId="5" borderId="164" xfId="0" applyFont="1" applyFill="1" applyBorder="1" applyAlignment="1">
      <alignment horizontal="center" wrapText="1"/>
    </xf>
    <xf numFmtId="0" fontId="9" fillId="5" borderId="136" xfId="0" applyFont="1" applyFill="1" applyBorder="1" applyAlignment="1">
      <alignment horizontal="center" wrapText="1"/>
    </xf>
    <xf numFmtId="0" fontId="9" fillId="5" borderId="165" xfId="0" applyFont="1" applyFill="1" applyBorder="1" applyAlignment="1">
      <alignment horizontal="center" wrapText="1"/>
    </xf>
    <xf numFmtId="0" fontId="9" fillId="5" borderId="166" xfId="0" applyFont="1" applyFill="1" applyBorder="1" applyAlignment="1">
      <alignment horizontal="center" wrapText="1"/>
    </xf>
    <xf numFmtId="164" fontId="9" fillId="0" borderId="0" xfId="0" applyNumberFormat="1" applyFont="1" applyFill="1" applyBorder="1" applyAlignment="1">
      <alignment horizontal="center" wrapText="1"/>
    </xf>
    <xf numFmtId="0" fontId="0" fillId="0" borderId="0" xfId="0" applyFill="1" applyBorder="1" applyAlignment="1">
      <alignment horizontal="center" wrapText="1"/>
    </xf>
    <xf numFmtId="0" fontId="76" fillId="0" borderId="0" xfId="0" applyFont="1" applyAlignment="1">
      <alignment horizontal="center"/>
    </xf>
    <xf numFmtId="0" fontId="9" fillId="5" borderId="167" xfId="0" applyFont="1" applyFill="1" applyBorder="1" applyAlignment="1">
      <alignment horizontal="center" vertical="center" wrapText="1"/>
    </xf>
    <xf numFmtId="0" fontId="0" fillId="0" borderId="110" xfId="0" applyBorder="1" applyAlignment="1">
      <alignment horizontal="center" vertical="center" wrapText="1"/>
    </xf>
    <xf numFmtId="0" fontId="0" fillId="0" borderId="154" xfId="0" applyBorder="1" applyAlignment="1">
      <alignment horizontal="center" vertical="center" wrapText="1"/>
    </xf>
    <xf numFmtId="0" fontId="64" fillId="15" borderId="0" xfId="0" applyFont="1" applyFill="1" applyAlignment="1">
      <alignment horizontal="center" wrapText="1"/>
    </xf>
    <xf numFmtId="0" fontId="65" fillId="0" borderId="0" xfId="0" applyFont="1" applyAlignment="1"/>
    <xf numFmtId="0" fontId="64" fillId="15" borderId="0" xfId="0" applyFont="1" applyFill="1" applyAlignment="1">
      <alignment horizontal="center" vertical="center" wrapText="1"/>
    </xf>
    <xf numFmtId="0" fontId="65" fillId="0" borderId="0" xfId="0" applyFont="1" applyAlignment="1">
      <alignment vertical="center"/>
    </xf>
    <xf numFmtId="0" fontId="9" fillId="5" borderId="168" xfId="0" applyFont="1" applyFill="1" applyBorder="1" applyAlignment="1">
      <alignment horizontal="center"/>
    </xf>
    <xf numFmtId="0" fontId="20" fillId="5" borderId="41" xfId="0" applyFont="1" applyFill="1" applyBorder="1" applyAlignment="1"/>
    <xf numFmtId="0" fontId="20" fillId="5" borderId="2" xfId="0" applyFont="1" applyFill="1" applyBorder="1" applyAlignment="1"/>
    <xf numFmtId="0" fontId="43" fillId="0" borderId="106" xfId="1" applyFont="1" applyFill="1" applyBorder="1" applyAlignment="1" applyProtection="1">
      <alignment horizontal="right" wrapText="1" indent="1"/>
    </xf>
    <xf numFmtId="0" fontId="0" fillId="0" borderId="106" xfId="0" applyFill="1" applyBorder="1" applyAlignment="1">
      <alignment horizontal="right" indent="1"/>
    </xf>
    <xf numFmtId="0" fontId="9" fillId="5" borderId="1" xfId="0" applyFont="1" applyFill="1" applyBorder="1" applyAlignment="1">
      <alignment horizontal="center"/>
    </xf>
    <xf numFmtId="0" fontId="0" fillId="0" borderId="41" xfId="0" applyBorder="1" applyAlignment="1">
      <alignment horizontal="center"/>
    </xf>
    <xf numFmtId="0" fontId="27" fillId="5" borderId="129" xfId="0" applyFont="1" applyFill="1" applyBorder="1" applyAlignment="1">
      <alignment horizontal="center"/>
    </xf>
    <xf numFmtId="0" fontId="0" fillId="0" borderId="156" xfId="0" applyBorder="1" applyAlignment="1">
      <alignment horizontal="center"/>
    </xf>
    <xf numFmtId="0" fontId="17" fillId="0" borderId="0" xfId="0" applyFont="1" applyFill="1" applyAlignment="1">
      <alignment horizontal="right" vertical="center" wrapText="1" indent="9"/>
    </xf>
    <xf numFmtId="0" fontId="0" fillId="0" borderId="0" xfId="0" applyAlignment="1">
      <alignment horizontal="right" vertical="center" indent="9"/>
    </xf>
    <xf numFmtId="0" fontId="3" fillId="0" borderId="0" xfId="0" applyFont="1" applyFill="1" applyAlignment="1">
      <alignment vertical="center"/>
    </xf>
    <xf numFmtId="0" fontId="0" fillId="0" borderId="0" xfId="0" applyAlignment="1">
      <alignment vertical="center"/>
    </xf>
    <xf numFmtId="0" fontId="18" fillId="4" borderId="0" xfId="0" applyFont="1" applyFill="1" applyBorder="1" applyAlignment="1">
      <alignment horizontal="left" vertical="top" wrapText="1" indent="1"/>
    </xf>
    <xf numFmtId="0" fontId="0" fillId="0" borderId="0" xfId="0" applyAlignment="1">
      <alignment horizontal="left" vertical="top" wrapText="1" indent="1"/>
    </xf>
    <xf numFmtId="0" fontId="0" fillId="0" borderId="10" xfId="0" applyBorder="1" applyAlignment="1">
      <alignment horizontal="left" vertical="top" wrapText="1" indent="1"/>
    </xf>
    <xf numFmtId="0" fontId="5" fillId="0" borderId="106" xfId="1" applyFill="1" applyBorder="1" applyAlignment="1" applyProtection="1">
      <alignment horizontal="right" vertical="top" wrapText="1" indent="1"/>
    </xf>
    <xf numFmtId="0" fontId="0" fillId="0" borderId="106" xfId="0" applyBorder="1" applyAlignment="1">
      <alignment horizontal="right" indent="1"/>
    </xf>
    <xf numFmtId="0" fontId="108" fillId="2" borderId="169" xfId="0" applyFont="1" applyFill="1" applyBorder="1" applyAlignment="1">
      <alignment horizontal="center" wrapText="1"/>
    </xf>
    <xf numFmtId="0" fontId="109" fillId="2" borderId="113" xfId="0" applyFont="1" applyFill="1" applyBorder="1" applyAlignment="1">
      <alignment wrapText="1"/>
    </xf>
    <xf numFmtId="0" fontId="109" fillId="2" borderId="22" xfId="0" applyFont="1" applyFill="1" applyBorder="1" applyAlignment="1">
      <alignment wrapText="1"/>
    </xf>
    <xf numFmtId="0" fontId="109" fillId="2" borderId="0" xfId="0" applyFont="1" applyFill="1" applyBorder="1" applyAlignment="1">
      <alignment wrapText="1"/>
    </xf>
    <xf numFmtId="0" fontId="109" fillId="2" borderId="138" xfId="0" applyFont="1" applyFill="1" applyBorder="1" applyAlignment="1">
      <alignment wrapText="1"/>
    </xf>
    <xf numFmtId="0" fontId="109" fillId="2" borderId="41" xfId="0" applyFont="1" applyFill="1" applyBorder="1" applyAlignment="1">
      <alignment wrapText="1"/>
    </xf>
    <xf numFmtId="0" fontId="39" fillId="0" borderId="7" xfId="0" applyFont="1" applyFill="1" applyBorder="1" applyAlignment="1">
      <alignment horizontal="center" vertical="top" wrapText="1"/>
    </xf>
    <xf numFmtId="0" fontId="0" fillId="0" borderId="0" xfId="0" applyBorder="1" applyAlignment="1">
      <alignment vertical="top" wrapText="1"/>
    </xf>
    <xf numFmtId="0" fontId="33" fillId="0" borderId="0" xfId="0" applyFont="1" applyFill="1" applyBorder="1" applyAlignment="1">
      <alignment horizontal="left" vertical="top" wrapText="1"/>
    </xf>
    <xf numFmtId="0" fontId="33" fillId="0" borderId="0" xfId="0" applyFont="1" applyFill="1" applyAlignment="1">
      <alignment vertical="top" wrapText="1"/>
    </xf>
    <xf numFmtId="0" fontId="17" fillId="0" borderId="0" xfId="0" applyFont="1" applyAlignment="1">
      <alignment wrapText="1"/>
    </xf>
    <xf numFmtId="0" fontId="26" fillId="0" borderId="0" xfId="0" applyFont="1" applyFill="1" applyBorder="1" applyAlignment="1">
      <alignment horizontal="right" wrapText="1" indent="1"/>
    </xf>
    <xf numFmtId="0" fontId="15" fillId="0" borderId="0" xfId="0" applyFont="1" applyFill="1" applyBorder="1" applyAlignment="1">
      <alignment horizontal="right" wrapText="1" indent="1"/>
    </xf>
    <xf numFmtId="0" fontId="15" fillId="0" borderId="41" xfId="0" applyFont="1" applyFill="1" applyBorder="1" applyAlignment="1">
      <alignment horizontal="right" wrapText="1" indent="1"/>
    </xf>
    <xf numFmtId="0" fontId="26" fillId="0" borderId="0" xfId="0" applyFont="1" applyFill="1" applyBorder="1" applyAlignment="1">
      <alignment horizontal="left" wrapText="1"/>
    </xf>
    <xf numFmtId="0" fontId="15" fillId="0" borderId="0" xfId="0" applyFont="1" applyFill="1" applyBorder="1" applyAlignment="1">
      <alignment horizontal="left" wrapText="1"/>
    </xf>
    <xf numFmtId="0" fontId="15" fillId="0" borderId="41" xfId="0" applyFont="1" applyFill="1" applyBorder="1" applyAlignment="1">
      <alignment horizontal="left" wrapText="1"/>
    </xf>
    <xf numFmtId="0" fontId="15" fillId="0" borderId="21" xfId="0" applyFont="1" applyBorder="1" applyAlignment="1">
      <alignment horizontal="center" vertical="top" wrapText="1"/>
    </xf>
    <xf numFmtId="0" fontId="15" fillId="0" borderId="1" xfId="0" applyFont="1" applyBorder="1" applyAlignment="1">
      <alignment horizontal="center" vertical="top" wrapText="1"/>
    </xf>
    <xf numFmtId="0" fontId="26" fillId="0" borderId="25" xfId="0" applyFont="1" applyFill="1" applyBorder="1" applyAlignment="1">
      <alignment horizontal="left" wrapText="1"/>
    </xf>
    <xf numFmtId="0" fontId="15" fillId="0" borderId="2" xfId="0" applyFont="1" applyFill="1" applyBorder="1" applyAlignment="1">
      <alignment horizontal="left" wrapText="1"/>
    </xf>
    <xf numFmtId="0" fontId="8" fillId="0" borderId="41" xfId="0" applyFont="1" applyFill="1" applyBorder="1" applyAlignment="1">
      <alignment horizontal="center" vertical="top"/>
    </xf>
    <xf numFmtId="0" fontId="8" fillId="0" borderId="2" xfId="0" applyFont="1" applyFill="1" applyBorder="1" applyAlignment="1">
      <alignment horizontal="center" vertical="top"/>
    </xf>
    <xf numFmtId="166" fontId="9" fillId="5" borderId="37" xfId="0" applyNumberFormat="1" applyFont="1" applyFill="1" applyBorder="1" applyAlignment="1">
      <alignment horizontal="right" vertical="center"/>
    </xf>
    <xf numFmtId="166" fontId="19" fillId="5" borderId="24" xfId="0" applyNumberFormat="1" applyFont="1" applyFill="1" applyBorder="1" applyAlignment="1">
      <alignment horizontal="right" vertical="center"/>
    </xf>
    <xf numFmtId="0" fontId="99" fillId="0" borderId="170" xfId="0" applyFont="1" applyBorder="1" applyAlignment="1">
      <alignment horizontal="center" textRotation="90"/>
    </xf>
    <xf numFmtId="0" fontId="99" fillId="0" borderId="0" xfId="0" applyFont="1" applyAlignment="1">
      <alignment horizontal="center" textRotation="90"/>
    </xf>
    <xf numFmtId="0" fontId="99" fillId="0" borderId="0" xfId="0" applyFont="1" applyFill="1" applyAlignment="1">
      <alignment horizontal="center" textRotation="90"/>
    </xf>
    <xf numFmtId="166" fontId="19" fillId="5" borderId="164" xfId="0" applyNumberFormat="1" applyFont="1" applyFill="1" applyBorder="1" applyAlignment="1">
      <alignment horizontal="center" vertical="center" wrapText="1"/>
    </xf>
    <xf numFmtId="0" fontId="20" fillId="5" borderId="164" xfId="0" applyFont="1" applyFill="1" applyBorder="1" applyAlignment="1">
      <alignment horizontal="center" vertical="center" wrapText="1"/>
    </xf>
    <xf numFmtId="0" fontId="20" fillId="5" borderId="23" xfId="0" applyFont="1" applyFill="1" applyBorder="1" applyAlignment="1">
      <alignment horizontal="center" vertical="center" wrapText="1"/>
    </xf>
    <xf numFmtId="0" fontId="9" fillId="5" borderId="25" xfId="0" applyFont="1" applyFill="1" applyBorder="1" applyAlignment="1">
      <alignment horizontal="center" wrapText="1"/>
    </xf>
    <xf numFmtId="0" fontId="9" fillId="5" borderId="2" xfId="0" applyFont="1" applyFill="1" applyBorder="1" applyAlignment="1">
      <alignment horizontal="center" wrapText="1"/>
    </xf>
    <xf numFmtId="166" fontId="12" fillId="10" borderId="18" xfId="0" applyNumberFormat="1" applyFont="1" applyFill="1" applyBorder="1" applyAlignment="1">
      <alignment horizontal="center" vertical="top"/>
    </xf>
    <xf numFmtId="0" fontId="4" fillId="8" borderId="0" xfId="0" applyFont="1" applyFill="1" applyBorder="1" applyAlignment="1">
      <alignment vertical="top" wrapText="1"/>
    </xf>
    <xf numFmtId="0" fontId="0" fillId="0" borderId="0" xfId="0"/>
    <xf numFmtId="0" fontId="29" fillId="8" borderId="0" xfId="1" applyFont="1" applyFill="1" applyBorder="1" applyAlignment="1" applyProtection="1">
      <alignment horizontal="right" wrapText="1" indent="15"/>
    </xf>
    <xf numFmtId="0" fontId="17" fillId="8" borderId="0" xfId="0" applyFont="1" applyFill="1" applyBorder="1" applyAlignment="1">
      <alignment horizontal="right" wrapText="1" indent="15"/>
    </xf>
    <xf numFmtId="0" fontId="7" fillId="0" borderId="0" xfId="0" applyFont="1" applyFill="1" applyBorder="1" applyAlignment="1">
      <alignment horizontal="right" wrapText="1"/>
    </xf>
    <xf numFmtId="0" fontId="7" fillId="0" borderId="0" xfId="0" applyFont="1" applyAlignment="1">
      <alignment horizontal="right" wrapText="1"/>
    </xf>
    <xf numFmtId="0" fontId="120" fillId="0" borderId="0" xfId="0" applyFont="1" applyFill="1" applyBorder="1" applyAlignment="1">
      <alignment horizontal="right" wrapText="1"/>
    </xf>
    <xf numFmtId="0" fontId="120" fillId="0" borderId="0" xfId="0" applyFont="1" applyAlignment="1">
      <alignment horizontal="right" wrapText="1"/>
    </xf>
    <xf numFmtId="0" fontId="0" fillId="2" borderId="178" xfId="0" applyFill="1" applyBorder="1" applyAlignment="1">
      <alignment horizontal="center" vertical="top" wrapText="1"/>
    </xf>
    <xf numFmtId="0" fontId="0" fillId="2" borderId="7" xfId="0" applyFill="1" applyBorder="1" applyAlignment="1">
      <alignment horizontal="center" vertical="top" wrapText="1"/>
    </xf>
    <xf numFmtId="0" fontId="0" fillId="2" borderId="179" xfId="0" applyFill="1" applyBorder="1" applyAlignment="1">
      <alignment horizontal="center" vertical="top" wrapText="1"/>
    </xf>
    <xf numFmtId="0" fontId="0" fillId="2" borderId="127" xfId="0" applyFill="1" applyBorder="1" applyAlignment="1">
      <alignment horizontal="center" vertical="top" wrapText="1"/>
    </xf>
    <xf numFmtId="0" fontId="0" fillId="2" borderId="106" xfId="0" applyFill="1" applyBorder="1" applyAlignment="1">
      <alignment horizontal="center" vertical="top" wrapText="1"/>
    </xf>
    <xf numFmtId="0" fontId="0" fillId="2" borderId="126" xfId="0" applyFill="1" applyBorder="1" applyAlignment="1">
      <alignment horizontal="center" vertical="top" wrapText="1"/>
    </xf>
    <xf numFmtId="0" fontId="15" fillId="10" borderId="156" xfId="0" applyFont="1" applyFill="1" applyBorder="1" applyAlignment="1">
      <alignment horizontal="left" vertical="top" wrapText="1"/>
    </xf>
    <xf numFmtId="0" fontId="0" fillId="0" borderId="156" xfId="0" applyBorder="1" applyAlignment="1"/>
    <xf numFmtId="0" fontId="0" fillId="0" borderId="181" xfId="0" applyBorder="1" applyAlignment="1"/>
    <xf numFmtId="0" fontId="0" fillId="0" borderId="0" xfId="0" applyBorder="1" applyAlignment="1"/>
    <xf numFmtId="0" fontId="0" fillId="0" borderId="25" xfId="0" applyBorder="1" applyAlignment="1"/>
    <xf numFmtId="166" fontId="9" fillId="5" borderId="20" xfId="0" applyNumberFormat="1" applyFont="1" applyFill="1" applyBorder="1" applyAlignment="1">
      <alignment horizontal="center" vertical="center" wrapText="1"/>
    </xf>
    <xf numFmtId="166" fontId="19" fillId="5" borderId="173" xfId="0" applyNumberFormat="1" applyFont="1" applyFill="1" applyBorder="1" applyAlignment="1">
      <alignment horizontal="center" vertical="center" wrapText="1"/>
    </xf>
    <xf numFmtId="0" fontId="13" fillId="11" borderId="41" xfId="0" applyFont="1" applyFill="1" applyBorder="1" applyAlignment="1">
      <alignment horizontal="left" vertical="center" wrapText="1"/>
    </xf>
    <xf numFmtId="0" fontId="13" fillId="11" borderId="41" xfId="0" applyFont="1" applyFill="1" applyBorder="1" applyAlignment="1">
      <alignment vertical="center" wrapText="1"/>
    </xf>
    <xf numFmtId="0" fontId="13" fillId="0" borderId="41" xfId="0" applyFont="1" applyBorder="1" applyAlignment="1">
      <alignment vertical="center"/>
    </xf>
    <xf numFmtId="0" fontId="13" fillId="0" borderId="2" xfId="0" applyFont="1" applyBorder="1" applyAlignment="1">
      <alignment vertical="center"/>
    </xf>
    <xf numFmtId="0" fontId="25" fillId="11" borderId="0" xfId="0" applyFont="1" applyFill="1" applyBorder="1" applyAlignment="1">
      <alignment horizontal="left"/>
    </xf>
    <xf numFmtId="0" fontId="40" fillId="11" borderId="0" xfId="0" applyFont="1" applyFill="1" applyBorder="1" applyAlignment="1"/>
    <xf numFmtId="0" fontId="106" fillId="4" borderId="0" xfId="0" applyFont="1" applyFill="1" applyBorder="1" applyAlignment="1">
      <alignment horizontal="center" vertical="center" wrapText="1"/>
    </xf>
    <xf numFmtId="0" fontId="107" fillId="4" borderId="0" xfId="0" applyFont="1" applyFill="1" applyBorder="1" applyAlignment="1">
      <alignment horizontal="center" vertical="center" wrapText="1"/>
    </xf>
    <xf numFmtId="0" fontId="107" fillId="4" borderId="10" xfId="0" applyFont="1" applyFill="1" applyBorder="1" applyAlignment="1">
      <alignment wrapText="1"/>
    </xf>
    <xf numFmtId="0" fontId="27" fillId="5" borderId="9" xfId="0" applyFont="1" applyFill="1" applyBorder="1" applyAlignment="1">
      <alignment horizontal="center"/>
    </xf>
    <xf numFmtId="0" fontId="20" fillId="5" borderId="0" xfId="0" applyFont="1" applyFill="1" applyBorder="1" applyAlignment="1">
      <alignment horizontal="center"/>
    </xf>
    <xf numFmtId="0" fontId="20" fillId="5" borderId="25" xfId="0" applyFont="1" applyFill="1" applyBorder="1" applyAlignment="1">
      <alignment horizontal="center"/>
    </xf>
    <xf numFmtId="0" fontId="9" fillId="5" borderId="168" xfId="0" applyFont="1" applyFill="1" applyBorder="1" applyAlignment="1">
      <alignment horizontal="center" vertical="center"/>
    </xf>
    <xf numFmtId="0" fontId="9" fillId="5" borderId="1" xfId="0" applyFont="1" applyFill="1" applyBorder="1" applyAlignment="1">
      <alignment horizontal="center" vertical="center"/>
    </xf>
    <xf numFmtId="0" fontId="20" fillId="5" borderId="41" xfId="0" applyFont="1" applyFill="1" applyBorder="1" applyAlignment="1">
      <alignment horizontal="center"/>
    </xf>
    <xf numFmtId="0" fontId="20" fillId="5" borderId="2" xfId="0" applyFont="1" applyFill="1" applyBorder="1" applyAlignment="1">
      <alignment horizontal="center"/>
    </xf>
    <xf numFmtId="0" fontId="116" fillId="2" borderId="0" xfId="0" applyNumberFormat="1" applyFont="1" applyFill="1" applyBorder="1" applyAlignment="1">
      <alignment horizontal="left" indent="1"/>
    </xf>
    <xf numFmtId="0" fontId="117" fillId="2" borderId="0" xfId="0" applyFont="1" applyFill="1" applyBorder="1" applyAlignment="1">
      <alignment horizontal="left" indent="1"/>
    </xf>
    <xf numFmtId="0" fontId="117" fillId="0" borderId="0" xfId="0" applyFont="1" applyAlignment="1">
      <alignment horizontal="left" indent="1"/>
    </xf>
    <xf numFmtId="166" fontId="12" fillId="10" borderId="171" xfId="0" applyNumberFormat="1" applyFont="1" applyFill="1" applyBorder="1" applyAlignment="1">
      <alignment horizontal="center" vertical="top"/>
    </xf>
    <xf numFmtId="0" fontId="51" fillId="11" borderId="0" xfId="0" applyFont="1" applyFill="1" applyBorder="1" applyAlignment="1">
      <alignment horizontal="center" vertical="center" wrapText="1"/>
    </xf>
    <xf numFmtId="0" fontId="50" fillId="11" borderId="0" xfId="0" applyFont="1" applyFill="1" applyBorder="1" applyAlignment="1">
      <alignment horizontal="center" vertical="center" wrapText="1"/>
    </xf>
    <xf numFmtId="166" fontId="12" fillId="10" borderId="171" xfId="0" applyNumberFormat="1" applyFont="1" applyFill="1" applyBorder="1" applyAlignment="1" applyProtection="1">
      <alignment horizontal="center" vertical="top"/>
    </xf>
    <xf numFmtId="166" fontId="12" fillId="10" borderId="18" xfId="0" applyNumberFormat="1" applyFont="1" applyFill="1" applyBorder="1" applyAlignment="1" applyProtection="1">
      <alignment horizontal="center" vertical="top"/>
    </xf>
    <xf numFmtId="0" fontId="8" fillId="8" borderId="172" xfId="0" applyFont="1" applyFill="1" applyBorder="1" applyAlignment="1">
      <alignment horizontal="center"/>
    </xf>
    <xf numFmtId="0" fontId="8" fillId="8" borderId="148" xfId="0" applyFont="1" applyFill="1" applyBorder="1" applyAlignment="1">
      <alignment horizontal="center"/>
    </xf>
    <xf numFmtId="0" fontId="47" fillId="2" borderId="148" xfId="0" applyFont="1" applyFill="1" applyBorder="1" applyAlignment="1">
      <alignment horizontal="center"/>
    </xf>
    <xf numFmtId="0" fontId="9" fillId="5" borderId="174" xfId="0" applyFont="1" applyFill="1" applyBorder="1" applyAlignment="1">
      <alignment horizontal="right" vertical="top" wrapText="1" indent="1"/>
    </xf>
    <xf numFmtId="0" fontId="9" fillId="5" borderId="153" xfId="0" applyFont="1" applyFill="1" applyBorder="1" applyAlignment="1">
      <alignment horizontal="right" vertical="top" wrapText="1" indent="1"/>
    </xf>
    <xf numFmtId="0" fontId="20" fillId="5" borderId="175" xfId="0" applyFont="1" applyFill="1" applyBorder="1" applyAlignment="1">
      <alignment horizontal="right" wrapText="1" indent="1"/>
    </xf>
    <xf numFmtId="166" fontId="21" fillId="5" borderId="37" xfId="0" applyNumberFormat="1" applyFont="1" applyFill="1" applyBorder="1" applyAlignment="1">
      <alignment horizontal="left" wrapText="1" indent="1"/>
    </xf>
    <xf numFmtId="0" fontId="17" fillId="5" borderId="7" xfId="0" applyFont="1" applyFill="1" applyBorder="1" applyAlignment="1">
      <alignment horizontal="left" wrapText="1" indent="1"/>
    </xf>
    <xf numFmtId="0" fontId="17" fillId="5" borderId="24" xfId="0" applyFont="1" applyFill="1" applyBorder="1" applyAlignment="1">
      <alignment horizontal="left" wrapText="1" indent="1"/>
    </xf>
    <xf numFmtId="166" fontId="21" fillId="5" borderId="21" xfId="0" applyNumberFormat="1" applyFont="1" applyFill="1" applyBorder="1" applyAlignment="1">
      <alignment horizontal="left" wrapText="1" indent="1"/>
    </xf>
    <xf numFmtId="0" fontId="17" fillId="5" borderId="0" xfId="0" applyFont="1" applyFill="1" applyBorder="1" applyAlignment="1">
      <alignment horizontal="left" wrapText="1" indent="1"/>
    </xf>
    <xf numFmtId="0" fontId="17" fillId="5" borderId="25" xfId="0" applyFont="1" applyFill="1" applyBorder="1" applyAlignment="1">
      <alignment horizontal="left" wrapText="1" indent="1"/>
    </xf>
    <xf numFmtId="166" fontId="9" fillId="5" borderId="29" xfId="0" applyNumberFormat="1" applyFont="1" applyFill="1" applyBorder="1" applyAlignment="1">
      <alignment horizontal="center" vertical="top" wrapText="1"/>
    </xf>
    <xf numFmtId="0" fontId="20" fillId="5" borderId="164" xfId="0" applyFont="1" applyFill="1" applyBorder="1" applyAlignment="1">
      <alignment vertical="top" wrapText="1"/>
    </xf>
    <xf numFmtId="0" fontId="0" fillId="5" borderId="164" xfId="0" applyFill="1" applyBorder="1" applyAlignment="1">
      <alignment vertical="top" wrapText="1"/>
    </xf>
    <xf numFmtId="0" fontId="12" fillId="0" borderId="156" xfId="0" applyFont="1" applyFill="1" applyBorder="1" applyAlignment="1">
      <alignment vertical="top" wrapText="1"/>
    </xf>
    <xf numFmtId="0" fontId="0" fillId="0" borderId="156" xfId="0" applyFill="1" applyBorder="1" applyAlignment="1">
      <alignment wrapText="1"/>
    </xf>
    <xf numFmtId="0" fontId="0" fillId="0" borderId="176" xfId="0" applyFill="1" applyBorder="1" applyAlignment="1">
      <alignment wrapText="1"/>
    </xf>
    <xf numFmtId="0" fontId="0" fillId="0" borderId="0" xfId="0" applyFill="1" applyBorder="1" applyAlignment="1">
      <alignment wrapText="1"/>
    </xf>
    <xf numFmtId="0" fontId="0" fillId="0" borderId="107" xfId="0" applyFill="1" applyBorder="1" applyAlignment="1">
      <alignment wrapText="1"/>
    </xf>
    <xf numFmtId="0" fontId="0" fillId="0" borderId="41" xfId="0" applyFill="1" applyBorder="1" applyAlignment="1">
      <alignment wrapText="1"/>
    </xf>
    <xf numFmtId="0" fontId="0" fillId="0" borderId="155" xfId="0" applyFill="1" applyBorder="1" applyAlignment="1">
      <alignment wrapText="1"/>
    </xf>
    <xf numFmtId="0" fontId="93" fillId="25" borderId="0" xfId="0" applyFont="1" applyFill="1" applyAlignment="1">
      <alignment horizontal="center" wrapText="1"/>
    </xf>
    <xf numFmtId="0" fontId="77" fillId="25" borderId="0" xfId="0" applyFont="1" applyFill="1" applyAlignment="1">
      <alignment horizontal="center" wrapText="1"/>
    </xf>
    <xf numFmtId="0" fontId="90" fillId="22" borderId="0" xfId="0" applyFont="1" applyFill="1" applyBorder="1" applyAlignment="1">
      <alignment horizontal="center" wrapText="1"/>
    </xf>
    <xf numFmtId="0" fontId="90" fillId="22" borderId="106" xfId="0" applyFont="1" applyFill="1" applyBorder="1" applyAlignment="1">
      <alignment horizontal="center" wrapText="1"/>
    </xf>
    <xf numFmtId="0" fontId="90" fillId="22" borderId="70" xfId="0" applyFont="1" applyFill="1" applyBorder="1" applyAlignment="1">
      <alignment horizontal="center" wrapText="1"/>
    </xf>
    <xf numFmtId="0" fontId="90" fillId="22" borderId="92" xfId="0" applyFont="1" applyFill="1" applyBorder="1" applyAlignment="1">
      <alignment horizontal="center" wrapText="1"/>
    </xf>
    <xf numFmtId="0" fontId="90" fillId="22" borderId="177" xfId="0" applyFont="1" applyFill="1" applyBorder="1" applyAlignment="1">
      <alignment horizontal="center" wrapText="1"/>
    </xf>
    <xf numFmtId="0" fontId="0" fillId="0" borderId="127" xfId="0" applyBorder="1" applyAlignment="1">
      <alignment horizontal="center" vertical="top" wrapText="1"/>
    </xf>
    <xf numFmtId="0" fontId="0" fillId="0" borderId="106" xfId="0" applyBorder="1" applyAlignment="1">
      <alignment horizontal="center" vertical="top" wrapText="1"/>
    </xf>
    <xf numFmtId="0" fontId="0" fillId="0" borderId="126" xfId="0" applyBorder="1" applyAlignment="1">
      <alignment horizontal="center" vertical="top" wrapText="1"/>
    </xf>
    <xf numFmtId="166" fontId="20" fillId="5" borderId="21" xfId="0" applyNumberFormat="1" applyFont="1" applyFill="1" applyBorder="1" applyAlignment="1">
      <alignment horizontal="center" vertical="center" wrapText="1"/>
    </xf>
    <xf numFmtId="0" fontId="20" fillId="5" borderId="0" xfId="0" applyFont="1" applyFill="1" applyAlignment="1">
      <alignment horizontal="center" vertical="center" wrapText="1"/>
    </xf>
    <xf numFmtId="0" fontId="20" fillId="5" borderId="180" xfId="0" applyFont="1" applyFill="1" applyBorder="1" applyAlignment="1">
      <alignment horizontal="center" vertical="center" wrapText="1"/>
    </xf>
    <xf numFmtId="0" fontId="50" fillId="11" borderId="0" xfId="0" applyFont="1" applyFill="1" applyBorder="1" applyAlignment="1">
      <alignment horizontal="left" vertical="top" wrapText="1"/>
    </xf>
    <xf numFmtId="0" fontId="50" fillId="0" borderId="0" xfId="0" applyFont="1" applyBorder="1" applyAlignment="1">
      <alignment vertical="top" wrapText="1"/>
    </xf>
    <xf numFmtId="0" fontId="50" fillId="0" borderId="25" xfId="0" applyFont="1" applyBorder="1" applyAlignment="1">
      <alignment vertical="top" wrapText="1"/>
    </xf>
    <xf numFmtId="0" fontId="132" fillId="0" borderId="0" xfId="0" applyFont="1" applyFill="1" applyAlignment="1">
      <alignment wrapText="1"/>
    </xf>
    <xf numFmtId="164" fontId="9" fillId="5" borderId="164" xfId="0" applyNumberFormat="1" applyFont="1" applyFill="1" applyBorder="1" applyAlignment="1">
      <alignment horizontal="center" wrapText="1"/>
    </xf>
    <xf numFmtId="0" fontId="0" fillId="5" borderId="164" xfId="0" applyFill="1" applyBorder="1" applyAlignment="1">
      <alignment horizontal="center" wrapText="1"/>
    </xf>
    <xf numFmtId="0" fontId="0" fillId="5" borderId="136" xfId="0" applyFill="1" applyBorder="1" applyAlignment="1">
      <alignment horizontal="center" wrapText="1"/>
    </xf>
    <xf numFmtId="0" fontId="57" fillId="0" borderId="0" xfId="0" applyFont="1" applyAlignment="1">
      <alignment vertical="center" wrapText="1"/>
    </xf>
    <xf numFmtId="0" fontId="101" fillId="0" borderId="0" xfId="0" applyFont="1" applyFill="1" applyAlignment="1">
      <alignment wrapText="1"/>
    </xf>
    <xf numFmtId="0" fontId="26" fillId="0" borderId="0" xfId="0" applyFont="1" applyFill="1" applyBorder="1" applyAlignment="1">
      <alignment horizontal="left" vertical="center" wrapText="1" indent="1"/>
    </xf>
    <xf numFmtId="0" fontId="0" fillId="0" borderId="0" xfId="0" applyFill="1" applyBorder="1" applyAlignment="1">
      <alignment horizontal="left" indent="1"/>
    </xf>
    <xf numFmtId="0" fontId="17" fillId="0" borderId="0" xfId="0" quotePrefix="1" applyFont="1" applyFill="1" applyAlignment="1">
      <alignment vertical="top" wrapText="1"/>
    </xf>
    <xf numFmtId="0" fontId="17" fillId="0" borderId="0" xfId="0" applyFont="1" applyFill="1" applyAlignment="1">
      <alignment vertical="top" wrapText="1"/>
    </xf>
  </cellXfs>
  <cellStyles count="2">
    <cellStyle name="Hyperlink" xfId="1" builtinId="8"/>
    <cellStyle name="Normal" xfId="0" builtinId="0"/>
  </cellStyles>
  <dxfs count="999">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6"/>
        </patternFill>
      </fill>
    </dxf>
    <dxf>
      <fill>
        <patternFill>
          <bgColor indexed="41"/>
        </patternFill>
      </fill>
    </dxf>
    <dxf>
      <font>
        <condense val="0"/>
        <extend val="0"/>
        <color indexed="55"/>
      </font>
    </dxf>
    <dxf>
      <fill>
        <patternFill>
          <bgColor indexed="45"/>
        </patternFill>
      </fill>
    </dxf>
    <dxf>
      <font>
        <strike/>
        <condense val="0"/>
        <extend val="0"/>
        <color indexed="10"/>
      </font>
    </dxf>
    <dxf>
      <font>
        <condense val="0"/>
        <extend val="0"/>
        <color indexed="13"/>
      </font>
      <fill>
        <patternFill>
          <bgColor indexed="10"/>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51"/>
        </patternFill>
      </fill>
    </dxf>
    <dxf>
      <fill>
        <patternFill>
          <bgColor indexed="51"/>
        </patternFill>
      </fill>
    </dxf>
    <dxf>
      <font>
        <condense val="0"/>
        <extend val="0"/>
        <color auto="1"/>
      </font>
      <fill>
        <patternFill>
          <bgColor indexed="51"/>
        </patternFill>
      </fill>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ont>
        <b/>
        <i val="0"/>
        <condense val="0"/>
        <extend val="0"/>
        <color auto="1"/>
      </font>
      <fill>
        <patternFill>
          <bgColor indexed="51"/>
        </patternFill>
      </fill>
    </dxf>
    <dxf>
      <font>
        <b/>
        <i val="0"/>
        <strike val="0"/>
        <condense val="0"/>
        <extend val="0"/>
        <color auto="1"/>
      </font>
      <fill>
        <patternFill>
          <bgColor indexed="9"/>
        </patternFill>
      </fill>
      <border>
        <left style="thin">
          <color indexed="64"/>
        </left>
        <right style="thin">
          <color indexed="64"/>
        </right>
      </border>
    </dxf>
    <dxf>
      <fill>
        <patternFill>
          <bgColor indexed="51"/>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ont>
        <condense val="0"/>
        <extend val="0"/>
        <color indexed="9"/>
      </font>
      <fill>
        <patternFill>
          <bgColor indexed="55"/>
        </patternFill>
      </fill>
    </dxf>
    <dxf>
      <font>
        <condense val="0"/>
        <extend val="0"/>
        <color indexed="13"/>
      </font>
      <fill>
        <patternFill>
          <bgColor indexed="63"/>
        </patternFill>
      </fill>
      <border>
        <top style="thin">
          <color indexed="64"/>
        </top>
        <bottom style="thin">
          <color indexed="64"/>
        </bottom>
      </border>
    </dxf>
    <dxf>
      <font>
        <b val="0"/>
        <i val="0"/>
        <condense val="0"/>
        <extend val="0"/>
        <color indexed="55"/>
      </font>
      <border>
        <top/>
      </border>
    </dxf>
    <dxf>
      <font>
        <condense val="0"/>
        <extend val="0"/>
        <color indexed="9"/>
      </font>
      <fill>
        <patternFill>
          <bgColor indexed="55"/>
        </patternFill>
      </fill>
    </dxf>
    <dxf>
      <font>
        <condense val="0"/>
        <extend val="0"/>
        <color auto="1"/>
      </font>
      <fill>
        <patternFill>
          <bgColor indexed="43"/>
        </patternFill>
      </fill>
      <border>
        <left style="thin">
          <color indexed="63"/>
        </left>
        <right style="thin">
          <color indexed="22"/>
        </right>
        <top style="thin">
          <color indexed="63"/>
        </top>
        <bottom style="thin">
          <color indexed="63"/>
        </bottom>
      </border>
    </dxf>
    <dxf>
      <font>
        <b val="0"/>
        <i val="0"/>
        <condense val="0"/>
        <extend val="0"/>
        <color indexed="55"/>
      </font>
      <border>
        <top/>
      </border>
    </dxf>
    <dxf>
      <font>
        <condense val="0"/>
        <extend val="0"/>
        <color indexed="13"/>
      </font>
      <fill>
        <patternFill>
          <bgColor indexed="10"/>
        </patternFill>
      </fill>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51"/>
        </patternFill>
      </fill>
      <border>
        <left style="thin">
          <color indexed="10"/>
        </left>
        <right style="thin">
          <color indexed="10"/>
        </right>
        <top style="thin">
          <color indexed="10"/>
        </top>
        <bottom style="thin">
          <color indexed="10"/>
        </bottom>
      </border>
    </dxf>
    <dxf>
      <font>
        <strike/>
        <condense val="0"/>
        <extend val="0"/>
        <color indexed="10"/>
      </font>
    </dxf>
    <dxf>
      <fill>
        <patternFill>
          <bgColor indexed="10"/>
        </patternFill>
      </fill>
    </dxf>
    <dxf>
      <border>
        <top/>
      </border>
    </dxf>
    <dxf>
      <font>
        <condense val="0"/>
        <extend val="0"/>
        <color indexed="13"/>
      </font>
      <fill>
        <patternFill>
          <bgColor indexed="63"/>
        </patternFill>
      </fill>
    </dxf>
    <dxf>
      <font>
        <strike/>
        <condense val="0"/>
        <extend val="0"/>
        <color indexed="10"/>
      </font>
    </dxf>
    <dxf>
      <font>
        <strike/>
        <condense val="0"/>
        <extend val="0"/>
        <color indexed="10"/>
      </font>
      <border>
        <top/>
      </border>
    </dxf>
    <dxf>
      <font>
        <condense val="0"/>
        <extend val="0"/>
        <color indexed="33"/>
      </font>
      <fill>
        <patternFill>
          <bgColor indexed="53"/>
        </patternFill>
      </fill>
    </dxf>
    <dxf>
      <fill>
        <patternFill>
          <bgColor indexed="10"/>
        </patternFill>
      </fill>
    </dxf>
    <dxf>
      <fill>
        <patternFill>
          <bgColor indexed="41"/>
        </patternFill>
      </fill>
    </dxf>
    <dxf>
      <font>
        <condense val="0"/>
        <extend val="0"/>
        <color indexed="9"/>
      </font>
      <fill>
        <patternFill>
          <bgColor indexed="23"/>
        </patternFill>
      </fill>
    </dxf>
    <dxf>
      <fill>
        <patternFill>
          <bgColor indexed="10"/>
        </patternFill>
      </fill>
      <border>
        <top/>
      </border>
    </dxf>
    <dxf>
      <font>
        <b/>
        <i val="0"/>
        <strike val="0"/>
        <condense val="0"/>
        <extend val="0"/>
        <color indexed="9"/>
      </font>
      <fill>
        <patternFill patternType="solid">
          <bgColor indexed="63"/>
        </patternFill>
      </fill>
      <border>
        <left/>
        <right/>
        <top/>
        <bottom/>
      </border>
    </dxf>
    <dxf>
      <font>
        <strike/>
        <condense val="0"/>
        <extend val="0"/>
      </font>
      <fill>
        <patternFill>
          <bgColor indexed="10"/>
        </patternFill>
      </fill>
    </dxf>
    <dxf>
      <font>
        <condense val="0"/>
        <extend val="0"/>
        <color indexed="63"/>
      </font>
    </dxf>
    <dxf>
      <font>
        <strike/>
        <condense val="0"/>
        <extend val="0"/>
      </font>
      <fill>
        <patternFill>
          <bgColor indexed="10"/>
        </patternFill>
      </fill>
    </dxf>
    <dxf>
      <font>
        <b val="0"/>
        <i val="0"/>
        <condense val="0"/>
        <extend val="0"/>
        <color indexed="63"/>
      </font>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63"/>
        </patternFill>
      </fill>
    </dxf>
    <dxf>
      <font>
        <condense val="0"/>
        <extend val="0"/>
        <color indexed="9"/>
      </font>
      <fill>
        <patternFill>
          <bgColor indexed="63"/>
        </patternFill>
      </fill>
    </dxf>
    <dxf>
      <fill>
        <patternFill>
          <bgColor indexed="51"/>
        </patternFill>
      </fill>
    </dxf>
    <dxf>
      <fill>
        <patternFill>
          <bgColor indexed="52"/>
        </patternFill>
      </fill>
    </dxf>
    <dxf>
      <font>
        <condense val="0"/>
        <extend val="0"/>
        <color indexed="22"/>
      </font>
      <fill>
        <patternFill>
          <bgColor indexed="23"/>
        </patternFill>
      </fill>
    </dxf>
    <dxf>
      <fill>
        <patternFill>
          <bgColor indexed="44"/>
        </patternFill>
      </fill>
    </dxf>
    <dxf>
      <font>
        <b/>
        <i val="0"/>
        <condense val="0"/>
        <extend val="0"/>
      </font>
      <fill>
        <patternFill>
          <bgColor indexed="11"/>
        </patternFill>
      </fill>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i val="0"/>
        <condense val="0"/>
        <extend val="0"/>
        <color indexed="33"/>
      </font>
      <fill>
        <patternFill>
          <bgColor indexed="63"/>
        </patternFill>
      </fill>
    </dxf>
    <dxf>
      <font>
        <condense val="0"/>
        <extend val="0"/>
        <color indexed="33"/>
      </font>
      <fill>
        <patternFill>
          <bgColor indexed="63"/>
        </patternFill>
      </fill>
    </dxf>
    <dxf>
      <font>
        <condense val="0"/>
        <extend val="0"/>
        <color indexed="12"/>
      </font>
      <fill>
        <patternFill>
          <bgColor indexed="11"/>
        </patternFill>
      </fill>
    </dxf>
    <dxf>
      <font>
        <b val="0"/>
        <i val="0"/>
        <condense val="0"/>
        <extend val="0"/>
        <color indexed="23"/>
      </font>
    </dxf>
    <dxf>
      <fill>
        <patternFill>
          <bgColor indexed="11"/>
        </patternFill>
      </fill>
    </dxf>
    <dxf>
      <font>
        <condense val="0"/>
        <extend val="0"/>
        <color indexed="55"/>
      </font>
    </dxf>
    <dxf>
      <font>
        <condense val="0"/>
        <extend val="0"/>
        <color indexed="55"/>
      </font>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55"/>
      </font>
      <border>
        <top/>
      </border>
    </dxf>
    <dxf>
      <font>
        <condense val="0"/>
        <extend val="0"/>
        <color indexed="9"/>
      </font>
      <fill>
        <patternFill>
          <bgColor indexed="55"/>
        </patternFill>
      </fill>
    </dxf>
    <dxf>
      <font>
        <condense val="0"/>
        <extend val="0"/>
        <color indexed="13"/>
      </font>
      <fill>
        <patternFill>
          <bgColor indexed="63"/>
        </patternFill>
      </fill>
      <border>
        <right style="thin">
          <color indexed="22"/>
        </right>
      </border>
    </dxf>
    <dxf>
      <font>
        <b val="0"/>
        <i val="0"/>
        <condense val="0"/>
        <extend val="0"/>
        <color indexed="55"/>
      </font>
      <border>
        <top/>
      </border>
    </dxf>
    <dxf>
      <fill>
        <patternFill>
          <bgColor indexed="43"/>
        </patternFill>
      </fill>
      <border>
        <top style="thin">
          <color indexed="22"/>
        </top>
      </border>
    </dxf>
    <dxf>
      <font>
        <condense val="0"/>
        <extend val="0"/>
        <color indexed="9"/>
      </font>
      <fill>
        <patternFill>
          <bgColor indexed="63"/>
        </patternFill>
      </fill>
      <border>
        <left/>
        <right/>
        <top/>
        <bottom/>
      </border>
    </dxf>
    <dxf>
      <font>
        <b/>
        <i val="0"/>
        <strike val="0"/>
        <condense val="0"/>
        <extend val="0"/>
        <color indexed="23"/>
      </font>
      <fill>
        <patternFill patternType="solid">
          <bgColor indexed="23"/>
        </patternFill>
      </fill>
      <border>
        <left style="thin">
          <color indexed="22"/>
        </left>
        <right style="thin">
          <color indexed="22"/>
        </right>
        <top/>
        <bottom/>
      </border>
    </dxf>
    <dxf>
      <font>
        <condense val="0"/>
        <extend val="0"/>
        <color indexed="9"/>
      </font>
      <fill>
        <patternFill>
          <bgColor indexed="55"/>
        </patternFill>
      </fill>
    </dxf>
    <dxf>
      <font>
        <condense val="0"/>
        <extend val="0"/>
        <color indexed="13"/>
      </font>
      <fill>
        <patternFill>
          <bgColor indexed="63"/>
        </patternFill>
      </fill>
    </dxf>
    <dxf>
      <font>
        <b val="0"/>
        <i val="0"/>
        <condense val="0"/>
        <extend val="0"/>
        <color indexed="22"/>
      </font>
      <border>
        <top/>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ill>
        <patternFill>
          <bgColor indexed="32"/>
        </patternFill>
      </fill>
    </dxf>
    <dxf>
      <font>
        <b/>
        <i val="0"/>
        <condense val="0"/>
        <extend val="0"/>
        <color indexed="8"/>
      </font>
      <fill>
        <patternFill>
          <bgColor indexed="32"/>
        </patternFill>
      </fill>
      <border>
        <left style="thin">
          <color indexed="64"/>
        </left>
        <right style="thin">
          <color indexed="64"/>
        </right>
        <top style="thin">
          <color indexed="64"/>
        </top>
        <bottom style="thin">
          <color indexed="64"/>
        </bottom>
      </border>
    </dxf>
    <dxf>
      <font>
        <condense val="0"/>
        <extend val="0"/>
        <color indexed="22"/>
      </font>
    </dxf>
    <dxf>
      <border>
        <top style="thin">
          <color indexed="46"/>
        </top>
      </border>
    </dxf>
    <dxf>
      <border>
        <top/>
      </border>
    </dxf>
    <dxf>
      <fill>
        <patternFill>
          <bgColor indexed="13"/>
        </patternFill>
      </fill>
    </dxf>
    <dxf>
      <font>
        <strike/>
        <condense val="0"/>
        <extend val="0"/>
        <color indexed="10"/>
      </font>
      <fill>
        <patternFill>
          <bgColor indexed="32"/>
        </patternFill>
      </fill>
      <border>
        <left style="thin">
          <color indexed="64"/>
        </left>
        <right style="thin">
          <color indexed="64"/>
        </right>
        <top style="thin">
          <color indexed="64"/>
        </top>
        <bottom style="thin">
          <color indexed="64"/>
        </bottom>
      </border>
    </dxf>
    <dxf>
      <fill>
        <patternFill>
          <bgColor indexed="8"/>
        </patternFill>
      </fill>
    </dxf>
    <dxf>
      <font>
        <strike/>
        <condense val="0"/>
        <extend val="0"/>
        <color indexed="10"/>
      </font>
    </dxf>
    <dxf>
      <font>
        <condense val="0"/>
        <extend val="0"/>
        <color indexed="55"/>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22"/>
        </patternFill>
      </fill>
    </dxf>
    <dxf>
      <font>
        <condense val="0"/>
        <extend val="0"/>
        <color indexed="55"/>
      </font>
    </dxf>
    <dxf>
      <fill>
        <patternFill>
          <bgColor indexed="22"/>
        </patternFill>
      </fill>
    </dxf>
    <dxf>
      <font>
        <condense val="0"/>
        <extend val="0"/>
        <color indexed="55"/>
      </font>
    </dxf>
    <dxf>
      <font>
        <condense val="0"/>
        <extend val="0"/>
        <color indexed="55"/>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55"/>
        </left>
        <right style="thin">
          <color indexed="9"/>
        </right>
        <top style="thin">
          <color indexed="9"/>
        </top>
        <bottom style="thin">
          <color indexed="9"/>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ont>
        <b/>
        <i val="0"/>
        <condense val="0"/>
        <extend val="0"/>
        <color indexed="9"/>
      </font>
      <fill>
        <patternFill>
          <bgColor indexed="55"/>
        </patternFill>
      </fill>
      <border>
        <left style="thin">
          <color indexed="9"/>
        </left>
        <right style="thin">
          <color indexed="55"/>
        </right>
        <top style="thin">
          <color indexed="22"/>
        </top>
        <bottom style="thin">
          <color indexed="22"/>
        </bottom>
      </border>
    </dxf>
    <dxf>
      <font>
        <condense val="0"/>
        <extend val="0"/>
        <color auto="1"/>
      </font>
    </dxf>
    <dxf>
      <font>
        <condense val="0"/>
        <extend val="0"/>
        <color auto="1"/>
      </font>
      <fill>
        <patternFill>
          <bgColor indexed="22"/>
        </patternFill>
      </fill>
    </dxf>
    <dxf>
      <font>
        <condense val="0"/>
        <extend val="0"/>
        <color indexed="13"/>
      </font>
      <fill>
        <patternFill>
          <bgColor indexed="63"/>
        </patternFill>
      </fill>
    </dxf>
    <dxf>
      <fill>
        <patternFill>
          <bgColor indexed="14"/>
        </patternFill>
      </fill>
    </dxf>
    <dxf>
      <font>
        <condense val="0"/>
        <extend val="0"/>
        <color indexed="22"/>
      </font>
    </dxf>
    <dxf>
      <font>
        <b/>
        <i val="0"/>
        <condense val="0"/>
        <extend val="0"/>
        <color indexed="9"/>
      </font>
      <fill>
        <patternFill>
          <bgColor indexed="55"/>
        </patternFill>
      </fill>
      <border>
        <left style="thin">
          <color indexed="9"/>
        </left>
        <right style="thin">
          <color indexed="55"/>
        </right>
        <top style="thin">
          <color indexed="9"/>
        </top>
        <bottom style="thin">
          <color indexed="9"/>
        </bottom>
      </border>
    </dxf>
    <dxf>
      <font>
        <condense val="0"/>
        <extend val="0"/>
        <color indexed="22"/>
      </font>
    </dxf>
    <dxf>
      <font>
        <b/>
        <i val="0"/>
        <condense val="0"/>
        <extend val="0"/>
        <color indexed="9"/>
      </font>
      <fill>
        <patternFill>
          <bgColor indexed="55"/>
        </patternFill>
      </fill>
      <border>
        <left style="thin">
          <color indexed="9"/>
        </left>
        <right style="thin">
          <color indexed="9"/>
        </right>
        <top style="thin">
          <color indexed="9"/>
        </top>
        <bottom style="thin">
          <color indexed="9"/>
        </bottom>
      </border>
    </dxf>
    <dxf>
      <fill>
        <patternFill>
          <bgColor indexed="46"/>
        </patternFill>
      </fill>
    </dxf>
    <dxf>
      <font>
        <condense val="0"/>
        <extend val="0"/>
        <color indexed="9"/>
      </font>
      <fill>
        <patternFill>
          <bgColor indexed="10"/>
        </patternFill>
      </fill>
      <border>
        <top style="thin">
          <color indexed="22"/>
        </top>
        <bottom style="thin">
          <color indexed="22"/>
        </bottom>
      </border>
    </dxf>
    <dxf>
      <font>
        <b/>
        <i val="0"/>
        <strike val="0"/>
        <condense val="0"/>
        <extend val="0"/>
        <color indexed="22"/>
      </font>
      <fill>
        <patternFill patternType="solid">
          <bgColor indexed="22"/>
        </patternFill>
      </fill>
      <border>
        <left/>
        <right/>
        <top style="thin">
          <color indexed="22"/>
        </top>
        <bottom style="thin">
          <color indexed="22"/>
        </bottom>
      </border>
    </dxf>
    <dxf>
      <font>
        <condense val="0"/>
        <extend val="0"/>
        <color indexed="22"/>
      </font>
      <fill>
        <patternFill>
          <bgColor indexed="22"/>
        </patternFill>
      </fill>
    </dxf>
    <dxf>
      <font>
        <b/>
        <i val="0"/>
        <condense val="0"/>
        <extend val="0"/>
        <color indexed="9"/>
      </font>
      <fill>
        <patternFill>
          <bgColor indexed="55"/>
        </patternFill>
      </fill>
      <border>
        <top style="thin">
          <color indexed="22"/>
        </top>
        <bottom style="thin">
          <color indexed="22"/>
        </bottom>
      </border>
    </dxf>
    <dxf>
      <fill>
        <patternFill>
          <bgColor indexed="10"/>
        </patternFill>
      </fill>
    </dxf>
    <dxf>
      <font>
        <condense val="0"/>
        <extend val="0"/>
        <color indexed="22"/>
      </font>
    </dxf>
    <dxf>
      <font>
        <condense val="0"/>
        <extend val="0"/>
        <color indexed="63"/>
      </font>
    </dxf>
    <dxf>
      <fill>
        <patternFill>
          <bgColor indexed="47"/>
        </patternFill>
      </fill>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strike/>
        <condense val="0"/>
        <extend val="0"/>
        <color indexed="10"/>
      </font>
      <fill>
        <patternFill>
          <bgColor indexed="13"/>
        </patternFill>
      </fill>
      <border>
        <left style="thin">
          <color indexed="10"/>
        </left>
        <right style="thin">
          <color indexed="10"/>
        </right>
        <top style="thin">
          <color indexed="64"/>
        </top>
        <bottom style="thin">
          <color indexed="10"/>
        </bottom>
      </border>
    </dxf>
    <dxf>
      <font>
        <b val="0"/>
        <i val="0"/>
        <condense val="0"/>
        <extend val="0"/>
        <color indexed="23"/>
      </font>
    </dxf>
    <dxf>
      <font>
        <condense val="0"/>
        <extend val="0"/>
        <color indexed="33"/>
      </font>
      <fill>
        <patternFill>
          <bgColor indexed="63"/>
        </patternFill>
      </fill>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i val="0"/>
        <condense val="0"/>
        <extend val="0"/>
        <color indexed="9"/>
      </font>
      <fill>
        <patternFill>
          <bgColor indexed="63"/>
        </patternFill>
      </fill>
      <border>
        <left style="thin">
          <color indexed="55"/>
        </left>
        <right style="thin">
          <color indexed="55"/>
        </right>
        <top style="thin">
          <color indexed="22"/>
        </top>
        <bottom style="thin">
          <color indexed="22"/>
        </bottom>
      </border>
    </dxf>
    <dxf>
      <font>
        <b/>
        <i val="0"/>
        <condense val="0"/>
        <extend val="0"/>
        <color indexed="9"/>
      </font>
      <fill>
        <patternFill>
          <bgColor indexed="55"/>
        </patternFill>
      </fill>
      <border>
        <left style="thin">
          <color indexed="55"/>
        </left>
        <right style="thin">
          <color indexed="55"/>
        </right>
        <top style="thin">
          <color indexed="22"/>
        </top>
        <bottom style="thin">
          <color indexed="22"/>
        </bottom>
      </border>
    </dxf>
    <dxf>
      <font>
        <condense val="0"/>
        <extend val="0"/>
        <color indexed="22"/>
      </font>
    </dxf>
    <dxf>
      <font>
        <b val="0"/>
        <i val="0"/>
        <condense val="0"/>
        <extend val="0"/>
        <color indexed="63"/>
      </font>
    </dxf>
    <dxf>
      <fill>
        <patternFill>
          <bgColor indexed="11"/>
        </patternFill>
      </fill>
    </dxf>
    <dxf>
      <fill>
        <patternFill>
          <bgColor indexed="47"/>
        </patternFill>
      </fill>
    </dxf>
    <dxf>
      <font>
        <condense val="0"/>
        <extend val="0"/>
        <color indexed="22"/>
      </font>
      <fill>
        <patternFill>
          <bgColor indexed="22"/>
        </patternFill>
      </fill>
    </dxf>
    <dxf>
      <font>
        <b/>
        <i val="0"/>
        <condense val="0"/>
        <extend val="0"/>
        <color auto="1"/>
      </font>
    </dxf>
    <dxf>
      <font>
        <b/>
        <i val="0"/>
        <condense val="0"/>
        <extend val="0"/>
        <color indexed="9"/>
      </font>
      <fill>
        <patternFill>
          <bgColor indexed="55"/>
        </patternFill>
      </fill>
      <border>
        <top style="thin">
          <color indexed="22"/>
        </top>
        <bottom style="thin">
          <color indexed="22"/>
        </bottom>
      </border>
    </dxf>
    <dxf>
      <font>
        <condense val="0"/>
        <extend val="0"/>
        <color indexed="22"/>
      </font>
    </dxf>
    <dxf>
      <font>
        <b/>
        <i val="0"/>
        <condense val="0"/>
        <extend val="0"/>
        <color auto="1"/>
      </font>
    </dxf>
    <dxf>
      <font>
        <b/>
        <i val="0"/>
        <condense val="0"/>
        <extend val="0"/>
        <color indexed="9"/>
      </font>
      <fill>
        <patternFill>
          <bgColor indexed="63"/>
        </patternFill>
      </fill>
      <border>
        <left style="thin">
          <color indexed="55"/>
        </left>
        <right style="thin">
          <color indexed="55"/>
        </right>
        <top style="thin">
          <color indexed="55"/>
        </top>
        <bottom style="thin">
          <color indexed="55"/>
        </bottom>
      </border>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b val="0"/>
        <i val="0"/>
        <condense val="0"/>
        <extend val="0"/>
        <color indexed="55"/>
      </font>
      <fill>
        <patternFill patternType="none">
          <bgColor indexed="65"/>
        </patternFill>
      </fill>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left style="thin">
          <color indexed="22"/>
        </left>
        <right style="thin">
          <color indexed="22"/>
        </right>
        <top style="thin">
          <color indexed="22"/>
        </top>
        <bottom style="thin">
          <color indexed="22"/>
        </bottom>
      </border>
    </dxf>
    <dxf>
      <font>
        <condense val="0"/>
        <extend val="0"/>
        <color indexed="9"/>
      </font>
      <fill>
        <patternFill>
          <bgColor indexed="63"/>
        </patternFill>
      </fill>
      <border>
        <right style="thin">
          <color indexed="22"/>
        </right>
        <top style="thin">
          <color indexed="22"/>
        </top>
        <bottom style="thin">
          <color indexed="22"/>
        </bottom>
      </border>
    </dxf>
    <dxf>
      <font>
        <condense val="0"/>
        <extend val="0"/>
        <color indexed="9"/>
      </font>
      <fill>
        <patternFill>
          <bgColor indexed="55"/>
        </patternFill>
      </fill>
      <border>
        <right style="thin">
          <color indexed="22"/>
        </right>
        <top style="thin">
          <color indexed="22"/>
        </top>
        <bottom style="thin">
          <color indexed="22"/>
        </bottom>
      </border>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indexed="9"/>
      </font>
      <fill>
        <patternFill>
          <bgColor indexed="10"/>
        </patternFill>
      </fill>
      <border>
        <top style="thin">
          <color indexed="64"/>
        </top>
        <bottom style="thin">
          <color indexed="64"/>
        </bottom>
      </border>
    </dxf>
    <dxf>
      <fill>
        <patternFill>
          <bgColor indexed="42"/>
        </patternFill>
      </fill>
    </dxf>
    <dxf>
      <fill>
        <patternFill>
          <bgColor indexed="42"/>
        </patternFill>
      </fill>
    </dxf>
    <dxf>
      <fill>
        <patternFill>
          <bgColor indexed="14"/>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A7"/>
      <rgbColor rgb="00FF00FF"/>
      <rgbColor rgb="0000FFFF"/>
      <rgbColor rgb="00800000"/>
      <rgbColor rgb="00008000"/>
      <rgbColor rgb="00000080"/>
      <rgbColor rgb="00808000"/>
      <rgbColor rgb="00800080"/>
      <rgbColor rgb="00008080"/>
      <rgbColor rgb="00E0E0E0"/>
      <rgbColor rgb="00808080"/>
      <rgbColor rgb="00B98F00"/>
      <rgbColor rgb="00993366"/>
      <rgbColor rgb="00FFFFCC"/>
      <rgbColor rgb="00CCFFFF"/>
      <rgbColor rgb="00660066"/>
      <rgbColor rgb="00FF8080"/>
      <rgbColor rgb="000066CC"/>
      <rgbColor rgb="00CCCCFF"/>
      <rgbColor rgb="00FFCF01"/>
      <rgbColor rgb="00FFEDA3"/>
      <rgbColor rgb="00FFF8D9"/>
      <rgbColor rgb="00633A11"/>
      <rgbColor rgb="00E7DAC4"/>
      <rgbColor rgb="00C3A26C"/>
      <rgbColor rgb="00008080"/>
      <rgbColor rgb="000000FF"/>
      <rgbColor rgb="0000CCFF"/>
      <rgbColor rgb="00CCFFFF"/>
      <rgbColor rgb="00CCFFCC"/>
      <rgbColor rgb="00FFFFD1"/>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66FF"/>
      <color rgb="FF74ADE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7.emf"/><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6"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jpeg"/></Relationships>
</file>

<file path=xl/drawings/_rels/drawing3.xml.rels><?xml version="1.0" encoding="UTF-8" standalone="yes"?>
<Relationships xmlns="http://schemas.openxmlformats.org/package/2006/relationships"><Relationship Id="rId3" Type="http://schemas.openxmlformats.org/officeDocument/2006/relationships/hyperlink" Target="http://www.pwc.com/ca/carexpenses" TargetMode="External"/><Relationship Id="rId2" Type="http://schemas.openxmlformats.org/officeDocument/2006/relationships/hyperlink" Target="http://www.pwc.com/ca/automobile" TargetMode="External"/><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7.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8.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drawing9.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jpeg"/><Relationship Id="rId5" Type="http://schemas.openxmlformats.org/officeDocument/2006/relationships/image" Target="../media/image16.emf"/><Relationship Id="rId4"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3.emf"/><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0</xdr:col>
      <xdr:colOff>1171575</xdr:colOff>
      <xdr:row>186</xdr:row>
      <xdr:rowOff>152400</xdr:rowOff>
    </xdr:from>
    <xdr:to>
      <xdr:col>4</xdr:col>
      <xdr:colOff>1600200</xdr:colOff>
      <xdr:row>189</xdr:row>
      <xdr:rowOff>9525</xdr:rowOff>
    </xdr:to>
    <xdr:pic>
      <xdr:nvPicPr>
        <xdr:cNvPr id="6034" name="Picture 9"/>
        <xdr:cNvPicPr>
          <a:picLocks noChangeAspect="1" noChangeArrowheads="1"/>
        </xdr:cNvPicPr>
      </xdr:nvPicPr>
      <xdr:blipFill>
        <a:blip xmlns:r="http://schemas.openxmlformats.org/officeDocument/2006/relationships" r:embed="rId1" cstate="print"/>
        <a:srcRect l="4517" t="92578" r="20483" b="3906"/>
        <a:stretch>
          <a:fillRect/>
        </a:stretch>
      </xdr:blipFill>
      <xdr:spPr bwMode="auto">
        <a:xfrm>
          <a:off x="1171575" y="46672500"/>
          <a:ext cx="9172575" cy="342900"/>
        </a:xfrm>
        <a:prstGeom prst="rect">
          <a:avLst/>
        </a:prstGeom>
        <a:noFill/>
        <a:ln w="1">
          <a:noFill/>
          <a:miter lim="800000"/>
          <a:headEnd/>
          <a:tailEnd/>
        </a:ln>
      </xdr:spPr>
    </xdr:pic>
    <xdr:clientData/>
  </xdr:twoCellAnchor>
  <xdr:twoCellAnchor>
    <xdr:from>
      <xdr:col>2</xdr:col>
      <xdr:colOff>28575</xdr:colOff>
      <xdr:row>0</xdr:row>
      <xdr:rowOff>0</xdr:rowOff>
    </xdr:from>
    <xdr:to>
      <xdr:col>21</xdr:col>
      <xdr:colOff>66675</xdr:colOff>
      <xdr:row>3</xdr:row>
      <xdr:rowOff>419100</xdr:rowOff>
    </xdr:to>
    <xdr:sp macro="" textlink="">
      <xdr:nvSpPr>
        <xdr:cNvPr id="6035" name="Rectangle 14"/>
        <xdr:cNvSpPr>
          <a:spLocks noChangeArrowheads="1"/>
        </xdr:cNvSpPr>
      </xdr:nvSpPr>
      <xdr:spPr bwMode="auto">
        <a:xfrm>
          <a:off x="3648075" y="0"/>
          <a:ext cx="13354050" cy="1971675"/>
        </a:xfrm>
        <a:prstGeom prst="rect">
          <a:avLst/>
        </a:prstGeom>
        <a:solidFill>
          <a:srgbClr val="FFCC99"/>
        </a:solidFill>
        <a:ln w="9525">
          <a:noFill/>
          <a:miter lim="800000"/>
          <a:headEnd/>
          <a:tailEnd/>
        </a:ln>
      </xdr:spPr>
    </xdr:sp>
    <xdr:clientData/>
  </xdr:twoCellAnchor>
  <xdr:twoCellAnchor>
    <xdr:from>
      <xdr:col>0</xdr:col>
      <xdr:colOff>0</xdr:colOff>
      <xdr:row>0</xdr:row>
      <xdr:rowOff>28575</xdr:rowOff>
    </xdr:from>
    <xdr:to>
      <xdr:col>2</xdr:col>
      <xdr:colOff>38100</xdr:colOff>
      <xdr:row>2</xdr:row>
      <xdr:rowOff>209550</xdr:rowOff>
    </xdr:to>
    <xdr:sp macro="" textlink="">
      <xdr:nvSpPr>
        <xdr:cNvPr id="6036" name="Rectangle 17"/>
        <xdr:cNvSpPr>
          <a:spLocks noChangeArrowheads="1"/>
        </xdr:cNvSpPr>
      </xdr:nvSpPr>
      <xdr:spPr bwMode="auto">
        <a:xfrm>
          <a:off x="0" y="28575"/>
          <a:ext cx="3659397" cy="648239"/>
        </a:xfrm>
        <a:prstGeom prst="rect">
          <a:avLst/>
        </a:prstGeom>
        <a:solidFill>
          <a:srgbClr val="FFCC99"/>
        </a:solidFill>
        <a:ln w="9525">
          <a:noFill/>
          <a:miter lim="800000"/>
          <a:headEnd/>
          <a:tailEnd/>
        </a:ln>
      </xdr:spPr>
    </xdr:sp>
    <xdr:clientData/>
  </xdr:twoCellAnchor>
  <xdr:twoCellAnchor>
    <xdr:from>
      <xdr:col>0</xdr:col>
      <xdr:colOff>0</xdr:colOff>
      <xdr:row>2</xdr:row>
      <xdr:rowOff>1066800</xdr:rowOff>
    </xdr:from>
    <xdr:to>
      <xdr:col>2</xdr:col>
      <xdr:colOff>38100</xdr:colOff>
      <xdr:row>4</xdr:row>
      <xdr:rowOff>190500</xdr:rowOff>
    </xdr:to>
    <xdr:sp macro="" textlink="">
      <xdr:nvSpPr>
        <xdr:cNvPr id="6037" name="Rectangle 18"/>
        <xdr:cNvSpPr>
          <a:spLocks noChangeArrowheads="1"/>
        </xdr:cNvSpPr>
      </xdr:nvSpPr>
      <xdr:spPr bwMode="auto">
        <a:xfrm>
          <a:off x="0" y="1533525"/>
          <a:ext cx="3657600" cy="619125"/>
        </a:xfrm>
        <a:prstGeom prst="rect">
          <a:avLst/>
        </a:prstGeom>
        <a:solidFill>
          <a:srgbClr val="FFCC99"/>
        </a:solidFill>
        <a:ln w="9525">
          <a:noFill/>
          <a:miter lim="800000"/>
          <a:headEnd/>
          <a:tailEnd/>
        </a:ln>
      </xdr:spPr>
    </xdr:sp>
    <xdr:clientData/>
  </xdr:twoCellAnchor>
  <xdr:twoCellAnchor>
    <xdr:from>
      <xdr:col>25</xdr:col>
      <xdr:colOff>619125</xdr:colOff>
      <xdr:row>0</xdr:row>
      <xdr:rowOff>66675</xdr:rowOff>
    </xdr:from>
    <xdr:to>
      <xdr:col>31</xdr:col>
      <xdr:colOff>228600</xdr:colOff>
      <xdr:row>3</xdr:row>
      <xdr:rowOff>276225</xdr:rowOff>
    </xdr:to>
    <xdr:sp macro="" textlink="">
      <xdr:nvSpPr>
        <xdr:cNvPr id="6038" name="Rectangle 32"/>
        <xdr:cNvSpPr>
          <a:spLocks noChangeArrowheads="1"/>
        </xdr:cNvSpPr>
      </xdr:nvSpPr>
      <xdr:spPr bwMode="auto">
        <a:xfrm>
          <a:off x="20097750" y="66675"/>
          <a:ext cx="6438900" cy="1762125"/>
        </a:xfrm>
        <a:prstGeom prst="rect">
          <a:avLst/>
        </a:prstGeom>
        <a:solidFill>
          <a:srgbClr val="FFCC99"/>
        </a:solidFill>
        <a:ln w="9525">
          <a:noFill/>
          <a:miter lim="800000"/>
          <a:headEnd/>
          <a:tailEnd/>
        </a:ln>
      </xdr:spPr>
    </xdr:sp>
    <xdr:clientData/>
  </xdr:twoCellAnchor>
  <xdr:twoCellAnchor>
    <xdr:from>
      <xdr:col>42</xdr:col>
      <xdr:colOff>238125</xdr:colOff>
      <xdr:row>2</xdr:row>
      <xdr:rowOff>342900</xdr:rowOff>
    </xdr:from>
    <xdr:to>
      <xdr:col>59</xdr:col>
      <xdr:colOff>523875</xdr:colOff>
      <xdr:row>2</xdr:row>
      <xdr:rowOff>619125</xdr:rowOff>
    </xdr:to>
    <xdr:sp macro="" textlink="">
      <xdr:nvSpPr>
        <xdr:cNvPr id="6039" name="AutoShape 33"/>
        <xdr:cNvSpPr>
          <a:spLocks noChangeArrowheads="1"/>
        </xdr:cNvSpPr>
      </xdr:nvSpPr>
      <xdr:spPr bwMode="auto">
        <a:xfrm>
          <a:off x="34089975" y="809625"/>
          <a:ext cx="10801350" cy="276225"/>
        </a:xfrm>
        <a:prstGeom prst="homePlate">
          <a:avLst>
            <a:gd name="adj" fmla="val 124190"/>
          </a:avLst>
        </a:prstGeom>
        <a:solidFill>
          <a:srgbClr val="C3A26C"/>
        </a:solidFill>
        <a:ln w="9525">
          <a:no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85725</xdr:colOff>
          <xdr:row>2</xdr:row>
          <xdr:rowOff>28575</xdr:rowOff>
        </xdr:from>
        <xdr:to>
          <xdr:col>25</xdr:col>
          <xdr:colOff>466725</xdr:colOff>
          <xdr:row>3</xdr:row>
          <xdr:rowOff>38100</xdr:rowOff>
        </xdr:to>
        <xdr:pic>
          <xdr:nvPicPr>
            <xdr:cNvPr id="5128" name="Picture 8"/>
            <xdr:cNvPicPr>
              <a:picLocks noChangeAspect="1" noChangeArrowheads="1"/>
              <a:extLst>
                <a:ext uri="{84589F7E-364E-4C9E-8A38-B11213B215E9}">
                  <a14:cameraTool cellRange="$W$3" spid="_x0000_s5140"/>
                </a:ext>
              </a:extLst>
            </xdr:cNvPicPr>
          </xdr:nvPicPr>
          <xdr:blipFill>
            <a:blip xmlns:r="http://schemas.openxmlformats.org/officeDocument/2006/relationships" r:embed="rId2"/>
            <a:srcRect/>
            <a:stretch>
              <a:fillRect/>
            </a:stretch>
          </xdr:blipFill>
          <xdr:spPr bwMode="auto">
            <a:xfrm>
              <a:off x="18554700" y="495300"/>
              <a:ext cx="139065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19050</xdr:colOff>
      <xdr:row>196</xdr:row>
      <xdr:rowOff>9525</xdr:rowOff>
    </xdr:from>
    <xdr:to>
      <xdr:col>3</xdr:col>
      <xdr:colOff>371475</xdr:colOff>
      <xdr:row>199</xdr:row>
      <xdr:rowOff>57150</xdr:rowOff>
    </xdr:to>
    <xdr:pic>
      <xdr:nvPicPr>
        <xdr:cNvPr id="16475"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76200" y="329850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85" name="Picture 1"/>
            <xdr:cNvPicPr>
              <a:picLocks noChangeAspect="1" noChangeArrowheads="1"/>
              <a:extLst>
                <a:ext uri="{84589F7E-364E-4C9E-8A38-B11213B215E9}">
                  <a14:cameraTool cellRange="'NTS ONLY_set_year'!$AD$3" spid="_x0000_s1653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86" name="Picture 2"/>
            <xdr:cNvPicPr>
              <a:picLocks noChangeAspect="1" noChangeArrowheads="1"/>
              <a:extLst>
                <a:ext uri="{84589F7E-364E-4C9E-8A38-B11213B215E9}">
                  <a14:cameraTool cellRange="$AG$3:$AO$3" spid="_x0000_s1653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88" name="Group 4"/>
            <xdr:cNvGrpSpPr>
              <a:grpSpLocks/>
            </xdr:cNvGrpSpPr>
          </xdr:nvGrpSpPr>
          <xdr:grpSpPr bwMode="auto">
            <a:xfrm>
              <a:off x="0" y="0"/>
              <a:ext cx="9115425" cy="219075"/>
              <a:chOff x="0" y="2"/>
              <a:chExt cx="957" cy="23"/>
            </a:xfrm>
          </xdr:grpSpPr>
          <xdr:pic>
            <xdr:nvPicPr>
              <xdr:cNvPr id="16389" name="Picture 5"/>
              <xdr:cNvPicPr>
                <a:picLocks noChangeAspect="1" noChangeArrowheads="1"/>
                <a:extLst>
                  <a:ext uri="{84589F7E-364E-4C9E-8A38-B11213B215E9}">
                    <a14:cameraTool cellRange="'NTS ONLY_set_year'!$AQ$3:$BH$3" spid="_x0000_s1653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0" name="Picture 6"/>
              <xdr:cNvPicPr>
                <a:picLocks noChangeAspect="1" noChangeArrowheads="1"/>
                <a:extLst>
                  <a:ext uri="{84589F7E-364E-4C9E-8A38-B11213B215E9}">
                    <a14:cameraTool cellRange="'NTS ONLY_set_year'!$AG$3:$AQ$3" spid="_x0000_s1653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6391" name="Picture 7"/>
            <xdr:cNvPicPr>
              <a:picLocks noChangeAspect="1" noChangeArrowheads="1"/>
              <a:extLst>
                <a:ext uri="{84589F7E-364E-4C9E-8A38-B11213B215E9}">
                  <a14:cameraTool cellRange="'NTS ONLY_set_year'!$AD$3" spid="_x0000_s165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2" name="Picture 8"/>
            <xdr:cNvPicPr>
              <a:picLocks noChangeAspect="1" noChangeArrowheads="1"/>
              <a:extLst>
                <a:ext uri="{84589F7E-364E-4C9E-8A38-B11213B215E9}">
                  <a14:cameraTool cellRange="$AG$3:$AO$3" spid="_x0000_s165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3" name="Group 9"/>
            <xdr:cNvGrpSpPr>
              <a:grpSpLocks/>
            </xdr:cNvGrpSpPr>
          </xdr:nvGrpSpPr>
          <xdr:grpSpPr bwMode="auto">
            <a:xfrm>
              <a:off x="0" y="0"/>
              <a:ext cx="9115425" cy="219075"/>
              <a:chOff x="0" y="2"/>
              <a:chExt cx="957" cy="23"/>
            </a:xfrm>
          </xdr:grpSpPr>
          <xdr:pic>
            <xdr:nvPicPr>
              <xdr:cNvPr id="16394" name="Picture 10"/>
              <xdr:cNvPicPr>
                <a:picLocks noChangeAspect="1" noChangeArrowheads="1"/>
                <a:extLst>
                  <a:ext uri="{84589F7E-364E-4C9E-8A38-B11213B215E9}">
                    <a14:cameraTool cellRange="'NTS ONLY_set_year'!$AQ$3:$BH$3" spid="_x0000_s165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395" name="Picture 11"/>
              <xdr:cNvPicPr>
                <a:picLocks noChangeAspect="1" noChangeArrowheads="1"/>
                <a:extLst>
                  <a:ext uri="{84589F7E-364E-4C9E-8A38-B11213B215E9}">
                    <a14:cameraTool cellRange="'NTS ONLY_set_year'!$AG$3:$AQ$3" spid="_x0000_s165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6396" name="Picture 12"/>
            <xdr:cNvPicPr>
              <a:picLocks noChangeAspect="1" noChangeArrowheads="1"/>
              <a:extLst>
                <a:ext uri="{84589F7E-364E-4C9E-8A38-B11213B215E9}">
                  <a14:cameraTool cellRange="'NTS ONLY_set_year'!$AD$3" spid="_x0000_s1654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6397" name="Picture 13"/>
            <xdr:cNvPicPr>
              <a:picLocks noChangeAspect="1" noChangeArrowheads="1"/>
              <a:extLst>
                <a:ext uri="{84589F7E-364E-4C9E-8A38-B11213B215E9}">
                  <a14:cameraTool cellRange="$AG$3:$AO$3" spid="_x0000_s165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6398" name="Group 14"/>
            <xdr:cNvGrpSpPr>
              <a:grpSpLocks/>
            </xdr:cNvGrpSpPr>
          </xdr:nvGrpSpPr>
          <xdr:grpSpPr bwMode="auto">
            <a:xfrm>
              <a:off x="0" y="0"/>
              <a:ext cx="9115425" cy="219075"/>
              <a:chOff x="0" y="2"/>
              <a:chExt cx="957" cy="23"/>
            </a:xfrm>
          </xdr:grpSpPr>
          <xdr:pic>
            <xdr:nvPicPr>
              <xdr:cNvPr id="16399" name="Picture 15"/>
              <xdr:cNvPicPr>
                <a:picLocks noChangeAspect="1" noChangeArrowheads="1"/>
                <a:extLst>
                  <a:ext uri="{84589F7E-364E-4C9E-8A38-B11213B215E9}">
                    <a14:cameraTool cellRange="'NTS ONLY_set_year'!$AQ$3:$BH$3" spid="_x0000_s165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6400" name="Picture 16"/>
              <xdr:cNvPicPr>
                <a:picLocks noChangeAspect="1" noChangeArrowheads="1"/>
                <a:extLst>
                  <a:ext uri="{84589F7E-364E-4C9E-8A38-B11213B215E9}">
                    <a14:cameraTool cellRange="'NTS ONLY_set_year'!$AG$3:$AQ$3" spid="_x0000_s165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545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1" name="Picture 1"/>
            <xdr:cNvPicPr>
              <a:picLocks noChangeAspect="1" noChangeArrowheads="1"/>
              <a:extLst>
                <a:ext uri="{84589F7E-364E-4C9E-8A38-B11213B215E9}">
                  <a14:cameraTool cellRange="'NTS ONLY_set_year'!$AD$3" spid="_x0000_s155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2" name="Picture 2"/>
            <xdr:cNvPicPr>
              <a:picLocks noChangeAspect="1" noChangeArrowheads="1"/>
              <a:extLst>
                <a:ext uri="{84589F7E-364E-4C9E-8A38-B11213B215E9}">
                  <a14:cameraTool cellRange="$AG$3:$AO$3" spid="_x0000_s155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4" name="Group 4"/>
            <xdr:cNvGrpSpPr>
              <a:grpSpLocks/>
            </xdr:cNvGrpSpPr>
          </xdr:nvGrpSpPr>
          <xdr:grpSpPr bwMode="auto">
            <a:xfrm>
              <a:off x="0" y="0"/>
              <a:ext cx="9115425" cy="219075"/>
              <a:chOff x="0" y="2"/>
              <a:chExt cx="957" cy="23"/>
            </a:xfrm>
          </xdr:grpSpPr>
          <xdr:pic>
            <xdr:nvPicPr>
              <xdr:cNvPr id="15365" name="Picture 5"/>
              <xdr:cNvPicPr>
                <a:picLocks noChangeAspect="1" noChangeArrowheads="1"/>
                <a:extLst>
                  <a:ext uri="{84589F7E-364E-4C9E-8A38-B11213B215E9}">
                    <a14:cameraTool cellRange="'NTS ONLY_set_year'!$AQ$3:$BH$3" spid="_x0000_s155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66" name="Picture 6"/>
              <xdr:cNvPicPr>
                <a:picLocks noChangeAspect="1" noChangeArrowheads="1"/>
                <a:extLst>
                  <a:ext uri="{84589F7E-364E-4C9E-8A38-B11213B215E9}">
                    <a14:cameraTool cellRange="'NTS ONLY_set_year'!$AG$3:$AQ$3" spid="_x0000_s155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5367" name="Picture 7"/>
            <xdr:cNvPicPr>
              <a:picLocks noChangeAspect="1" noChangeArrowheads="1"/>
              <a:extLst>
                <a:ext uri="{84589F7E-364E-4C9E-8A38-B11213B215E9}">
                  <a14:cameraTool cellRange="'NTS ONLY_set_year'!$AD$3" spid="_x0000_s155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68" name="Picture 8"/>
            <xdr:cNvPicPr>
              <a:picLocks noChangeAspect="1" noChangeArrowheads="1"/>
              <a:extLst>
                <a:ext uri="{84589F7E-364E-4C9E-8A38-B11213B215E9}">
                  <a14:cameraTool cellRange="$AG$3:$AO$3" spid="_x0000_s155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69" name="Group 9"/>
            <xdr:cNvGrpSpPr>
              <a:grpSpLocks/>
            </xdr:cNvGrpSpPr>
          </xdr:nvGrpSpPr>
          <xdr:grpSpPr bwMode="auto">
            <a:xfrm>
              <a:off x="0" y="0"/>
              <a:ext cx="9115425" cy="219075"/>
              <a:chOff x="0" y="2"/>
              <a:chExt cx="957" cy="23"/>
            </a:xfrm>
          </xdr:grpSpPr>
          <xdr:pic>
            <xdr:nvPicPr>
              <xdr:cNvPr id="15370" name="Picture 10"/>
              <xdr:cNvPicPr>
                <a:picLocks noChangeAspect="1" noChangeArrowheads="1"/>
                <a:extLst>
                  <a:ext uri="{84589F7E-364E-4C9E-8A38-B11213B215E9}">
                    <a14:cameraTool cellRange="'NTS ONLY_set_year'!$AQ$3:$BH$3" spid="_x0000_s155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1" name="Picture 11"/>
              <xdr:cNvPicPr>
                <a:picLocks noChangeAspect="1" noChangeArrowheads="1"/>
                <a:extLst>
                  <a:ext uri="{84589F7E-364E-4C9E-8A38-B11213B215E9}">
                    <a14:cameraTool cellRange="'NTS ONLY_set_year'!$AG$3:$AQ$3" spid="_x0000_s155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5372" name="Picture 12"/>
            <xdr:cNvPicPr>
              <a:picLocks noChangeAspect="1" noChangeArrowheads="1"/>
              <a:extLst>
                <a:ext uri="{84589F7E-364E-4C9E-8A38-B11213B215E9}">
                  <a14:cameraTool cellRange="'NTS ONLY_set_year'!$AD$3" spid="_x0000_s1551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5373" name="Picture 13"/>
            <xdr:cNvPicPr>
              <a:picLocks noChangeAspect="1" noChangeArrowheads="1"/>
              <a:extLst>
                <a:ext uri="{84589F7E-364E-4C9E-8A38-B11213B215E9}">
                  <a14:cameraTool cellRange="$AG$3:$AO$3" spid="_x0000_s155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5374" name="Group 14"/>
            <xdr:cNvGrpSpPr>
              <a:grpSpLocks/>
            </xdr:cNvGrpSpPr>
          </xdr:nvGrpSpPr>
          <xdr:grpSpPr bwMode="auto">
            <a:xfrm>
              <a:off x="0" y="0"/>
              <a:ext cx="9115425" cy="219075"/>
              <a:chOff x="0" y="2"/>
              <a:chExt cx="957" cy="23"/>
            </a:xfrm>
          </xdr:grpSpPr>
          <xdr:pic>
            <xdr:nvPicPr>
              <xdr:cNvPr id="15375" name="Picture 15"/>
              <xdr:cNvPicPr>
                <a:picLocks noChangeAspect="1" noChangeArrowheads="1"/>
                <a:extLst>
                  <a:ext uri="{84589F7E-364E-4C9E-8A38-B11213B215E9}">
                    <a14:cameraTool cellRange="'NTS ONLY_set_year'!$AQ$3:$BH$3" spid="_x0000_s155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5376" name="Picture 16"/>
              <xdr:cNvPicPr>
                <a:picLocks noChangeAspect="1" noChangeArrowheads="1"/>
                <a:extLst>
                  <a:ext uri="{84589F7E-364E-4C9E-8A38-B11213B215E9}">
                    <a14:cameraTool cellRange="'NTS ONLY_set_year'!$AG$3:$AQ$3" spid="_x0000_s155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4428" name="Picture 9"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37" name="Picture 1"/>
            <xdr:cNvPicPr>
              <a:picLocks noChangeAspect="1" noChangeArrowheads="1"/>
              <a:extLst>
                <a:ext uri="{84589F7E-364E-4C9E-8A38-B11213B215E9}">
                  <a14:cameraTool cellRange="'NTS ONLY_set_year'!$AD$3" spid="_x0000_s144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38" name="Picture 2"/>
            <xdr:cNvPicPr>
              <a:picLocks noChangeAspect="1" noChangeArrowheads="1"/>
              <a:extLst>
                <a:ext uri="{84589F7E-364E-4C9E-8A38-B11213B215E9}">
                  <a14:cameraTool cellRange="$AG$3:$AO$3" spid="_x0000_s144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0" name="Group 4"/>
            <xdr:cNvGrpSpPr>
              <a:grpSpLocks/>
            </xdr:cNvGrpSpPr>
          </xdr:nvGrpSpPr>
          <xdr:grpSpPr bwMode="auto">
            <a:xfrm>
              <a:off x="0" y="0"/>
              <a:ext cx="9115425" cy="219075"/>
              <a:chOff x="0" y="2"/>
              <a:chExt cx="957" cy="23"/>
            </a:xfrm>
          </xdr:grpSpPr>
          <xdr:pic>
            <xdr:nvPicPr>
              <xdr:cNvPr id="14341" name="Picture 5"/>
              <xdr:cNvPicPr>
                <a:picLocks noChangeAspect="1" noChangeArrowheads="1"/>
                <a:extLst>
                  <a:ext uri="{84589F7E-364E-4C9E-8A38-B11213B215E9}">
                    <a14:cameraTool cellRange="'NTS ONLY_set_year'!$AQ$3:$BH$3" spid="_x0000_s144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2" name="Picture 6"/>
              <xdr:cNvPicPr>
                <a:picLocks noChangeAspect="1" noChangeArrowheads="1"/>
                <a:extLst>
                  <a:ext uri="{84589F7E-364E-4C9E-8A38-B11213B215E9}">
                    <a14:cameraTool cellRange="'NTS ONLY_set_year'!$AG$3:$AQ$3" spid="_x0000_s144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4343" name="Picture 7"/>
            <xdr:cNvPicPr>
              <a:picLocks noChangeAspect="1" noChangeArrowheads="1"/>
              <a:extLst>
                <a:ext uri="{84589F7E-364E-4C9E-8A38-B11213B215E9}">
                  <a14:cameraTool cellRange="'NTS ONLY_set_year'!$AD$3" spid="_x0000_s144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4" name="Picture 8"/>
            <xdr:cNvPicPr>
              <a:picLocks noChangeAspect="1" noChangeArrowheads="1"/>
              <a:extLst>
                <a:ext uri="{84589F7E-364E-4C9E-8A38-B11213B215E9}">
                  <a14:cameraTool cellRange="$AG$3:$AO$3" spid="_x0000_s144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45" name="Group 9"/>
            <xdr:cNvGrpSpPr>
              <a:grpSpLocks/>
            </xdr:cNvGrpSpPr>
          </xdr:nvGrpSpPr>
          <xdr:grpSpPr bwMode="auto">
            <a:xfrm>
              <a:off x="0" y="0"/>
              <a:ext cx="9115425" cy="219075"/>
              <a:chOff x="0" y="2"/>
              <a:chExt cx="957" cy="23"/>
            </a:xfrm>
          </xdr:grpSpPr>
          <xdr:pic>
            <xdr:nvPicPr>
              <xdr:cNvPr id="14346" name="Picture 10"/>
              <xdr:cNvPicPr>
                <a:picLocks noChangeAspect="1" noChangeArrowheads="1"/>
                <a:extLst>
                  <a:ext uri="{84589F7E-364E-4C9E-8A38-B11213B215E9}">
                    <a14:cameraTool cellRange="'NTS ONLY_set_year'!$AQ$3:$BH$3" spid="_x0000_s144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47" name="Picture 11"/>
              <xdr:cNvPicPr>
                <a:picLocks noChangeAspect="1" noChangeArrowheads="1"/>
                <a:extLst>
                  <a:ext uri="{84589F7E-364E-4C9E-8A38-B11213B215E9}">
                    <a14:cameraTool cellRange="'NTS ONLY_set_year'!$AG$3:$AQ$3" spid="_x0000_s144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4348" name="Picture 12"/>
            <xdr:cNvPicPr>
              <a:picLocks noChangeAspect="1" noChangeArrowheads="1"/>
              <a:extLst>
                <a:ext uri="{84589F7E-364E-4C9E-8A38-B11213B215E9}">
                  <a14:cameraTool cellRange="'NTS ONLY_set_year'!$AD$3" spid="_x0000_s1449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4349" name="Picture 13"/>
            <xdr:cNvPicPr>
              <a:picLocks noChangeAspect="1" noChangeArrowheads="1"/>
              <a:extLst>
                <a:ext uri="{84589F7E-364E-4C9E-8A38-B11213B215E9}">
                  <a14:cameraTool cellRange="$AG$3:$AO$3" spid="_x0000_s144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4350" name="Group 14"/>
            <xdr:cNvGrpSpPr>
              <a:grpSpLocks/>
            </xdr:cNvGrpSpPr>
          </xdr:nvGrpSpPr>
          <xdr:grpSpPr bwMode="auto">
            <a:xfrm>
              <a:off x="0" y="0"/>
              <a:ext cx="9115425" cy="219075"/>
              <a:chOff x="0" y="2"/>
              <a:chExt cx="957" cy="23"/>
            </a:xfrm>
          </xdr:grpSpPr>
          <xdr:pic>
            <xdr:nvPicPr>
              <xdr:cNvPr id="14351" name="Picture 15"/>
              <xdr:cNvPicPr>
                <a:picLocks noChangeAspect="1" noChangeArrowheads="1"/>
                <a:extLst>
                  <a:ext uri="{84589F7E-364E-4C9E-8A38-B11213B215E9}">
                    <a14:cameraTool cellRange="'NTS ONLY_set_year'!$AQ$3:$BH$3" spid="_x0000_s144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4352" name="Picture 16"/>
              <xdr:cNvPicPr>
                <a:picLocks noChangeAspect="1" noChangeArrowheads="1"/>
                <a:extLst>
                  <a:ext uri="{84589F7E-364E-4C9E-8A38-B11213B215E9}">
                    <a14:cameraTool cellRange="'NTS ONLY_set_year'!$AG$3:$AQ$3" spid="_x0000_s144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3403"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3" name="Picture 1"/>
            <xdr:cNvPicPr>
              <a:picLocks noChangeAspect="1" noChangeArrowheads="1"/>
              <a:extLst>
                <a:ext uri="{84589F7E-364E-4C9E-8A38-B11213B215E9}">
                  <a14:cameraTool cellRange="'NTS ONLY_set_year'!$AD$3" spid="_x0000_s134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14" name="Picture 2"/>
            <xdr:cNvPicPr>
              <a:picLocks noChangeAspect="1" noChangeArrowheads="1"/>
              <a:extLst>
                <a:ext uri="{84589F7E-364E-4C9E-8A38-B11213B215E9}">
                  <a14:cameraTool cellRange="$AG$3:$AO$3" spid="_x0000_s134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16" name="Group 4"/>
            <xdr:cNvGrpSpPr>
              <a:grpSpLocks/>
            </xdr:cNvGrpSpPr>
          </xdr:nvGrpSpPr>
          <xdr:grpSpPr bwMode="auto">
            <a:xfrm>
              <a:off x="0" y="0"/>
              <a:ext cx="9115425" cy="219075"/>
              <a:chOff x="0" y="2"/>
              <a:chExt cx="957" cy="23"/>
            </a:xfrm>
          </xdr:grpSpPr>
          <xdr:pic>
            <xdr:nvPicPr>
              <xdr:cNvPr id="13317" name="Picture 5"/>
              <xdr:cNvPicPr>
                <a:picLocks noChangeAspect="1" noChangeArrowheads="1"/>
                <a:extLst>
                  <a:ext uri="{84589F7E-364E-4C9E-8A38-B11213B215E9}">
                    <a14:cameraTool cellRange="'NTS ONLY_set_year'!$AQ$3:$BH$3" spid="_x0000_s134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18" name="Picture 6"/>
              <xdr:cNvPicPr>
                <a:picLocks noChangeAspect="1" noChangeArrowheads="1"/>
                <a:extLst>
                  <a:ext uri="{84589F7E-364E-4C9E-8A38-B11213B215E9}">
                    <a14:cameraTool cellRange="'NTS ONLY_set_year'!$AG$3:$AQ$3" spid="_x0000_s134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3319" name="Picture 7"/>
            <xdr:cNvPicPr>
              <a:picLocks noChangeAspect="1" noChangeArrowheads="1"/>
              <a:extLst>
                <a:ext uri="{84589F7E-364E-4C9E-8A38-B11213B215E9}">
                  <a14:cameraTool cellRange="'NTS ONLY_set_year'!$AD$3" spid="_x0000_s1346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0" name="Picture 8"/>
            <xdr:cNvPicPr>
              <a:picLocks noChangeAspect="1" noChangeArrowheads="1"/>
              <a:extLst>
                <a:ext uri="{84589F7E-364E-4C9E-8A38-B11213B215E9}">
                  <a14:cameraTool cellRange="$AG$3:$AO$3" spid="_x0000_s134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1" name="Group 9"/>
            <xdr:cNvGrpSpPr>
              <a:grpSpLocks/>
            </xdr:cNvGrpSpPr>
          </xdr:nvGrpSpPr>
          <xdr:grpSpPr bwMode="auto">
            <a:xfrm>
              <a:off x="0" y="0"/>
              <a:ext cx="9115425" cy="219075"/>
              <a:chOff x="0" y="2"/>
              <a:chExt cx="957" cy="23"/>
            </a:xfrm>
          </xdr:grpSpPr>
          <xdr:pic>
            <xdr:nvPicPr>
              <xdr:cNvPr id="13322" name="Picture 10"/>
              <xdr:cNvPicPr>
                <a:picLocks noChangeAspect="1" noChangeArrowheads="1"/>
                <a:extLst>
                  <a:ext uri="{84589F7E-364E-4C9E-8A38-B11213B215E9}">
                    <a14:cameraTool cellRange="'NTS ONLY_set_year'!$AQ$3:$BH$3" spid="_x0000_s134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3" name="Picture 11"/>
              <xdr:cNvPicPr>
                <a:picLocks noChangeAspect="1" noChangeArrowheads="1"/>
                <a:extLst>
                  <a:ext uri="{84589F7E-364E-4C9E-8A38-B11213B215E9}">
                    <a14:cameraTool cellRange="'NTS ONLY_set_year'!$AG$3:$AQ$3" spid="_x0000_s134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3324" name="Picture 12"/>
            <xdr:cNvPicPr>
              <a:picLocks noChangeAspect="1" noChangeArrowheads="1"/>
              <a:extLst>
                <a:ext uri="{84589F7E-364E-4C9E-8A38-B11213B215E9}">
                  <a14:cameraTool cellRange="'NTS ONLY_set_year'!$AD$3" spid="_x0000_s1346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3325" name="Picture 13"/>
            <xdr:cNvPicPr>
              <a:picLocks noChangeAspect="1" noChangeArrowheads="1"/>
              <a:extLst>
                <a:ext uri="{84589F7E-364E-4C9E-8A38-B11213B215E9}">
                  <a14:cameraTool cellRange="$AG$3:$AO$3" spid="_x0000_s1347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3326" name="Group 14"/>
            <xdr:cNvGrpSpPr>
              <a:grpSpLocks/>
            </xdr:cNvGrpSpPr>
          </xdr:nvGrpSpPr>
          <xdr:grpSpPr bwMode="auto">
            <a:xfrm>
              <a:off x="0" y="0"/>
              <a:ext cx="9115425" cy="219075"/>
              <a:chOff x="0" y="2"/>
              <a:chExt cx="957" cy="23"/>
            </a:xfrm>
          </xdr:grpSpPr>
          <xdr:pic>
            <xdr:nvPicPr>
              <xdr:cNvPr id="13327" name="Picture 15"/>
              <xdr:cNvPicPr>
                <a:picLocks noChangeAspect="1" noChangeArrowheads="1"/>
                <a:extLst>
                  <a:ext uri="{84589F7E-364E-4C9E-8A38-B11213B215E9}">
                    <a14:cameraTool cellRange="'NTS ONLY_set_year'!$AQ$3:$BH$3" spid="_x0000_s1347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3328" name="Picture 16"/>
              <xdr:cNvPicPr>
                <a:picLocks noChangeAspect="1" noChangeArrowheads="1"/>
                <a:extLst>
                  <a:ext uri="{84589F7E-364E-4C9E-8A38-B11213B215E9}">
                    <a14:cameraTool cellRange="'NTS ONLY_set_year'!$AG$3:$AQ$3" spid="_x0000_s1347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2379"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89" name="Picture 1"/>
            <xdr:cNvPicPr>
              <a:picLocks noChangeAspect="1" noChangeArrowheads="1"/>
              <a:extLst>
                <a:ext uri="{84589F7E-364E-4C9E-8A38-B11213B215E9}">
                  <a14:cameraTool cellRange="'NTS ONLY_set_year'!$AD$3" spid="_x0000_s1243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0" name="Picture 2"/>
            <xdr:cNvPicPr>
              <a:picLocks noChangeAspect="1" noChangeArrowheads="1"/>
              <a:extLst>
                <a:ext uri="{84589F7E-364E-4C9E-8A38-B11213B215E9}">
                  <a14:cameraTool cellRange="$AG$3:$AO$3" spid="_x0000_s124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2" name="Group 4"/>
            <xdr:cNvGrpSpPr>
              <a:grpSpLocks/>
            </xdr:cNvGrpSpPr>
          </xdr:nvGrpSpPr>
          <xdr:grpSpPr bwMode="auto">
            <a:xfrm>
              <a:off x="0" y="0"/>
              <a:ext cx="9115425" cy="219075"/>
              <a:chOff x="0" y="2"/>
              <a:chExt cx="957" cy="23"/>
            </a:xfrm>
          </xdr:grpSpPr>
          <xdr:pic>
            <xdr:nvPicPr>
              <xdr:cNvPr id="12293" name="Picture 5"/>
              <xdr:cNvPicPr>
                <a:picLocks noChangeAspect="1" noChangeArrowheads="1"/>
                <a:extLst>
                  <a:ext uri="{84589F7E-364E-4C9E-8A38-B11213B215E9}">
                    <a14:cameraTool cellRange="'NTS ONLY_set_year'!$AQ$3:$BH$3" spid="_x0000_s124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4" name="Picture 6"/>
              <xdr:cNvPicPr>
                <a:picLocks noChangeAspect="1" noChangeArrowheads="1"/>
                <a:extLst>
                  <a:ext uri="{84589F7E-364E-4C9E-8A38-B11213B215E9}">
                    <a14:cameraTool cellRange="'NTS ONLY_set_year'!$AG$3:$AQ$3" spid="_x0000_s124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2295" name="Picture 7"/>
            <xdr:cNvPicPr>
              <a:picLocks noChangeAspect="1" noChangeArrowheads="1"/>
              <a:extLst>
                <a:ext uri="{84589F7E-364E-4C9E-8A38-B11213B215E9}">
                  <a14:cameraTool cellRange="'NTS ONLY_set_year'!$AD$3" spid="_x0000_s124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296" name="Picture 8"/>
            <xdr:cNvPicPr>
              <a:picLocks noChangeAspect="1" noChangeArrowheads="1"/>
              <a:extLst>
                <a:ext uri="{84589F7E-364E-4C9E-8A38-B11213B215E9}">
                  <a14:cameraTool cellRange="$AG$3:$AO$3" spid="_x0000_s124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297" name="Group 9"/>
            <xdr:cNvGrpSpPr>
              <a:grpSpLocks/>
            </xdr:cNvGrpSpPr>
          </xdr:nvGrpSpPr>
          <xdr:grpSpPr bwMode="auto">
            <a:xfrm>
              <a:off x="0" y="0"/>
              <a:ext cx="9115425" cy="219075"/>
              <a:chOff x="0" y="2"/>
              <a:chExt cx="957" cy="23"/>
            </a:xfrm>
          </xdr:grpSpPr>
          <xdr:pic>
            <xdr:nvPicPr>
              <xdr:cNvPr id="12298" name="Picture 10"/>
              <xdr:cNvPicPr>
                <a:picLocks noChangeAspect="1" noChangeArrowheads="1"/>
                <a:extLst>
                  <a:ext uri="{84589F7E-364E-4C9E-8A38-B11213B215E9}">
                    <a14:cameraTool cellRange="'NTS ONLY_set_year'!$AQ$3:$BH$3" spid="_x0000_s124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299" name="Picture 11"/>
              <xdr:cNvPicPr>
                <a:picLocks noChangeAspect="1" noChangeArrowheads="1"/>
                <a:extLst>
                  <a:ext uri="{84589F7E-364E-4C9E-8A38-B11213B215E9}">
                    <a14:cameraTool cellRange="'NTS ONLY_set_year'!$AG$3:$AQ$3" spid="_x0000_s124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2300" name="Picture 12"/>
            <xdr:cNvPicPr>
              <a:picLocks noChangeAspect="1" noChangeArrowheads="1"/>
              <a:extLst>
                <a:ext uri="{84589F7E-364E-4C9E-8A38-B11213B215E9}">
                  <a14:cameraTool cellRange="'NTS ONLY_set_year'!$AD$3" spid="_x0000_s124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2301" name="Picture 13"/>
            <xdr:cNvPicPr>
              <a:picLocks noChangeAspect="1" noChangeArrowheads="1"/>
              <a:extLst>
                <a:ext uri="{84589F7E-364E-4C9E-8A38-B11213B215E9}">
                  <a14:cameraTool cellRange="$AG$3:$AO$3" spid="_x0000_s124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2302" name="Group 14"/>
            <xdr:cNvGrpSpPr>
              <a:grpSpLocks/>
            </xdr:cNvGrpSpPr>
          </xdr:nvGrpSpPr>
          <xdr:grpSpPr bwMode="auto">
            <a:xfrm>
              <a:off x="0" y="0"/>
              <a:ext cx="9115425" cy="219075"/>
              <a:chOff x="0" y="2"/>
              <a:chExt cx="957" cy="23"/>
            </a:xfrm>
          </xdr:grpSpPr>
          <xdr:pic>
            <xdr:nvPicPr>
              <xdr:cNvPr id="12303" name="Picture 15"/>
              <xdr:cNvPicPr>
                <a:picLocks noChangeAspect="1" noChangeArrowheads="1"/>
                <a:extLst>
                  <a:ext uri="{84589F7E-364E-4C9E-8A38-B11213B215E9}">
                    <a14:cameraTool cellRange="'NTS ONLY_set_year'!$AQ$3:$BH$3" spid="_x0000_s124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2304" name="Picture 16"/>
              <xdr:cNvPicPr>
                <a:picLocks noChangeAspect="1" noChangeArrowheads="1"/>
                <a:extLst>
                  <a:ext uri="{84589F7E-364E-4C9E-8A38-B11213B215E9}">
                    <a14:cameraTool cellRange="'NTS ONLY_set_year'!$AG$3:$AQ$3" spid="_x0000_s124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0331"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1" name="Picture 1"/>
            <xdr:cNvPicPr>
              <a:picLocks noChangeAspect="1" noChangeArrowheads="1"/>
              <a:extLst>
                <a:ext uri="{84589F7E-364E-4C9E-8A38-B11213B215E9}">
                  <a14:cameraTool cellRange="'NTS ONLY_set_year'!$AD$3" spid="_x0000_s1038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2" name="Picture 2"/>
            <xdr:cNvPicPr>
              <a:picLocks noChangeAspect="1" noChangeArrowheads="1"/>
              <a:extLst>
                <a:ext uri="{84589F7E-364E-4C9E-8A38-B11213B215E9}">
                  <a14:cameraTool cellRange="$AG$3:$AO$3" spid="_x0000_s103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4" name="Group 4"/>
            <xdr:cNvGrpSpPr>
              <a:grpSpLocks/>
            </xdr:cNvGrpSpPr>
          </xdr:nvGrpSpPr>
          <xdr:grpSpPr bwMode="auto">
            <a:xfrm>
              <a:off x="0" y="0"/>
              <a:ext cx="9115425" cy="219075"/>
              <a:chOff x="0" y="2"/>
              <a:chExt cx="957" cy="23"/>
            </a:xfrm>
          </xdr:grpSpPr>
          <xdr:pic>
            <xdr:nvPicPr>
              <xdr:cNvPr id="10245" name="Picture 5"/>
              <xdr:cNvPicPr>
                <a:picLocks noChangeAspect="1" noChangeArrowheads="1"/>
                <a:extLst>
                  <a:ext uri="{84589F7E-364E-4C9E-8A38-B11213B215E9}">
                    <a14:cameraTool cellRange="'NTS ONLY_set_year'!$AQ$3:$BH$3" spid="_x0000_s103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46" name="Picture 6"/>
              <xdr:cNvPicPr>
                <a:picLocks noChangeAspect="1" noChangeArrowheads="1"/>
                <a:extLst>
                  <a:ext uri="{84589F7E-364E-4C9E-8A38-B11213B215E9}">
                    <a14:cameraTool cellRange="'NTS ONLY_set_year'!$AG$3:$AQ$3" spid="_x0000_s103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0247" name="Picture 7"/>
            <xdr:cNvPicPr>
              <a:picLocks noChangeAspect="1" noChangeArrowheads="1"/>
              <a:extLst>
                <a:ext uri="{84589F7E-364E-4C9E-8A38-B11213B215E9}">
                  <a14:cameraTool cellRange="'NTS ONLY_set_year'!$AD$3" spid="_x0000_s1039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48" name="Picture 8"/>
            <xdr:cNvPicPr>
              <a:picLocks noChangeAspect="1" noChangeArrowheads="1"/>
              <a:extLst>
                <a:ext uri="{84589F7E-364E-4C9E-8A38-B11213B215E9}">
                  <a14:cameraTool cellRange="$AG$3:$AO$3" spid="_x0000_s1039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49" name="Group 9"/>
            <xdr:cNvGrpSpPr>
              <a:grpSpLocks/>
            </xdr:cNvGrpSpPr>
          </xdr:nvGrpSpPr>
          <xdr:grpSpPr bwMode="auto">
            <a:xfrm>
              <a:off x="0" y="0"/>
              <a:ext cx="9115425" cy="219075"/>
              <a:chOff x="0" y="2"/>
              <a:chExt cx="957" cy="23"/>
            </a:xfrm>
          </xdr:grpSpPr>
          <xdr:pic>
            <xdr:nvPicPr>
              <xdr:cNvPr id="10250" name="Picture 10"/>
              <xdr:cNvPicPr>
                <a:picLocks noChangeAspect="1" noChangeArrowheads="1"/>
                <a:extLst>
                  <a:ext uri="{84589F7E-364E-4C9E-8A38-B11213B215E9}">
                    <a14:cameraTool cellRange="'NTS ONLY_set_year'!$AQ$3:$BH$3" spid="_x0000_s1039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1" name="Picture 11"/>
              <xdr:cNvPicPr>
                <a:picLocks noChangeAspect="1" noChangeArrowheads="1"/>
                <a:extLst>
                  <a:ext uri="{84589F7E-364E-4C9E-8A38-B11213B215E9}">
                    <a14:cameraTool cellRange="'NTS ONLY_set_year'!$AG$3:$AQ$3" spid="_x0000_s1039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0252" name="Picture 12"/>
            <xdr:cNvPicPr>
              <a:picLocks noChangeAspect="1" noChangeArrowheads="1"/>
              <a:extLst>
                <a:ext uri="{84589F7E-364E-4C9E-8A38-B11213B215E9}">
                  <a14:cameraTool cellRange="'NTS ONLY_set_year'!$AD$3" spid="_x0000_s1039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0253" name="Picture 13"/>
            <xdr:cNvPicPr>
              <a:picLocks noChangeAspect="1" noChangeArrowheads="1"/>
              <a:extLst>
                <a:ext uri="{84589F7E-364E-4C9E-8A38-B11213B215E9}">
                  <a14:cameraTool cellRange="$AG$3:$AO$3" spid="_x0000_s1039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0254" name="Group 14"/>
            <xdr:cNvGrpSpPr>
              <a:grpSpLocks/>
            </xdr:cNvGrpSpPr>
          </xdr:nvGrpSpPr>
          <xdr:grpSpPr bwMode="auto">
            <a:xfrm>
              <a:off x="0" y="0"/>
              <a:ext cx="9115425" cy="219075"/>
              <a:chOff x="0" y="2"/>
              <a:chExt cx="957" cy="23"/>
            </a:xfrm>
          </xdr:grpSpPr>
          <xdr:pic>
            <xdr:nvPicPr>
              <xdr:cNvPr id="10255" name="Picture 15"/>
              <xdr:cNvPicPr>
                <a:picLocks noChangeAspect="1" noChangeArrowheads="1"/>
                <a:extLst>
                  <a:ext uri="{84589F7E-364E-4C9E-8A38-B11213B215E9}">
                    <a14:cameraTool cellRange="'NTS ONLY_set_year'!$AQ$3:$BH$3" spid="_x0000_s1039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0256" name="Picture 16"/>
              <xdr:cNvPicPr>
                <a:picLocks noChangeAspect="1" noChangeArrowheads="1"/>
                <a:extLst>
                  <a:ext uri="{84589F7E-364E-4C9E-8A38-B11213B215E9}">
                    <a14:cameraTool cellRange="'NTS ONLY_set_year'!$AG$3:$AQ$3" spid="_x0000_s1040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255</xdr:col>
      <xdr:colOff>0</xdr:colOff>
      <xdr:row>58</xdr:row>
      <xdr:rowOff>47625</xdr:rowOff>
    </xdr:from>
    <xdr:to>
      <xdr:col>255</xdr:col>
      <xdr:colOff>0</xdr:colOff>
      <xdr:row>59</xdr:row>
      <xdr:rowOff>47625</xdr:rowOff>
    </xdr:to>
    <xdr:sp macro="" textlink="">
      <xdr:nvSpPr>
        <xdr:cNvPr id="6150" name="Rectangle 6">
          <a:hlinkClick xmlns:r="http://schemas.openxmlformats.org/officeDocument/2006/relationships" r:id="rId1"/>
        </xdr:cNvPr>
        <xdr:cNvSpPr>
          <a:spLocks noChangeArrowheads="1"/>
        </xdr:cNvSpPr>
      </xdr:nvSpPr>
      <xdr:spPr bwMode="auto">
        <a:xfrm>
          <a:off x="8439150" y="98012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1209675</xdr:colOff>
      <xdr:row>65535</xdr:row>
      <xdr:rowOff>0</xdr:rowOff>
    </xdr:from>
    <xdr:to>
      <xdr:col>6</xdr:col>
      <xdr:colOff>1885950</xdr:colOff>
      <xdr:row>65535</xdr:row>
      <xdr:rowOff>0</xdr:rowOff>
    </xdr:to>
    <xdr:sp macro="" textlink="">
      <xdr:nvSpPr>
        <xdr:cNvPr id="6151" name="Rectangle 7">
          <a:hlinkClick xmlns:r="http://schemas.openxmlformats.org/officeDocument/2006/relationships" r:id="rId2"/>
        </xdr:cNvPr>
        <xdr:cNvSpPr>
          <a:spLocks noChangeArrowheads="1"/>
        </xdr:cNvSpPr>
      </xdr:nvSpPr>
      <xdr:spPr bwMode="auto">
        <a:xfrm>
          <a:off x="5438775" y="10077450"/>
          <a:ext cx="676275" cy="0"/>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00"/>
              </a:solidFill>
              <a:latin typeface="Arial"/>
              <a:cs typeface="Arial"/>
            </a:rPr>
            <a:t>Français</a:t>
          </a:r>
        </a:p>
      </xdr:txBody>
    </xdr:sp>
    <xdr:clientData/>
  </xdr:twoCellAnchor>
  <xdr:twoCellAnchor>
    <xdr:from>
      <xdr:col>255</xdr:col>
      <xdr:colOff>0</xdr:colOff>
      <xdr:row>3</xdr:row>
      <xdr:rowOff>76200</xdr:rowOff>
    </xdr:from>
    <xdr:to>
      <xdr:col>255</xdr:col>
      <xdr:colOff>0</xdr:colOff>
      <xdr:row>5</xdr:row>
      <xdr:rowOff>19050</xdr:rowOff>
    </xdr:to>
    <xdr:sp macro="" textlink="">
      <xdr:nvSpPr>
        <xdr:cNvPr id="6156" name="Rectangle 12">
          <a:hlinkClick xmlns:r="http://schemas.openxmlformats.org/officeDocument/2006/relationships" r:id="rId1"/>
        </xdr:cNvPr>
        <xdr:cNvSpPr>
          <a:spLocks noChangeArrowheads="1"/>
        </xdr:cNvSpPr>
      </xdr:nvSpPr>
      <xdr:spPr bwMode="auto">
        <a:xfrm>
          <a:off x="8439150" y="542925"/>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255</xdr:col>
      <xdr:colOff>0</xdr:colOff>
      <xdr:row>5</xdr:row>
      <xdr:rowOff>38100</xdr:rowOff>
    </xdr:from>
    <xdr:to>
      <xdr:col>255</xdr:col>
      <xdr:colOff>0</xdr:colOff>
      <xdr:row>5</xdr:row>
      <xdr:rowOff>200025</xdr:rowOff>
    </xdr:to>
    <xdr:sp macro="" textlink="">
      <xdr:nvSpPr>
        <xdr:cNvPr id="6157" name="Rectangle 13">
          <a:hlinkClick xmlns:r="http://schemas.openxmlformats.org/officeDocument/2006/relationships" r:id="rId2"/>
        </xdr:cNvPr>
        <xdr:cNvSpPr>
          <a:spLocks noChangeArrowheads="1"/>
        </xdr:cNvSpPr>
      </xdr:nvSpPr>
      <xdr:spPr bwMode="auto">
        <a:xfrm>
          <a:off x="8439150" y="723900"/>
          <a:ext cx="0"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6</xdr:col>
      <xdr:colOff>2752725</xdr:colOff>
      <xdr:row>2</xdr:row>
      <xdr:rowOff>295275</xdr:rowOff>
    </xdr:from>
    <xdr:to>
      <xdr:col>6</xdr:col>
      <xdr:colOff>3429000</xdr:colOff>
      <xdr:row>2</xdr:row>
      <xdr:rowOff>457200</xdr:rowOff>
    </xdr:to>
    <xdr:sp macro="" textlink="">
      <xdr:nvSpPr>
        <xdr:cNvPr id="6158" name="Rectangle 14">
          <a:hlinkClick xmlns:r="http://schemas.openxmlformats.org/officeDocument/2006/relationships" r:id="rId1"/>
        </xdr:cNvPr>
        <xdr:cNvSpPr>
          <a:spLocks noChangeArrowheads="1"/>
        </xdr:cNvSpPr>
      </xdr:nvSpPr>
      <xdr:spPr bwMode="auto">
        <a:xfrm>
          <a:off x="6981825" y="295275"/>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English</a:t>
          </a:r>
        </a:p>
      </xdr:txBody>
    </xdr:sp>
    <xdr:clientData/>
  </xdr:twoCellAnchor>
  <xdr:twoCellAnchor>
    <xdr:from>
      <xdr:col>6</xdr:col>
      <xdr:colOff>2752725</xdr:colOff>
      <xdr:row>3</xdr:row>
      <xdr:rowOff>9525</xdr:rowOff>
    </xdr:from>
    <xdr:to>
      <xdr:col>6</xdr:col>
      <xdr:colOff>3429000</xdr:colOff>
      <xdr:row>4</xdr:row>
      <xdr:rowOff>9525</xdr:rowOff>
    </xdr:to>
    <xdr:sp macro="" textlink="">
      <xdr:nvSpPr>
        <xdr:cNvPr id="6159" name="Rectangle 15">
          <a:hlinkClick xmlns:r="http://schemas.openxmlformats.org/officeDocument/2006/relationships" r:id="rId2"/>
        </xdr:cNvPr>
        <xdr:cNvSpPr>
          <a:spLocks noChangeArrowheads="1"/>
        </xdr:cNvSpPr>
      </xdr:nvSpPr>
      <xdr:spPr bwMode="auto">
        <a:xfrm>
          <a:off x="6981825" y="476250"/>
          <a:ext cx="676275" cy="161925"/>
        </a:xfrm>
        <a:prstGeom prst="rect">
          <a:avLst/>
        </a:prstGeom>
        <a:solidFill>
          <a:srgbClr val="E0E0E0"/>
        </a:solidFill>
        <a:ln w="9525">
          <a:noFill/>
          <a:miter lim="800000"/>
          <a:headEnd/>
          <a:tailEnd/>
        </a:ln>
      </xdr:spPr>
      <xdr:txBody>
        <a:bodyPr vertOverflow="clip" wrap="square" lIns="27432" tIns="22860" rIns="27432" bIns="0" anchor="t" upright="1"/>
        <a:lstStyle/>
        <a:p>
          <a:pPr algn="ctr" rtl="0">
            <a:defRPr sz="1000"/>
          </a:pPr>
          <a:r>
            <a:rPr lang="en-CA" sz="900" b="0" i="0" u="none" strike="noStrike" baseline="0">
              <a:solidFill>
                <a:srgbClr val="0000FF"/>
              </a:solidFill>
              <a:latin typeface="Arial"/>
              <a:cs typeface="Arial"/>
            </a:rPr>
            <a:t>Français</a:t>
          </a:r>
        </a:p>
      </xdr:txBody>
    </xdr:sp>
    <xdr:clientData/>
  </xdr:twoCellAnchor>
  <xdr:twoCellAnchor>
    <xdr:from>
      <xdr:col>2</xdr:col>
      <xdr:colOff>200025</xdr:colOff>
      <xdr:row>2</xdr:row>
      <xdr:rowOff>180975</xdr:rowOff>
    </xdr:from>
    <xdr:to>
      <xdr:col>7</xdr:col>
      <xdr:colOff>28575</xdr:colOff>
      <xdr:row>10</xdr:row>
      <xdr:rowOff>66675</xdr:rowOff>
    </xdr:to>
    <xdr:sp macro="" textlink="">
      <xdr:nvSpPr>
        <xdr:cNvPr id="6161" name="Text Box 17"/>
        <xdr:cNvSpPr txBox="1">
          <a:spLocks noChangeArrowheads="1"/>
        </xdr:cNvSpPr>
      </xdr:nvSpPr>
      <xdr:spPr bwMode="auto">
        <a:xfrm>
          <a:off x="1038225" y="180975"/>
          <a:ext cx="7086600" cy="1743075"/>
        </a:xfrm>
        <a:prstGeom prst="rect">
          <a:avLst/>
        </a:prstGeom>
        <a:solidFill>
          <a:srgbClr val="CCFFFF"/>
        </a:solidFill>
        <a:ln w="9525">
          <a:solidFill>
            <a:srgbClr val="000000"/>
          </a:solidFill>
          <a:miter lim="800000"/>
          <a:headEnd/>
          <a:tailEnd/>
        </a:ln>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Text be replaced with:</a:t>
          </a:r>
        </a:p>
        <a:p>
          <a:pPr algn="l" rtl="0">
            <a:defRPr sz="1000"/>
          </a:pPr>
          <a:endParaRPr lang="en-CA" sz="1000" b="1" i="0" u="none" strike="noStrike" baseline="0">
            <a:solidFill>
              <a:srgbClr val="000000"/>
            </a:solidFill>
            <a:latin typeface="Arial"/>
            <a:cs typeface="Arial"/>
          </a:endParaRPr>
        </a:p>
        <a:p>
          <a:pPr algn="l" rtl="0">
            <a:defRPr sz="1000"/>
          </a:pPr>
          <a:r>
            <a:rPr lang="en-CA" sz="1000" b="1" i="0" u="none" strike="noStrike" baseline="0">
              <a:solidFill>
                <a:srgbClr val="FF00FF"/>
              </a:solidFill>
              <a:latin typeface="Arial"/>
              <a:cs typeface="Arial"/>
            </a:rPr>
            <a:t>Payments you made to your employer in the year or within 45 days after year end should be recorded here.     </a:t>
          </a: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(Payments made from January 1, 2011, to February 14, 2011, can reduce your operating cost benefit for EITHER 2010 or 2011. Payments made within 2010 can reduce your standby charge benefit.) </a:t>
          </a:r>
        </a:p>
        <a:p>
          <a:pPr algn="l" rtl="0">
            <a:defRPr sz="1000"/>
          </a:pPr>
          <a:endParaRPr lang="en-CA" sz="1000" b="0" i="0" u="none" strike="noStrike" baseline="0">
            <a:solidFill>
              <a:srgbClr val="FF00FF"/>
            </a:solidFill>
            <a:latin typeface="Arial"/>
            <a:cs typeface="Arial"/>
          </a:endParaRPr>
        </a:p>
        <a:p>
          <a:pPr algn="l" rtl="0">
            <a:defRPr sz="1000"/>
          </a:pPr>
          <a:r>
            <a:rPr lang="en-CA" sz="1000" b="0" i="0" u="none" strike="noStrike" baseline="0">
              <a:solidFill>
                <a:srgbClr val="FF00FF"/>
              </a:solidFill>
              <a:latin typeface="Arial"/>
              <a:cs typeface="Arial"/>
            </a:rPr>
            <a:t>Translation will be required.</a:t>
          </a:r>
        </a:p>
        <a:p>
          <a:pPr algn="l" rtl="0">
            <a:defRPr sz="1000"/>
          </a:pPr>
          <a:endParaRPr lang="en-CA" sz="1000" b="0" i="0" u="none" strike="noStrike" baseline="0">
            <a:solidFill>
              <a:srgbClr val="000000"/>
            </a:solidFill>
            <a:latin typeface="Arial"/>
            <a:cs typeface="Arial"/>
          </a:endParaRPr>
        </a:p>
        <a:p>
          <a:pPr algn="l" rtl="0">
            <a:defRPr sz="1000"/>
          </a:pPr>
          <a:r>
            <a:rPr lang="en-CA" sz="1000" b="0" i="0" u="none" strike="noStrike" baseline="0">
              <a:solidFill>
                <a:srgbClr val="000000"/>
              </a:solidFill>
              <a:latin typeface="Arial"/>
              <a:cs typeface="Arial"/>
            </a:rPr>
            <a:t>Will add column that differentiates standby chanrge and operating cost amounts, and provides separate totals. Delete overall total.</a:t>
          </a:r>
        </a:p>
        <a:p>
          <a:pPr algn="l" rtl="0">
            <a:defRPr sz="1000"/>
          </a:pPr>
          <a:endParaRPr lang="en-CA" sz="1000" b="0" i="0" u="none" strike="noStrike" baseline="0">
            <a:solidFill>
              <a:srgbClr val="000000"/>
            </a:solidFill>
            <a:latin typeface="Arial"/>
            <a:cs typeface="Arial"/>
          </a:endParaRPr>
        </a:p>
      </xdr:txBody>
    </xdr:sp>
    <xdr:clientData/>
  </xdr:twoCellAnchor>
  <xdr:twoCellAnchor>
    <xdr:from>
      <xdr:col>0</xdr:col>
      <xdr:colOff>161925</xdr:colOff>
      <xdr:row>2</xdr:row>
      <xdr:rowOff>161925</xdr:rowOff>
    </xdr:from>
    <xdr:to>
      <xdr:col>6</xdr:col>
      <xdr:colOff>3790950</xdr:colOff>
      <xdr:row>56</xdr:row>
      <xdr:rowOff>57150</xdr:rowOff>
    </xdr:to>
    <xdr:sp macro="" textlink="">
      <xdr:nvSpPr>
        <xdr:cNvPr id="6162" name="Rectangle 18"/>
        <xdr:cNvSpPr>
          <a:spLocks noChangeArrowheads="1"/>
        </xdr:cNvSpPr>
      </xdr:nvSpPr>
      <xdr:spPr bwMode="auto">
        <a:xfrm>
          <a:off x="161925" y="161925"/>
          <a:ext cx="7858125" cy="9324975"/>
        </a:xfrm>
        <a:prstGeom prst="rect">
          <a:avLst/>
        </a:prstGeom>
        <a:solidFill>
          <a:srgbClr val="FFFFA7"/>
        </a:solidFill>
        <a:ln w="9525">
          <a:solidFill>
            <a:srgbClr val="000000"/>
          </a:solidFill>
          <a:miter lim="800000"/>
          <a:headEnd/>
          <a:tailEnd/>
        </a:ln>
      </xdr:spPr>
      <xdr:txBody>
        <a:bodyPr vertOverflow="clip" wrap="square" lIns="27432" tIns="22860" rIns="0" bIns="0" anchor="t" upright="1"/>
        <a:lstStyle/>
        <a:p>
          <a:pPr algn="l" rtl="0">
            <a:defRPr sz="1000"/>
          </a:pPr>
          <a:r>
            <a:rPr lang="en-CA" sz="1000" b="0" i="0" u="none" strike="noStrike" baseline="0">
              <a:solidFill>
                <a:srgbClr val="FF0000"/>
              </a:solidFill>
              <a:latin typeface="Arial"/>
              <a:cs typeface="Arial"/>
            </a:rPr>
            <a:t>Under construction.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2609850</xdr:colOff>
      <xdr:row>4</xdr:row>
      <xdr:rowOff>123825</xdr:rowOff>
    </xdr:from>
    <xdr:to>
      <xdr:col>1</xdr:col>
      <xdr:colOff>3171825</xdr:colOff>
      <xdr:row>5</xdr:row>
      <xdr:rowOff>95250</xdr:rowOff>
    </xdr:to>
    <xdr:sp macro="" textlink="">
      <xdr:nvSpPr>
        <xdr:cNvPr id="8238" name="Rectangle 46">
          <a:hlinkClick xmlns:r="http://schemas.openxmlformats.org/officeDocument/2006/relationships" r:id="rId1"/>
        </xdr:cNvPr>
        <xdr:cNvSpPr>
          <a:spLocks noChangeArrowheads="1"/>
        </xdr:cNvSpPr>
      </xdr:nvSpPr>
      <xdr:spPr bwMode="auto">
        <a:xfrm>
          <a:off x="2933700"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English</a:t>
          </a:r>
        </a:p>
      </xdr:txBody>
    </xdr:sp>
    <xdr:clientData/>
  </xdr:twoCellAnchor>
  <xdr:twoCellAnchor>
    <xdr:from>
      <xdr:col>1</xdr:col>
      <xdr:colOff>3267075</xdr:colOff>
      <xdr:row>4</xdr:row>
      <xdr:rowOff>123825</xdr:rowOff>
    </xdr:from>
    <xdr:to>
      <xdr:col>1</xdr:col>
      <xdr:colOff>3829050</xdr:colOff>
      <xdr:row>5</xdr:row>
      <xdr:rowOff>95250</xdr:rowOff>
    </xdr:to>
    <xdr:sp macro="" textlink="">
      <xdr:nvSpPr>
        <xdr:cNvPr id="8239" name="Rectangle 47">
          <a:hlinkClick xmlns:r="http://schemas.openxmlformats.org/officeDocument/2006/relationships" r:id="rId2"/>
        </xdr:cNvPr>
        <xdr:cNvSpPr>
          <a:spLocks noChangeArrowheads="1"/>
        </xdr:cNvSpPr>
      </xdr:nvSpPr>
      <xdr:spPr bwMode="auto">
        <a:xfrm>
          <a:off x="3590925" y="866775"/>
          <a:ext cx="561975" cy="1714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n-CA" sz="1000" b="0" i="0" u="none" strike="noStrike" baseline="0">
              <a:solidFill>
                <a:srgbClr val="0000FF"/>
              </a:solidFill>
              <a:latin typeface="Arial"/>
              <a:cs typeface="Arial"/>
            </a:rPr>
            <a:t>Français</a:t>
          </a:r>
        </a:p>
      </xdr:txBody>
    </xdr:sp>
    <xdr:clientData/>
  </xdr:twoCellAnchor>
  <xdr:twoCellAnchor>
    <xdr:from>
      <xdr:col>1</xdr:col>
      <xdr:colOff>4019550</xdr:colOff>
      <xdr:row>3</xdr:row>
      <xdr:rowOff>114300</xdr:rowOff>
    </xdr:from>
    <xdr:to>
      <xdr:col>2</xdr:col>
      <xdr:colOff>47625</xdr:colOff>
      <xdr:row>6</xdr:row>
      <xdr:rowOff>9525</xdr:rowOff>
    </xdr:to>
    <xdr:sp macro="" textlink="">
      <xdr:nvSpPr>
        <xdr:cNvPr id="22704" name="Rectangle 89"/>
        <xdr:cNvSpPr>
          <a:spLocks noChangeArrowheads="1"/>
        </xdr:cNvSpPr>
      </xdr:nvSpPr>
      <xdr:spPr bwMode="auto">
        <a:xfrm>
          <a:off x="4343400" y="742950"/>
          <a:ext cx="2571750" cy="409575"/>
        </a:xfrm>
        <a:prstGeom prst="rect">
          <a:avLst/>
        </a:prstGeom>
        <a:solidFill>
          <a:srgbClr val="FFFFFF"/>
        </a:solidFill>
        <a:ln w="9525">
          <a:noFill/>
          <a:miter lim="800000"/>
          <a:headEnd/>
          <a:tailEnd/>
        </a:ln>
      </xdr:spPr>
    </xdr:sp>
    <xdr:clientData/>
  </xdr:twoCellAnchor>
  <xdr:twoCellAnchor>
    <xdr:from>
      <xdr:col>1</xdr:col>
      <xdr:colOff>4724400</xdr:colOff>
      <xdr:row>19</xdr:row>
      <xdr:rowOff>47625</xdr:rowOff>
    </xdr:from>
    <xdr:to>
      <xdr:col>1</xdr:col>
      <xdr:colOff>6496050</xdr:colOff>
      <xdr:row>24</xdr:row>
      <xdr:rowOff>152400</xdr:rowOff>
    </xdr:to>
    <xdr:grpSp>
      <xdr:nvGrpSpPr>
        <xdr:cNvPr id="22705" name="Group 106"/>
        <xdr:cNvGrpSpPr>
          <a:grpSpLocks/>
        </xdr:cNvGrpSpPr>
      </xdr:nvGrpSpPr>
      <xdr:grpSpPr bwMode="auto">
        <a:xfrm>
          <a:off x="5046191" y="3117507"/>
          <a:ext cx="1771650" cy="934994"/>
          <a:chOff x="530" y="327"/>
          <a:chExt cx="186" cy="99"/>
        </a:xfrm>
      </xdr:grpSpPr>
      <xdr:sp macro="" textlink="">
        <xdr:nvSpPr>
          <xdr:cNvPr id="22716" name="Line 29"/>
          <xdr:cNvSpPr>
            <a:spLocks noChangeShapeType="1"/>
          </xdr:cNvSpPr>
        </xdr:nvSpPr>
        <xdr:spPr bwMode="auto">
          <a:xfrm>
            <a:off x="553" y="363"/>
            <a:ext cx="18" cy="17"/>
          </a:xfrm>
          <a:prstGeom prst="line">
            <a:avLst/>
          </a:prstGeom>
          <a:noFill/>
          <a:ln w="9525">
            <a:solidFill>
              <a:srgbClr val="000000"/>
            </a:solidFill>
            <a:round/>
            <a:headEnd type="triangle" w="med" len="med"/>
            <a:tailEnd/>
          </a:ln>
        </xdr:spPr>
      </xdr:sp>
    </xdr:grpSp>
    <xdr:clientData/>
  </xdr:twoCellAnchor>
  <xdr:twoCellAnchor>
    <xdr:from>
      <xdr:col>1</xdr:col>
      <xdr:colOff>285750</xdr:colOff>
      <xdr:row>16</xdr:row>
      <xdr:rowOff>152400</xdr:rowOff>
    </xdr:from>
    <xdr:to>
      <xdr:col>1</xdr:col>
      <xdr:colOff>4886325</xdr:colOff>
      <xdr:row>18</xdr:row>
      <xdr:rowOff>114300</xdr:rowOff>
    </xdr:to>
    <xdr:grpSp>
      <xdr:nvGrpSpPr>
        <xdr:cNvPr id="22706" name="Group 100"/>
        <xdr:cNvGrpSpPr>
          <a:grpSpLocks/>
        </xdr:cNvGrpSpPr>
      </xdr:nvGrpSpPr>
      <xdr:grpSpPr bwMode="auto">
        <a:xfrm>
          <a:off x="607541" y="2739596"/>
          <a:ext cx="4600575" cy="283690"/>
          <a:chOff x="64" y="287"/>
          <a:chExt cx="483" cy="30"/>
        </a:xfrm>
      </xdr:grpSpPr>
      <xdr:pic>
        <xdr:nvPicPr>
          <xdr:cNvPr id="22714" name="Picture 93"/>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293"/>
            <a:ext cx="483" cy="16"/>
          </a:xfrm>
          <a:prstGeom prst="rect">
            <a:avLst/>
          </a:prstGeom>
          <a:noFill/>
          <a:ln w="1">
            <a:noFill/>
            <a:miter lim="800000"/>
            <a:headEnd/>
            <a:tailEnd/>
          </a:ln>
        </xdr:spPr>
      </xdr:pic>
      <xdr:sp macro="" textlink="">
        <xdr:nvSpPr>
          <xdr:cNvPr id="22715" name="Oval 39"/>
          <xdr:cNvSpPr>
            <a:spLocks noChangeArrowheads="1"/>
          </xdr:cNvSpPr>
        </xdr:nvSpPr>
        <xdr:spPr bwMode="auto">
          <a:xfrm>
            <a:off x="123" y="287"/>
            <a:ext cx="195" cy="30"/>
          </a:xfrm>
          <a:prstGeom prst="ellipse">
            <a:avLst/>
          </a:prstGeom>
          <a:noFill/>
          <a:ln w="9525">
            <a:solidFill>
              <a:srgbClr val="000000"/>
            </a:solidFill>
            <a:round/>
            <a:headEnd/>
            <a:tailEnd/>
          </a:ln>
        </xdr:spPr>
      </xdr:sp>
    </xdr:grpSp>
    <xdr:clientData/>
  </xdr:twoCellAnchor>
  <xdr:twoCellAnchor>
    <xdr:from>
      <xdr:col>1</xdr:col>
      <xdr:colOff>285750</xdr:colOff>
      <xdr:row>27</xdr:row>
      <xdr:rowOff>0</xdr:rowOff>
    </xdr:from>
    <xdr:to>
      <xdr:col>1</xdr:col>
      <xdr:colOff>5010150</xdr:colOff>
      <xdr:row>28</xdr:row>
      <xdr:rowOff>123825</xdr:rowOff>
    </xdr:to>
    <xdr:grpSp>
      <xdr:nvGrpSpPr>
        <xdr:cNvPr id="22707" name="Group 99"/>
        <xdr:cNvGrpSpPr>
          <a:grpSpLocks/>
        </xdr:cNvGrpSpPr>
      </xdr:nvGrpSpPr>
      <xdr:grpSpPr bwMode="auto">
        <a:xfrm>
          <a:off x="607541" y="4479324"/>
          <a:ext cx="4724400" cy="284721"/>
          <a:chOff x="64" y="471"/>
          <a:chExt cx="496" cy="30"/>
        </a:xfrm>
      </xdr:grpSpPr>
      <xdr:pic>
        <xdr:nvPicPr>
          <xdr:cNvPr id="22712" name="Picture 94"/>
          <xdr:cNvPicPr>
            <a:picLocks noChangeAspect="1" noChangeArrowheads="1"/>
          </xdr:cNvPicPr>
        </xdr:nvPicPr>
        <xdr:blipFill>
          <a:blip xmlns:r="http://schemas.openxmlformats.org/officeDocument/2006/relationships" r:embed="rId3" cstate="print"/>
          <a:srcRect l="5533" t="93387" r="43370" b="4500"/>
          <a:stretch>
            <a:fillRect/>
          </a:stretch>
        </xdr:blipFill>
        <xdr:spPr bwMode="auto">
          <a:xfrm>
            <a:off x="64" y="477"/>
            <a:ext cx="483" cy="16"/>
          </a:xfrm>
          <a:prstGeom prst="rect">
            <a:avLst/>
          </a:prstGeom>
          <a:noFill/>
          <a:ln w="1">
            <a:noFill/>
            <a:miter lim="800000"/>
            <a:headEnd/>
            <a:tailEnd/>
          </a:ln>
        </xdr:spPr>
      </xdr:pic>
      <xdr:sp macro="" textlink="">
        <xdr:nvSpPr>
          <xdr:cNvPr id="22713" name="Oval 40"/>
          <xdr:cNvSpPr>
            <a:spLocks noChangeArrowheads="1"/>
          </xdr:cNvSpPr>
        </xdr:nvSpPr>
        <xdr:spPr bwMode="auto">
          <a:xfrm>
            <a:off x="290" y="471"/>
            <a:ext cx="270" cy="30"/>
          </a:xfrm>
          <a:prstGeom prst="ellipse">
            <a:avLst/>
          </a:prstGeom>
          <a:noFill/>
          <a:ln w="9525">
            <a:solidFill>
              <a:srgbClr val="000000"/>
            </a:solidFill>
            <a:round/>
            <a:headEnd/>
            <a:tailEnd/>
          </a:ln>
        </xdr:spPr>
      </xdr:sp>
    </xdr:grpSp>
    <xdr:clientData/>
  </xdr:twoCellAnchor>
  <xdr:twoCellAnchor>
    <xdr:from>
      <xdr:col>1</xdr:col>
      <xdr:colOff>285750</xdr:colOff>
      <xdr:row>34</xdr:row>
      <xdr:rowOff>0</xdr:rowOff>
    </xdr:from>
    <xdr:to>
      <xdr:col>1</xdr:col>
      <xdr:colOff>6429375</xdr:colOff>
      <xdr:row>35</xdr:row>
      <xdr:rowOff>123825</xdr:rowOff>
    </xdr:to>
    <xdr:grpSp>
      <xdr:nvGrpSpPr>
        <xdr:cNvPr id="22708" name="Group 98"/>
        <xdr:cNvGrpSpPr>
          <a:grpSpLocks/>
        </xdr:cNvGrpSpPr>
      </xdr:nvGrpSpPr>
      <xdr:grpSpPr bwMode="auto">
        <a:xfrm>
          <a:off x="609600" y="5553075"/>
          <a:ext cx="6143625" cy="0"/>
          <a:chOff x="47" y="1080"/>
          <a:chExt cx="645" cy="30"/>
        </a:xfrm>
      </xdr:grpSpPr>
      <xdr:pic>
        <xdr:nvPicPr>
          <xdr:cNvPr id="22710" name="Picture 95"/>
          <xdr:cNvPicPr>
            <a:picLocks noChangeAspect="1" noChangeArrowheads="1"/>
          </xdr:cNvPicPr>
        </xdr:nvPicPr>
        <xdr:blipFill>
          <a:blip xmlns:r="http://schemas.openxmlformats.org/officeDocument/2006/relationships" r:embed="rId3"/>
          <a:srcRect l="5530" t="93359" r="27025" b="4492"/>
          <a:stretch>
            <a:fillRect/>
          </a:stretch>
        </xdr:blipFill>
        <xdr:spPr bwMode="auto">
          <a:xfrm>
            <a:off x="47" y="1086"/>
            <a:ext cx="638" cy="16"/>
          </a:xfrm>
          <a:prstGeom prst="rect">
            <a:avLst/>
          </a:prstGeom>
          <a:noFill/>
          <a:ln w="1">
            <a:noFill/>
            <a:miter lim="800000"/>
            <a:headEnd/>
            <a:tailEnd/>
          </a:ln>
        </xdr:spPr>
      </xdr:pic>
      <xdr:sp macro="" textlink="">
        <xdr:nvSpPr>
          <xdr:cNvPr id="22711" name="Oval 41"/>
          <xdr:cNvSpPr>
            <a:spLocks noChangeArrowheads="1"/>
          </xdr:cNvSpPr>
        </xdr:nvSpPr>
        <xdr:spPr bwMode="auto">
          <a:xfrm>
            <a:off x="509" y="1080"/>
            <a:ext cx="183" cy="30"/>
          </a:xfrm>
          <a:prstGeom prst="ellipse">
            <a:avLst/>
          </a:prstGeom>
          <a:noFill/>
          <a:ln w="9525">
            <a:solidFill>
              <a:srgbClr val="000000"/>
            </a:solidFill>
            <a:round/>
            <a:headEnd/>
            <a:tailEnd/>
          </a:ln>
        </xdr:spPr>
      </xdr:sp>
    </xdr:grpSp>
    <xdr:clientData/>
  </xdr:twoCellAnchor>
  <xdr:twoCellAnchor editAs="oneCell">
    <xdr:from>
      <xdr:col>1</xdr:col>
      <xdr:colOff>104775</xdr:colOff>
      <xdr:row>43</xdr:row>
      <xdr:rowOff>114300</xdr:rowOff>
    </xdr:from>
    <xdr:to>
      <xdr:col>1</xdr:col>
      <xdr:colOff>781050</xdr:colOff>
      <xdr:row>44</xdr:row>
      <xdr:rowOff>476250</xdr:rowOff>
    </xdr:to>
    <xdr:pic>
      <xdr:nvPicPr>
        <xdr:cNvPr id="22709" name="Picture 16" descr="PwC_fl_4cp.jpg"/>
        <xdr:cNvPicPr>
          <a:picLocks noChangeAspect="1" noChangeArrowheads="1"/>
        </xdr:cNvPicPr>
      </xdr:nvPicPr>
      <xdr:blipFill>
        <a:blip xmlns:r="http://schemas.openxmlformats.org/officeDocument/2006/relationships" r:embed="rId4" cstate="print"/>
        <a:srcRect/>
        <a:stretch>
          <a:fillRect/>
        </a:stretch>
      </xdr:blipFill>
      <xdr:spPr bwMode="auto">
        <a:xfrm>
          <a:off x="428625" y="6619875"/>
          <a:ext cx="676275" cy="5238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4714875</xdr:colOff>
          <xdr:row>3</xdr:row>
          <xdr:rowOff>66675</xdr:rowOff>
        </xdr:from>
        <xdr:to>
          <xdr:col>1</xdr:col>
          <xdr:colOff>6496050</xdr:colOff>
          <xdr:row>8</xdr:row>
          <xdr:rowOff>0</xdr:rowOff>
        </xdr:to>
        <xdr:pic>
          <xdr:nvPicPr>
            <xdr:cNvPr id="8294" name="Picture 102"/>
            <xdr:cNvPicPr>
              <a:picLocks noChangeAspect="1" noChangeArrowheads="1"/>
              <a:extLst>
                <a:ext uri="{84589F7E-364E-4C9E-8A38-B11213B215E9}">
                  <a14:cameraTool cellRange="'NTS ONLY_set_year'!$BK$3" spid="_x0000_s8328"/>
                </a:ext>
              </a:extLst>
            </xdr:cNvPicPr>
          </xdr:nvPicPr>
          <xdr:blipFill>
            <a:blip xmlns:r="http://schemas.openxmlformats.org/officeDocument/2006/relationships" r:embed="rId5"/>
            <a:srcRect l="5705" r="16782" b="1669"/>
            <a:stretch>
              <a:fillRect/>
            </a:stretch>
          </xdr:blipFill>
          <xdr:spPr bwMode="auto">
            <a:xfrm>
              <a:off x="5038725" y="733425"/>
              <a:ext cx="1781175" cy="6953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633A11"/>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5038725</xdr:colOff>
          <xdr:row>20</xdr:row>
          <xdr:rowOff>142875</xdr:rowOff>
        </xdr:from>
        <xdr:to>
          <xdr:col>1</xdr:col>
          <xdr:colOff>6172200</xdr:colOff>
          <xdr:row>24</xdr:row>
          <xdr:rowOff>152400</xdr:rowOff>
        </xdr:to>
        <xdr:pic>
          <xdr:nvPicPr>
            <xdr:cNvPr id="8224" name="Picture 32"/>
            <xdr:cNvPicPr>
              <a:picLocks noChangeAspect="1" noChangeArrowheads="1"/>
              <a:extLst>
                <a:ext uri="{84589F7E-364E-4C9E-8A38-B11213B215E9}">
                  <a14:cameraTool cellRange="'NTS ONLY_set_year'!$W$3" spid="_x0000_s8329"/>
                </a:ext>
              </a:extLst>
            </xdr:cNvPicPr>
          </xdr:nvPicPr>
          <xdr:blipFill>
            <a:blip xmlns:r="http://schemas.openxmlformats.org/officeDocument/2006/relationships" r:embed="rId6"/>
            <a:srcRect l="6250" t="25743" r="5469" b="20792"/>
            <a:stretch>
              <a:fillRect/>
            </a:stretch>
          </xdr:blipFill>
          <xdr:spPr bwMode="auto">
            <a:xfrm>
              <a:off x="5362575" y="3514725"/>
              <a:ext cx="1133475" cy="5429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1</xdr:col>
          <xdr:colOff>4724400</xdr:colOff>
          <xdr:row>19</xdr:row>
          <xdr:rowOff>47625</xdr:rowOff>
        </xdr:from>
        <xdr:to>
          <xdr:col>1</xdr:col>
          <xdr:colOff>6496050</xdr:colOff>
          <xdr:row>20</xdr:row>
          <xdr:rowOff>76200</xdr:rowOff>
        </xdr:to>
        <xdr:pic>
          <xdr:nvPicPr>
            <xdr:cNvPr id="8220" name="Picture 28"/>
            <xdr:cNvPicPr>
              <a:picLocks noChangeAspect="1" noChangeArrowheads="1"/>
              <a:extLst>
                <a:ext uri="{84589F7E-364E-4C9E-8A38-B11213B215E9}">
                  <a14:cameraTool cellRange="'Annual Summary_Sommaire annuel'!$B$6:$H$7" spid="_x0000_s8330"/>
                </a:ext>
              </a:extLst>
            </xdr:cNvPicPr>
          </xdr:nvPicPr>
          <xdr:blipFill>
            <a:blip xmlns:r="http://schemas.openxmlformats.org/officeDocument/2006/relationships" r:embed="rId7"/>
            <a:srcRect l="2252" r="13963" b="7895"/>
            <a:stretch>
              <a:fillRect/>
            </a:stretch>
          </xdr:blipFill>
          <xdr:spPr bwMode="auto">
            <a:xfrm>
              <a:off x="5048250" y="3114675"/>
              <a:ext cx="1771650" cy="33337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628650</xdr:colOff>
          <xdr:row>0</xdr:row>
          <xdr:rowOff>19050</xdr:rowOff>
        </xdr:from>
        <xdr:to>
          <xdr:col>17</xdr:col>
          <xdr:colOff>866775</xdr:colOff>
          <xdr:row>2</xdr:row>
          <xdr:rowOff>19050</xdr:rowOff>
        </xdr:to>
        <xdr:pic>
          <xdr:nvPicPr>
            <xdr:cNvPr id="1040" name="Picture 16"/>
            <xdr:cNvPicPr>
              <a:picLocks noChangeAspect="1" noChangeArrowheads="1"/>
              <a:extLst>
                <a:ext uri="{84589F7E-364E-4C9E-8A38-B11213B215E9}">
                  <a14:cameraTool cellRange="'01'!$N$2:$P$3" spid="_x0000_s1052"/>
                </a:ext>
              </a:extLst>
            </xdr:cNvPicPr>
          </xdr:nvPicPr>
          <xdr:blipFill>
            <a:blip xmlns:r="http://schemas.openxmlformats.org/officeDocument/2006/relationships" r:embed="rId1"/>
            <a:srcRect t="25467"/>
            <a:stretch>
              <a:fillRect/>
            </a:stretch>
          </xdr:blipFill>
          <xdr:spPr bwMode="auto">
            <a:xfrm>
              <a:off x="8867775" y="19050"/>
              <a:ext cx="2381250" cy="41910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xdr:twoCellAnchor>
    <xdr:from>
      <xdr:col>17</xdr:col>
      <xdr:colOff>928284</xdr:colOff>
      <xdr:row>1</xdr:row>
      <xdr:rowOff>188706</xdr:rowOff>
    </xdr:from>
    <xdr:to>
      <xdr:col>18</xdr:col>
      <xdr:colOff>15875</xdr:colOff>
      <xdr:row>2</xdr:row>
      <xdr:rowOff>7789</xdr:rowOff>
    </xdr:to>
    <xdr:sp macro="" textlink="">
      <xdr:nvSpPr>
        <xdr:cNvPr id="3" name="Rectangle 2">
          <a:hlinkClick xmlns:r="http://schemas.openxmlformats.org/officeDocument/2006/relationships" r:id="rId2"/>
        </xdr:cNvPr>
        <xdr:cNvSpPr/>
      </xdr:nvSpPr>
      <xdr:spPr>
        <a:xfrm>
          <a:off x="11323234" y="245856"/>
          <a:ext cx="624291" cy="1810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Français</a:t>
          </a:r>
        </a:p>
      </xdr:txBody>
    </xdr:sp>
    <xdr:clientData/>
  </xdr:twoCellAnchor>
  <xdr:twoCellAnchor>
    <xdr:from>
      <xdr:col>17</xdr:col>
      <xdr:colOff>928284</xdr:colOff>
      <xdr:row>1</xdr:row>
      <xdr:rowOff>11014</xdr:rowOff>
    </xdr:from>
    <xdr:to>
      <xdr:col>18</xdr:col>
      <xdr:colOff>15875</xdr:colOff>
      <xdr:row>1</xdr:row>
      <xdr:rowOff>190500</xdr:rowOff>
    </xdr:to>
    <xdr:sp macro="" textlink="">
      <xdr:nvSpPr>
        <xdr:cNvPr id="4" name="Rectangle 3">
          <a:hlinkClick xmlns:r="http://schemas.openxmlformats.org/officeDocument/2006/relationships" r:id="rId3"/>
        </xdr:cNvPr>
        <xdr:cNvSpPr/>
      </xdr:nvSpPr>
      <xdr:spPr>
        <a:xfrm>
          <a:off x="11299951" y="69222"/>
          <a:ext cx="622174" cy="1794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lang="en-US" sz="1100" u="sng">
              <a:solidFill>
                <a:srgbClr val="0000FF"/>
              </a:solidFill>
            </a:rPr>
            <a:t>English</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195</xdr:row>
      <xdr:rowOff>247650</xdr:rowOff>
    </xdr:from>
    <xdr:to>
      <xdr:col>3</xdr:col>
      <xdr:colOff>352425</xdr:colOff>
      <xdr:row>198</xdr:row>
      <xdr:rowOff>104775</xdr:rowOff>
    </xdr:to>
    <xdr:pic>
      <xdr:nvPicPr>
        <xdr:cNvPr id="3240" name="Picture 2"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870775"/>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3135" name="Picture 63"/>
            <xdr:cNvPicPr>
              <a:picLocks noChangeAspect="1" noChangeArrowheads="1"/>
              <a:extLst>
                <a:ext uri="{84589F7E-364E-4C9E-8A38-B11213B215E9}">
                  <a14:cameraTool cellRange="'NTS ONLY_set_year'!$AD$3" spid="_x0000_s3256"/>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40" name="Picture 68"/>
            <xdr:cNvPicPr>
              <a:picLocks noChangeAspect="1" noChangeArrowheads="1"/>
              <a:extLst>
                <a:ext uri="{84589F7E-364E-4C9E-8A38-B11213B215E9}">
                  <a14:cameraTool cellRange="$AG$3:$AO$3" spid="_x0000_s3257"/>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1" name="Group 89"/>
            <xdr:cNvGrpSpPr>
              <a:grpSpLocks/>
            </xdr:cNvGrpSpPr>
          </xdr:nvGrpSpPr>
          <xdr:grpSpPr bwMode="auto">
            <a:xfrm>
              <a:off x="0" y="0"/>
              <a:ext cx="9115425" cy="219075"/>
              <a:chOff x="0" y="2"/>
              <a:chExt cx="957" cy="23"/>
            </a:xfrm>
          </xdr:grpSpPr>
          <xdr:pic>
            <xdr:nvPicPr>
              <xdr:cNvPr id="3158" name="Picture 86"/>
              <xdr:cNvPicPr>
                <a:picLocks noChangeAspect="1" noChangeArrowheads="1"/>
                <a:extLst>
                  <a:ext uri="{84589F7E-364E-4C9E-8A38-B11213B215E9}">
                    <a14:cameraTool cellRange="'NTS ONLY_set_year'!$AQ$3:$BH$3" spid="_x0000_s3258"/>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59" name="Picture 87"/>
              <xdr:cNvPicPr>
                <a:picLocks noChangeAspect="1" noChangeArrowheads="1"/>
                <a:extLst>
                  <a:ext uri="{84589F7E-364E-4C9E-8A38-B11213B215E9}">
                    <a14:cameraTool cellRange="'NTS ONLY_set_year'!$AG$3:$AQ$3" spid="_x0000_s3259"/>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3163" name="Picture 91"/>
            <xdr:cNvPicPr>
              <a:picLocks noChangeAspect="1" noChangeArrowheads="1"/>
              <a:extLst>
                <a:ext uri="{84589F7E-364E-4C9E-8A38-B11213B215E9}">
                  <a14:cameraTool cellRange="'NTS ONLY_set_year'!$AD$3" spid="_x0000_s3260"/>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3164" name="Picture 92"/>
            <xdr:cNvPicPr>
              <a:picLocks noChangeAspect="1" noChangeArrowheads="1"/>
              <a:extLst>
                <a:ext uri="{84589F7E-364E-4C9E-8A38-B11213B215E9}">
                  <a14:cameraTool cellRange="$AG$3:$AO$3" spid="_x0000_s3261"/>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3165" name="Group 93"/>
            <xdr:cNvGrpSpPr>
              <a:grpSpLocks/>
            </xdr:cNvGrpSpPr>
          </xdr:nvGrpSpPr>
          <xdr:grpSpPr bwMode="auto">
            <a:xfrm>
              <a:off x="0" y="0"/>
              <a:ext cx="9115425" cy="219075"/>
              <a:chOff x="0" y="2"/>
              <a:chExt cx="957" cy="23"/>
            </a:xfrm>
          </xdr:grpSpPr>
          <xdr:pic>
            <xdr:nvPicPr>
              <xdr:cNvPr id="3166" name="Picture 94"/>
              <xdr:cNvPicPr>
                <a:picLocks noChangeAspect="1" noChangeArrowheads="1"/>
                <a:extLst>
                  <a:ext uri="{84589F7E-364E-4C9E-8A38-B11213B215E9}">
                    <a14:cameraTool cellRange="'NTS ONLY_set_year'!$AQ$3:$BH$3" spid="_x0000_s3262"/>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3167" name="Picture 95"/>
              <xdr:cNvPicPr>
                <a:picLocks noChangeAspect="1" noChangeArrowheads="1"/>
                <a:extLst>
                  <a:ext uri="{84589F7E-364E-4C9E-8A38-B11213B215E9}">
                    <a14:cameraTool cellRange="'NTS ONLY_set_year'!$AG$3:$AQ$3" spid="_x0000_s3263"/>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7278" name="Picture 4"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189" name="Picture 21"/>
            <xdr:cNvPicPr>
              <a:picLocks noChangeAspect="1" noChangeArrowheads="1"/>
              <a:extLst>
                <a:ext uri="{84589F7E-364E-4C9E-8A38-B11213B215E9}">
                  <a14:cameraTool cellRange="'NTS ONLY_set_year'!$AD$3" spid="_x0000_s7337"/>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0" name="Picture 22"/>
            <xdr:cNvPicPr>
              <a:picLocks noChangeAspect="1" noChangeArrowheads="1"/>
              <a:extLst>
                <a:ext uri="{84589F7E-364E-4C9E-8A38-B11213B215E9}">
                  <a14:cameraTool cellRange="$AG$3:$AO$3" spid="_x0000_s733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2" name="Group 24"/>
            <xdr:cNvGrpSpPr>
              <a:grpSpLocks/>
            </xdr:cNvGrpSpPr>
          </xdr:nvGrpSpPr>
          <xdr:grpSpPr bwMode="auto">
            <a:xfrm>
              <a:off x="0" y="0"/>
              <a:ext cx="9115425" cy="219075"/>
              <a:chOff x="0" y="2"/>
              <a:chExt cx="957" cy="23"/>
            </a:xfrm>
          </xdr:grpSpPr>
          <xdr:pic>
            <xdr:nvPicPr>
              <xdr:cNvPr id="7193" name="Picture 25"/>
              <xdr:cNvPicPr>
                <a:picLocks noChangeAspect="1" noChangeArrowheads="1"/>
                <a:extLst>
                  <a:ext uri="{84589F7E-364E-4C9E-8A38-B11213B215E9}">
                    <a14:cameraTool cellRange="'NTS ONLY_set_year'!$AQ$3:$BH$3" spid="_x0000_s733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4" name="Picture 26"/>
              <xdr:cNvPicPr>
                <a:picLocks noChangeAspect="1" noChangeArrowheads="1"/>
                <a:extLst>
                  <a:ext uri="{84589F7E-364E-4C9E-8A38-B11213B215E9}">
                    <a14:cameraTool cellRange="'NTS ONLY_set_year'!$AG$3:$AQ$3" spid="_x0000_s734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7195" name="Picture 27"/>
            <xdr:cNvPicPr>
              <a:picLocks noChangeAspect="1" noChangeArrowheads="1"/>
              <a:extLst>
                <a:ext uri="{84589F7E-364E-4C9E-8A38-B11213B215E9}">
                  <a14:cameraTool cellRange="'NTS ONLY_set_year'!$AD$3" spid="_x0000_s734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196" name="Picture 28"/>
            <xdr:cNvPicPr>
              <a:picLocks noChangeAspect="1" noChangeArrowheads="1"/>
              <a:extLst>
                <a:ext uri="{84589F7E-364E-4C9E-8A38-B11213B215E9}">
                  <a14:cameraTool cellRange="$AG$3:$AO$3" spid="_x0000_s734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197" name="Group 29"/>
            <xdr:cNvGrpSpPr>
              <a:grpSpLocks/>
            </xdr:cNvGrpSpPr>
          </xdr:nvGrpSpPr>
          <xdr:grpSpPr bwMode="auto">
            <a:xfrm>
              <a:off x="0" y="0"/>
              <a:ext cx="9115425" cy="219075"/>
              <a:chOff x="0" y="2"/>
              <a:chExt cx="957" cy="23"/>
            </a:xfrm>
          </xdr:grpSpPr>
          <xdr:pic>
            <xdr:nvPicPr>
              <xdr:cNvPr id="7198" name="Picture 30"/>
              <xdr:cNvPicPr>
                <a:picLocks noChangeAspect="1" noChangeArrowheads="1"/>
                <a:extLst>
                  <a:ext uri="{84589F7E-364E-4C9E-8A38-B11213B215E9}">
                    <a14:cameraTool cellRange="'NTS ONLY_set_year'!$AQ$3:$BH$3" spid="_x0000_s734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199" name="Picture 31"/>
              <xdr:cNvPicPr>
                <a:picLocks noChangeAspect="1" noChangeArrowheads="1"/>
                <a:extLst>
                  <a:ext uri="{84589F7E-364E-4C9E-8A38-B11213B215E9}">
                    <a14:cameraTool cellRange="'NTS ONLY_set_year'!$AG$3:$AQ$3" spid="_x0000_s734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7200" name="Picture 32"/>
            <xdr:cNvPicPr>
              <a:picLocks noChangeAspect="1" noChangeArrowheads="1"/>
              <a:extLst>
                <a:ext uri="{84589F7E-364E-4C9E-8A38-B11213B215E9}">
                  <a14:cameraTool cellRange="'NTS ONLY_set_year'!$AD$3" spid="_x0000_s734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7201" name="Picture 33"/>
            <xdr:cNvPicPr>
              <a:picLocks noChangeAspect="1" noChangeArrowheads="1"/>
              <a:extLst>
                <a:ext uri="{84589F7E-364E-4C9E-8A38-B11213B215E9}">
                  <a14:cameraTool cellRange="$AG$3:$AO$3" spid="_x0000_s734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7202" name="Group 34"/>
            <xdr:cNvGrpSpPr>
              <a:grpSpLocks/>
            </xdr:cNvGrpSpPr>
          </xdr:nvGrpSpPr>
          <xdr:grpSpPr bwMode="auto">
            <a:xfrm>
              <a:off x="0" y="0"/>
              <a:ext cx="9115425" cy="219075"/>
              <a:chOff x="0" y="2"/>
              <a:chExt cx="957" cy="23"/>
            </a:xfrm>
          </xdr:grpSpPr>
          <xdr:pic>
            <xdr:nvPicPr>
              <xdr:cNvPr id="7203" name="Picture 35"/>
              <xdr:cNvPicPr>
                <a:picLocks noChangeAspect="1" noChangeArrowheads="1"/>
                <a:extLst>
                  <a:ext uri="{84589F7E-364E-4C9E-8A38-B11213B215E9}">
                    <a14:cameraTool cellRange="'NTS ONLY_set_year'!$AQ$3:$BH$3" spid="_x0000_s734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7204" name="Picture 36"/>
              <xdr:cNvPicPr>
                <a:picLocks noChangeAspect="1" noChangeArrowheads="1"/>
                <a:extLst>
                  <a:ext uri="{84589F7E-364E-4C9E-8A38-B11213B215E9}">
                    <a14:cameraTool cellRange="'NTS ONLY_set_year'!$AG$3:$AQ$3" spid="_x0000_s734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9545" name="Picture 6"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57" name="Picture 1"/>
            <xdr:cNvPicPr>
              <a:picLocks noChangeAspect="1" noChangeArrowheads="1"/>
              <a:extLst>
                <a:ext uri="{84589F7E-364E-4C9E-8A38-B11213B215E9}">
                  <a14:cameraTool cellRange="'NTS ONLY_set_year'!$AD$3" spid="_x0000_s1960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58" name="Picture 2"/>
            <xdr:cNvPicPr>
              <a:picLocks noChangeAspect="1" noChangeArrowheads="1"/>
              <a:extLst>
                <a:ext uri="{84589F7E-364E-4C9E-8A38-B11213B215E9}">
                  <a14:cameraTool cellRange="$AG$3:$AO$3" spid="_x0000_s1960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0" name="Group 4"/>
            <xdr:cNvGrpSpPr>
              <a:grpSpLocks/>
            </xdr:cNvGrpSpPr>
          </xdr:nvGrpSpPr>
          <xdr:grpSpPr bwMode="auto">
            <a:xfrm>
              <a:off x="0" y="0"/>
              <a:ext cx="9115425" cy="219075"/>
              <a:chOff x="0" y="2"/>
              <a:chExt cx="957" cy="23"/>
            </a:xfrm>
          </xdr:grpSpPr>
          <xdr:pic>
            <xdr:nvPicPr>
              <xdr:cNvPr id="19461" name="Picture 5"/>
              <xdr:cNvPicPr>
                <a:picLocks noChangeAspect="1" noChangeArrowheads="1"/>
                <a:extLst>
                  <a:ext uri="{84589F7E-364E-4C9E-8A38-B11213B215E9}">
                    <a14:cameraTool cellRange="'NTS ONLY_set_year'!$AQ$3:$BH$3" spid="_x0000_s1960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2" name="Picture 6"/>
              <xdr:cNvPicPr>
                <a:picLocks noChangeAspect="1" noChangeArrowheads="1"/>
                <a:extLst>
                  <a:ext uri="{84589F7E-364E-4C9E-8A38-B11213B215E9}">
                    <a14:cameraTool cellRange="'NTS ONLY_set_year'!$AG$3:$AQ$3" spid="_x0000_s1960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9463" name="Picture 7"/>
            <xdr:cNvPicPr>
              <a:picLocks noChangeAspect="1" noChangeArrowheads="1"/>
              <a:extLst>
                <a:ext uri="{84589F7E-364E-4C9E-8A38-B11213B215E9}">
                  <a14:cameraTool cellRange="'NTS ONLY_set_year'!$AD$3" spid="_x0000_s19609"/>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4" name="Picture 8"/>
            <xdr:cNvPicPr>
              <a:picLocks noChangeAspect="1" noChangeArrowheads="1"/>
              <a:extLst>
                <a:ext uri="{84589F7E-364E-4C9E-8A38-B11213B215E9}">
                  <a14:cameraTool cellRange="$AG$3:$AO$3" spid="_x0000_s1961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65" name="Group 9"/>
            <xdr:cNvGrpSpPr>
              <a:grpSpLocks/>
            </xdr:cNvGrpSpPr>
          </xdr:nvGrpSpPr>
          <xdr:grpSpPr bwMode="auto">
            <a:xfrm>
              <a:off x="0" y="0"/>
              <a:ext cx="9115425" cy="219075"/>
              <a:chOff x="0" y="2"/>
              <a:chExt cx="957" cy="23"/>
            </a:xfrm>
          </xdr:grpSpPr>
          <xdr:pic>
            <xdr:nvPicPr>
              <xdr:cNvPr id="19466" name="Picture 10"/>
              <xdr:cNvPicPr>
                <a:picLocks noChangeAspect="1" noChangeArrowheads="1"/>
                <a:extLst>
                  <a:ext uri="{84589F7E-364E-4C9E-8A38-B11213B215E9}">
                    <a14:cameraTool cellRange="'NTS ONLY_set_year'!$AQ$3:$BH$3" spid="_x0000_s1961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67" name="Picture 11"/>
              <xdr:cNvPicPr>
                <a:picLocks noChangeAspect="1" noChangeArrowheads="1"/>
                <a:extLst>
                  <a:ext uri="{84589F7E-364E-4C9E-8A38-B11213B215E9}">
                    <a14:cameraTool cellRange="'NTS ONLY_set_year'!$AG$3:$AQ$3" spid="_x0000_s1961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9468" name="Picture 12"/>
            <xdr:cNvPicPr>
              <a:picLocks noChangeAspect="1" noChangeArrowheads="1"/>
              <a:extLst>
                <a:ext uri="{84589F7E-364E-4C9E-8A38-B11213B215E9}">
                  <a14:cameraTool cellRange="'NTS ONLY_set_year'!$AD$3" spid="_x0000_s19613"/>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9469" name="Picture 13"/>
            <xdr:cNvPicPr>
              <a:picLocks noChangeAspect="1" noChangeArrowheads="1"/>
              <a:extLst>
                <a:ext uri="{84589F7E-364E-4C9E-8A38-B11213B215E9}">
                  <a14:cameraTool cellRange="$AG$3:$AO$3" spid="_x0000_s196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9470" name="Group 14"/>
            <xdr:cNvGrpSpPr>
              <a:grpSpLocks/>
            </xdr:cNvGrpSpPr>
          </xdr:nvGrpSpPr>
          <xdr:grpSpPr bwMode="auto">
            <a:xfrm>
              <a:off x="0" y="0"/>
              <a:ext cx="9115425" cy="219075"/>
              <a:chOff x="0" y="2"/>
              <a:chExt cx="957" cy="23"/>
            </a:xfrm>
          </xdr:grpSpPr>
          <xdr:pic>
            <xdr:nvPicPr>
              <xdr:cNvPr id="19471" name="Picture 15"/>
              <xdr:cNvPicPr>
                <a:picLocks noChangeAspect="1" noChangeArrowheads="1"/>
                <a:extLst>
                  <a:ext uri="{84589F7E-364E-4C9E-8A38-B11213B215E9}">
                    <a14:cameraTool cellRange="'NTS ONLY_set_year'!$AQ$3:$BH$3" spid="_x0000_s196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9472" name="Picture 16"/>
              <xdr:cNvPicPr>
                <a:picLocks noChangeAspect="1" noChangeArrowheads="1"/>
                <a:extLst>
                  <a:ext uri="{84589F7E-364E-4C9E-8A38-B11213B215E9}">
                    <a14:cameraTool cellRange="'NTS ONLY_set_year'!$AG$3:$AQ$3" spid="_x0000_s196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1352"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65" name="Picture 1"/>
            <xdr:cNvPicPr>
              <a:picLocks noChangeAspect="1" noChangeArrowheads="1"/>
              <a:extLst>
                <a:ext uri="{84589F7E-364E-4C9E-8A38-B11213B215E9}">
                  <a14:cameraTool cellRange="'NTS ONLY_set_year'!$AD$3" spid="_x0000_s11413"/>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66" name="Picture 2"/>
            <xdr:cNvPicPr>
              <a:picLocks noChangeAspect="1" noChangeArrowheads="1"/>
              <a:extLst>
                <a:ext uri="{84589F7E-364E-4C9E-8A38-B11213B215E9}">
                  <a14:cameraTool cellRange="$AG$3:$AO$3" spid="_x0000_s11414"/>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68" name="Group 4"/>
            <xdr:cNvGrpSpPr>
              <a:grpSpLocks/>
            </xdr:cNvGrpSpPr>
          </xdr:nvGrpSpPr>
          <xdr:grpSpPr bwMode="auto">
            <a:xfrm>
              <a:off x="0" y="0"/>
              <a:ext cx="9115425" cy="219075"/>
              <a:chOff x="0" y="2"/>
              <a:chExt cx="957" cy="23"/>
            </a:xfrm>
          </xdr:grpSpPr>
          <xdr:pic>
            <xdr:nvPicPr>
              <xdr:cNvPr id="11269" name="Picture 5"/>
              <xdr:cNvPicPr>
                <a:picLocks noChangeAspect="1" noChangeArrowheads="1"/>
                <a:extLst>
                  <a:ext uri="{84589F7E-364E-4C9E-8A38-B11213B215E9}">
                    <a14:cameraTool cellRange="'NTS ONLY_set_year'!$AQ$3:$BH$3" spid="_x0000_s11415"/>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0" name="Picture 6"/>
              <xdr:cNvPicPr>
                <a:picLocks noChangeAspect="1" noChangeArrowheads="1"/>
                <a:extLst>
                  <a:ext uri="{84589F7E-364E-4C9E-8A38-B11213B215E9}">
                    <a14:cameraTool cellRange="'NTS ONLY_set_year'!$AG$3:$AQ$3" spid="_x0000_s11416"/>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1271" name="Picture 7"/>
            <xdr:cNvPicPr>
              <a:picLocks noChangeAspect="1" noChangeArrowheads="1"/>
              <a:extLst>
                <a:ext uri="{84589F7E-364E-4C9E-8A38-B11213B215E9}">
                  <a14:cameraTool cellRange="'NTS ONLY_set_year'!$AD$3" spid="_x0000_s1141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2" name="Picture 8"/>
            <xdr:cNvPicPr>
              <a:picLocks noChangeAspect="1" noChangeArrowheads="1"/>
              <a:extLst>
                <a:ext uri="{84589F7E-364E-4C9E-8A38-B11213B215E9}">
                  <a14:cameraTool cellRange="$AG$3:$AO$3" spid="_x0000_s1141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3" name="Group 9"/>
            <xdr:cNvGrpSpPr>
              <a:grpSpLocks/>
            </xdr:cNvGrpSpPr>
          </xdr:nvGrpSpPr>
          <xdr:grpSpPr bwMode="auto">
            <a:xfrm>
              <a:off x="0" y="0"/>
              <a:ext cx="9115425" cy="219075"/>
              <a:chOff x="0" y="2"/>
              <a:chExt cx="957" cy="23"/>
            </a:xfrm>
          </xdr:grpSpPr>
          <xdr:pic>
            <xdr:nvPicPr>
              <xdr:cNvPr id="11274" name="Picture 10"/>
              <xdr:cNvPicPr>
                <a:picLocks noChangeAspect="1" noChangeArrowheads="1"/>
                <a:extLst>
                  <a:ext uri="{84589F7E-364E-4C9E-8A38-B11213B215E9}">
                    <a14:cameraTool cellRange="'NTS ONLY_set_year'!$AQ$3:$BH$3" spid="_x0000_s1141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75" name="Picture 11"/>
              <xdr:cNvPicPr>
                <a:picLocks noChangeAspect="1" noChangeArrowheads="1"/>
                <a:extLst>
                  <a:ext uri="{84589F7E-364E-4C9E-8A38-B11213B215E9}">
                    <a14:cameraTool cellRange="'NTS ONLY_set_year'!$AG$3:$AQ$3" spid="_x0000_s1142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1276" name="Picture 12"/>
            <xdr:cNvPicPr>
              <a:picLocks noChangeAspect="1" noChangeArrowheads="1"/>
              <a:extLst>
                <a:ext uri="{84589F7E-364E-4C9E-8A38-B11213B215E9}">
                  <a14:cameraTool cellRange="'NTS ONLY_set_year'!$AD$3" spid="_x0000_s11421"/>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1277" name="Picture 13"/>
            <xdr:cNvPicPr>
              <a:picLocks noChangeAspect="1" noChangeArrowheads="1"/>
              <a:extLst>
                <a:ext uri="{84589F7E-364E-4C9E-8A38-B11213B215E9}">
                  <a14:cameraTool cellRange="$AG$3:$AO$3" spid="_x0000_s1142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1278" name="Group 14"/>
            <xdr:cNvGrpSpPr>
              <a:grpSpLocks/>
            </xdr:cNvGrpSpPr>
          </xdr:nvGrpSpPr>
          <xdr:grpSpPr bwMode="auto">
            <a:xfrm>
              <a:off x="0" y="0"/>
              <a:ext cx="9115425" cy="219075"/>
              <a:chOff x="0" y="2"/>
              <a:chExt cx="957" cy="23"/>
            </a:xfrm>
          </xdr:grpSpPr>
          <xdr:pic>
            <xdr:nvPicPr>
              <xdr:cNvPr id="11279" name="Picture 15"/>
              <xdr:cNvPicPr>
                <a:picLocks noChangeAspect="1" noChangeArrowheads="1"/>
                <a:extLst>
                  <a:ext uri="{84589F7E-364E-4C9E-8A38-B11213B215E9}">
                    <a14:cameraTool cellRange="'NTS ONLY_set_year'!$AQ$3:$BH$3" spid="_x0000_s1142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1280" name="Picture 16"/>
              <xdr:cNvPicPr>
                <a:picLocks noChangeAspect="1" noChangeArrowheads="1"/>
                <a:extLst>
                  <a:ext uri="{84589F7E-364E-4C9E-8A38-B11213B215E9}">
                    <a14:cameraTool cellRange="'NTS ONLY_set_year'!$AG$3:$AQ$3" spid="_x0000_s1142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8520" name="Picture 7"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3" name="Picture 1"/>
            <xdr:cNvPicPr>
              <a:picLocks noChangeAspect="1" noChangeArrowheads="1"/>
              <a:extLst>
                <a:ext uri="{84589F7E-364E-4C9E-8A38-B11213B215E9}">
                  <a14:cameraTool cellRange="'NTS ONLY_set_year'!$AD$3" spid="_x0000_s1858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34" name="Picture 2"/>
            <xdr:cNvPicPr>
              <a:picLocks noChangeAspect="1" noChangeArrowheads="1"/>
              <a:extLst>
                <a:ext uri="{84589F7E-364E-4C9E-8A38-B11213B215E9}">
                  <a14:cameraTool cellRange="$AG$3:$AO$3" spid="_x0000_s1858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36" name="Group 4"/>
            <xdr:cNvGrpSpPr>
              <a:grpSpLocks/>
            </xdr:cNvGrpSpPr>
          </xdr:nvGrpSpPr>
          <xdr:grpSpPr bwMode="auto">
            <a:xfrm>
              <a:off x="0" y="0"/>
              <a:ext cx="9115425" cy="219075"/>
              <a:chOff x="0" y="2"/>
              <a:chExt cx="957" cy="23"/>
            </a:xfrm>
          </xdr:grpSpPr>
          <xdr:pic>
            <xdr:nvPicPr>
              <xdr:cNvPr id="18437" name="Picture 5"/>
              <xdr:cNvPicPr>
                <a:picLocks noChangeAspect="1" noChangeArrowheads="1"/>
                <a:extLst>
                  <a:ext uri="{84589F7E-364E-4C9E-8A38-B11213B215E9}">
                    <a14:cameraTool cellRange="'NTS ONLY_set_year'!$AQ$3:$BH$3" spid="_x0000_s1858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38" name="Picture 6"/>
              <xdr:cNvPicPr>
                <a:picLocks noChangeAspect="1" noChangeArrowheads="1"/>
                <a:extLst>
                  <a:ext uri="{84589F7E-364E-4C9E-8A38-B11213B215E9}">
                    <a14:cameraTool cellRange="'NTS ONLY_set_year'!$AG$3:$AQ$3" spid="_x0000_s1858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8439" name="Picture 7"/>
            <xdr:cNvPicPr>
              <a:picLocks noChangeAspect="1" noChangeArrowheads="1"/>
              <a:extLst>
                <a:ext uri="{84589F7E-364E-4C9E-8A38-B11213B215E9}">
                  <a14:cameraTool cellRange="'NTS ONLY_set_year'!$AD$3" spid="_x0000_s18585"/>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0" name="Picture 8"/>
            <xdr:cNvPicPr>
              <a:picLocks noChangeAspect="1" noChangeArrowheads="1"/>
              <a:extLst>
                <a:ext uri="{84589F7E-364E-4C9E-8A38-B11213B215E9}">
                  <a14:cameraTool cellRange="$AG$3:$AO$3" spid="_x0000_s1858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1" name="Group 9"/>
            <xdr:cNvGrpSpPr>
              <a:grpSpLocks/>
            </xdr:cNvGrpSpPr>
          </xdr:nvGrpSpPr>
          <xdr:grpSpPr bwMode="auto">
            <a:xfrm>
              <a:off x="0" y="0"/>
              <a:ext cx="9115425" cy="219075"/>
              <a:chOff x="0" y="2"/>
              <a:chExt cx="957" cy="23"/>
            </a:xfrm>
          </xdr:grpSpPr>
          <xdr:pic>
            <xdr:nvPicPr>
              <xdr:cNvPr id="18442" name="Picture 10"/>
              <xdr:cNvPicPr>
                <a:picLocks noChangeAspect="1" noChangeArrowheads="1"/>
                <a:extLst>
                  <a:ext uri="{84589F7E-364E-4C9E-8A38-B11213B215E9}">
                    <a14:cameraTool cellRange="'NTS ONLY_set_year'!$AQ$3:$BH$3" spid="_x0000_s1858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3" name="Picture 11"/>
              <xdr:cNvPicPr>
                <a:picLocks noChangeAspect="1" noChangeArrowheads="1"/>
                <a:extLst>
                  <a:ext uri="{84589F7E-364E-4C9E-8A38-B11213B215E9}">
                    <a14:cameraTool cellRange="'NTS ONLY_set_year'!$AG$3:$AQ$3" spid="_x0000_s1858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8444" name="Picture 12"/>
            <xdr:cNvPicPr>
              <a:picLocks noChangeAspect="1" noChangeArrowheads="1"/>
              <a:extLst>
                <a:ext uri="{84589F7E-364E-4C9E-8A38-B11213B215E9}">
                  <a14:cameraTool cellRange="'NTS ONLY_set_year'!$AD$3" spid="_x0000_s18589"/>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8445" name="Picture 13"/>
            <xdr:cNvPicPr>
              <a:picLocks noChangeAspect="1" noChangeArrowheads="1"/>
              <a:extLst>
                <a:ext uri="{84589F7E-364E-4C9E-8A38-B11213B215E9}">
                  <a14:cameraTool cellRange="$AG$3:$AO$3" spid="_x0000_s18590"/>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8446" name="Group 14"/>
            <xdr:cNvGrpSpPr>
              <a:grpSpLocks/>
            </xdr:cNvGrpSpPr>
          </xdr:nvGrpSpPr>
          <xdr:grpSpPr bwMode="auto">
            <a:xfrm>
              <a:off x="0" y="0"/>
              <a:ext cx="9115425" cy="219075"/>
              <a:chOff x="0" y="2"/>
              <a:chExt cx="957" cy="23"/>
            </a:xfrm>
          </xdr:grpSpPr>
          <xdr:pic>
            <xdr:nvPicPr>
              <xdr:cNvPr id="18447" name="Picture 15"/>
              <xdr:cNvPicPr>
                <a:picLocks noChangeAspect="1" noChangeArrowheads="1"/>
                <a:extLst>
                  <a:ext uri="{84589F7E-364E-4C9E-8A38-B11213B215E9}">
                    <a14:cameraTool cellRange="'NTS ONLY_set_year'!$AQ$3:$BH$3" spid="_x0000_s18591"/>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8448" name="Picture 16"/>
              <xdr:cNvPicPr>
                <a:picLocks noChangeAspect="1" noChangeArrowheads="1"/>
                <a:extLst>
                  <a:ext uri="{84589F7E-364E-4C9E-8A38-B11213B215E9}">
                    <a14:cameraTool cellRange="'NTS ONLY_set_year'!$AG$3:$AQ$3" spid="_x0000_s18592"/>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0</xdr:colOff>
      <xdr:row>196</xdr:row>
      <xdr:rowOff>0</xdr:rowOff>
    </xdr:from>
    <xdr:to>
      <xdr:col>3</xdr:col>
      <xdr:colOff>352425</xdr:colOff>
      <xdr:row>199</xdr:row>
      <xdr:rowOff>47625</xdr:rowOff>
    </xdr:to>
    <xdr:pic>
      <xdr:nvPicPr>
        <xdr:cNvPr id="17496" name="Picture 8" descr="PwC_fl_4cp.jpg"/>
        <xdr:cNvPicPr preferRelativeResize="0">
          <a:picLocks noChangeAspect="1"/>
        </xdr:cNvPicPr>
      </xdr:nvPicPr>
      <xdr:blipFill>
        <a:blip xmlns:r="http://schemas.openxmlformats.org/officeDocument/2006/relationships" r:embed="rId1" cstate="print"/>
        <a:srcRect/>
        <a:stretch>
          <a:fillRect/>
        </a:stretch>
      </xdr:blipFill>
      <xdr:spPr bwMode="auto">
        <a:xfrm>
          <a:off x="57150" y="32975550"/>
          <a:ext cx="1200150" cy="91440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09" name="Picture 1"/>
            <xdr:cNvPicPr>
              <a:picLocks noChangeAspect="1" noChangeArrowheads="1"/>
              <a:extLst>
                <a:ext uri="{84589F7E-364E-4C9E-8A38-B11213B215E9}">
                  <a14:cameraTool cellRange="'NTS ONLY_set_year'!$AD$3" spid="_x0000_s17557"/>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0" name="Picture 2"/>
            <xdr:cNvPicPr>
              <a:picLocks noChangeAspect="1" noChangeArrowheads="1"/>
              <a:extLst>
                <a:ext uri="{84589F7E-364E-4C9E-8A38-B11213B215E9}">
                  <a14:cameraTool cellRange="$AG$3:$AO$3" spid="_x0000_s17558"/>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2" name="Group 4"/>
            <xdr:cNvGrpSpPr>
              <a:grpSpLocks/>
            </xdr:cNvGrpSpPr>
          </xdr:nvGrpSpPr>
          <xdr:grpSpPr bwMode="auto">
            <a:xfrm>
              <a:off x="0" y="0"/>
              <a:ext cx="9115425" cy="219075"/>
              <a:chOff x="0" y="2"/>
              <a:chExt cx="957" cy="23"/>
            </a:xfrm>
          </xdr:grpSpPr>
          <xdr:pic>
            <xdr:nvPicPr>
              <xdr:cNvPr id="17413" name="Picture 5"/>
              <xdr:cNvPicPr>
                <a:picLocks noChangeAspect="1" noChangeArrowheads="1"/>
                <a:extLst>
                  <a:ext uri="{84589F7E-364E-4C9E-8A38-B11213B215E9}">
                    <a14:cameraTool cellRange="'NTS ONLY_set_year'!$AQ$3:$BH$3" spid="_x0000_s17559"/>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4" name="Picture 6"/>
              <xdr:cNvPicPr>
                <a:picLocks noChangeAspect="1" noChangeArrowheads="1"/>
                <a:extLst>
                  <a:ext uri="{84589F7E-364E-4C9E-8A38-B11213B215E9}">
                    <a14:cameraTool cellRange="'NTS ONLY_set_year'!$AG$3:$AQ$3" spid="_x0000_s17560"/>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7</xdr:row>
          <xdr:rowOff>161925</xdr:rowOff>
        </xdr:to>
        <xdr:pic>
          <xdr:nvPicPr>
            <xdr:cNvPr id="17415" name="Picture 7"/>
            <xdr:cNvPicPr>
              <a:picLocks noChangeAspect="1" noChangeArrowheads="1"/>
              <a:extLst>
                <a:ext uri="{84589F7E-364E-4C9E-8A38-B11213B215E9}">
                  <a14:cameraTool cellRange="'NTS ONLY_set_year'!$AD$3" spid="_x0000_s17561"/>
                </a:ext>
              </a:extLst>
            </xdr:cNvPicPr>
          </xdr:nvPicPr>
          <xdr:blipFill>
            <a:blip xmlns:r="http://schemas.openxmlformats.org/officeDocument/2006/relationships" r:embed="rId2"/>
            <a:srcRect/>
            <a:stretch>
              <a:fillRect/>
            </a:stretch>
          </xdr:blipFill>
          <xdr:spPr bwMode="auto">
            <a:xfrm>
              <a:off x="13468350" y="504825"/>
              <a:ext cx="0" cy="10953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16" name="Picture 8"/>
            <xdr:cNvPicPr>
              <a:picLocks noChangeAspect="1" noChangeArrowheads="1"/>
              <a:extLst>
                <a:ext uri="{84589F7E-364E-4C9E-8A38-B11213B215E9}">
                  <a14:cameraTool cellRange="$AG$3:$AO$3" spid="_x0000_s17562"/>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17" name="Group 9"/>
            <xdr:cNvGrpSpPr>
              <a:grpSpLocks/>
            </xdr:cNvGrpSpPr>
          </xdr:nvGrpSpPr>
          <xdr:grpSpPr bwMode="auto">
            <a:xfrm>
              <a:off x="0" y="0"/>
              <a:ext cx="9115425" cy="219075"/>
              <a:chOff x="0" y="2"/>
              <a:chExt cx="957" cy="23"/>
            </a:xfrm>
          </xdr:grpSpPr>
          <xdr:pic>
            <xdr:nvPicPr>
              <xdr:cNvPr id="17418" name="Picture 10"/>
              <xdr:cNvPicPr>
                <a:picLocks noChangeAspect="1" noChangeArrowheads="1"/>
                <a:extLst>
                  <a:ext uri="{84589F7E-364E-4C9E-8A38-B11213B215E9}">
                    <a14:cameraTool cellRange="'NTS ONLY_set_year'!$AQ$3:$BH$3" spid="_x0000_s17563"/>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19" name="Picture 11"/>
              <xdr:cNvPicPr>
                <a:picLocks noChangeAspect="1" noChangeArrowheads="1"/>
                <a:extLst>
                  <a:ext uri="{84589F7E-364E-4C9E-8A38-B11213B215E9}">
                    <a14:cameraTool cellRange="'NTS ONLY_set_year'!$AG$3:$AQ$3" spid="_x0000_s17564"/>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xdr:row>
          <xdr:rowOff>333375</xdr:rowOff>
        </xdr:from>
        <xdr:to>
          <xdr:col>255</xdr:col>
          <xdr:colOff>0</xdr:colOff>
          <xdr:row>8</xdr:row>
          <xdr:rowOff>9525</xdr:rowOff>
        </xdr:to>
        <xdr:pic>
          <xdr:nvPicPr>
            <xdr:cNvPr id="17420" name="Picture 12"/>
            <xdr:cNvPicPr>
              <a:picLocks noChangeAspect="1" noChangeArrowheads="1"/>
              <a:extLst>
                <a:ext uri="{84589F7E-364E-4C9E-8A38-B11213B215E9}">
                  <a14:cameraTool cellRange="'NTS ONLY_set_year'!$AD$3" spid="_x0000_s17565"/>
                </a:ext>
              </a:extLst>
            </xdr:cNvPicPr>
          </xdr:nvPicPr>
          <xdr:blipFill>
            <a:blip xmlns:r="http://schemas.openxmlformats.org/officeDocument/2006/relationships" r:embed="rId2"/>
            <a:srcRect/>
            <a:stretch>
              <a:fillRect/>
            </a:stretch>
          </xdr:blipFill>
          <xdr:spPr bwMode="auto">
            <a:xfrm>
              <a:off x="13468350" y="504825"/>
              <a:ext cx="0" cy="111442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255</xdr:col>
          <xdr:colOff>0</xdr:colOff>
          <xdr:row>10</xdr:row>
          <xdr:rowOff>0</xdr:rowOff>
        </xdr:from>
        <xdr:to>
          <xdr:col>255</xdr:col>
          <xdr:colOff>0</xdr:colOff>
          <xdr:row>12</xdr:row>
          <xdr:rowOff>114300</xdr:rowOff>
        </xdr:to>
        <xdr:pic>
          <xdr:nvPicPr>
            <xdr:cNvPr id="17421" name="Picture 13"/>
            <xdr:cNvPicPr>
              <a:picLocks noChangeAspect="1" noChangeArrowheads="1"/>
              <a:extLst>
                <a:ext uri="{84589F7E-364E-4C9E-8A38-B11213B215E9}">
                  <a14:cameraTool cellRange="$AG$3:$AO$3" spid="_x0000_s17566"/>
                </a:ext>
              </a:extLst>
            </xdr:cNvPicPr>
          </xdr:nvPicPr>
          <xdr:blipFill>
            <a:blip xmlns:r="http://schemas.openxmlformats.org/officeDocument/2006/relationships" r:embed="rId3"/>
            <a:srcRect l="6934" t="-870" r="8937" b="58261"/>
            <a:stretch>
              <a:fillRect/>
            </a:stretch>
          </xdr:blipFill>
          <xdr:spPr bwMode="auto">
            <a:xfrm>
              <a:off x="13468350" y="1943100"/>
              <a:ext cx="0" cy="4667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0</xdr:row>
          <xdr:rowOff>0</xdr:rowOff>
        </xdr:from>
        <xdr:to>
          <xdr:col>13</xdr:col>
          <xdr:colOff>628650</xdr:colOff>
          <xdr:row>1</xdr:row>
          <xdr:rowOff>47625</xdr:rowOff>
        </xdr:to>
        <xdr:grpSp>
          <xdr:nvGrpSpPr>
            <xdr:cNvPr id="17422" name="Group 14"/>
            <xdr:cNvGrpSpPr>
              <a:grpSpLocks/>
            </xdr:cNvGrpSpPr>
          </xdr:nvGrpSpPr>
          <xdr:grpSpPr bwMode="auto">
            <a:xfrm>
              <a:off x="0" y="0"/>
              <a:ext cx="9115425" cy="219075"/>
              <a:chOff x="0" y="2"/>
              <a:chExt cx="957" cy="23"/>
            </a:xfrm>
          </xdr:grpSpPr>
          <xdr:pic>
            <xdr:nvPicPr>
              <xdr:cNvPr id="17423" name="Picture 15"/>
              <xdr:cNvPicPr>
                <a:picLocks noChangeAspect="1" noChangeArrowheads="1"/>
                <a:extLst>
                  <a:ext uri="{84589F7E-364E-4C9E-8A38-B11213B215E9}">
                    <a14:cameraTool cellRange="'NTS ONLY_set_year'!$AQ$3:$BH$3" spid="_x0000_s17567"/>
                  </a:ext>
                </a:extLst>
              </xdr:cNvPicPr>
            </xdr:nvPicPr>
            <xdr:blipFill>
              <a:blip xmlns:r="http://schemas.openxmlformats.org/officeDocument/2006/relationships" r:embed="rId4"/>
              <a:srcRect l="1369" t="27826" b="42609"/>
              <a:stretch>
                <a:fillRect/>
              </a:stretch>
            </xdr:blipFill>
            <xdr:spPr bwMode="auto">
              <a:xfrm>
                <a:off x="0" y="2"/>
                <a:ext cx="9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pic>
            <xdr:nvPicPr>
              <xdr:cNvPr id="17424" name="Picture 16"/>
              <xdr:cNvPicPr>
                <a:picLocks noChangeAspect="1" noChangeArrowheads="1"/>
                <a:extLst>
                  <a:ext uri="{84589F7E-364E-4C9E-8A38-B11213B215E9}">
                    <a14:cameraTool cellRange="'NTS ONLY_set_year'!$AG$3:$AQ$3" spid="_x0000_s17568"/>
                  </a:ext>
                </a:extLst>
              </xdr:cNvPicPr>
            </xdr:nvPicPr>
            <xdr:blipFill>
              <a:blip xmlns:r="http://schemas.openxmlformats.org/officeDocument/2006/relationships" r:embed="rId5"/>
              <a:srcRect r="9734" b="82608"/>
              <a:stretch>
                <a:fillRect/>
              </a:stretch>
            </xdr:blipFill>
            <xdr:spPr bwMode="auto">
              <a:xfrm>
                <a:off x="45" y="4"/>
                <a:ext cx="571" cy="1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pic>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wc.com/ca/automobile" TargetMode="External"/><Relationship Id="rId7" Type="http://schemas.openxmlformats.org/officeDocument/2006/relationships/vmlDrawing" Target="../drawings/vmlDrawing1.vml"/><Relationship Id="rId2" Type="http://schemas.openxmlformats.org/officeDocument/2006/relationships/hyperlink" Target="http://www.pwc.com/ca/carexpenses" TargetMode="External"/><Relationship Id="rId1" Type="http://schemas.openxmlformats.org/officeDocument/2006/relationships/hyperlink" Target="http://www.pwc.com/ca/carexpense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pwc.com/ca/carexpenses"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mailto:tax.services@ca.pwc.com" TargetMode="External"/><Relationship Id="rId2" Type="http://schemas.openxmlformats.org/officeDocument/2006/relationships/hyperlink" Target="mailto:tax.services@ca.pwc.com" TargetMode="External"/><Relationship Id="rId1" Type="http://schemas.openxmlformats.org/officeDocument/2006/relationships/hyperlink" Target="mailto:tax.services@ca.pwc.com" TargetMode="External"/><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wc.com/ca/automobile" TargetMode="External"/><Relationship Id="rId1" Type="http://schemas.openxmlformats.org/officeDocument/2006/relationships/hyperlink" Target="http://www.pwc.com/ca/carexpenses" TargetMode="External"/><Relationship Id="rId5" Type="http://schemas.openxmlformats.org/officeDocument/2006/relationships/vmlDrawing" Target="../drawings/vmlDrawing9.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11"/>
  </sheetPr>
  <dimension ref="A1:BV398"/>
  <sheetViews>
    <sheetView showGridLines="0" zoomScale="86" zoomScaleNormal="86" workbookViewId="0">
      <pane xSplit="2" ySplit="4" topLeftCell="C5" activePane="bottomRight" state="frozenSplit"/>
      <selection activeCell="C5" sqref="C5"/>
      <selection pane="topRight" activeCell="C5" sqref="C5"/>
      <selection pane="bottomLeft" activeCell="C5" sqref="C5"/>
      <selection pane="bottomRight" activeCell="B3" sqref="B3"/>
    </sheetView>
  </sheetViews>
  <sheetFormatPr defaultRowHeight="12.75"/>
  <cols>
    <col min="1" max="1" width="50" style="130" customWidth="1"/>
    <col min="2" max="2" width="4.28515625" style="130" customWidth="1"/>
    <col min="3" max="3" width="35.85546875" style="130" customWidth="1"/>
    <col min="4" max="4" width="41" style="130" customWidth="1"/>
    <col min="5" max="5" width="40.5703125" style="130" customWidth="1"/>
    <col min="6" max="6" width="7.7109375" style="133" customWidth="1"/>
    <col min="7" max="7" width="7.5703125" style="133" customWidth="1"/>
    <col min="8" max="8" width="19.140625" style="130" customWidth="1"/>
    <col min="9" max="9" width="10" style="130" customWidth="1"/>
    <col min="10" max="10" width="12" customWidth="1"/>
    <col min="11" max="17" width="2" style="130" customWidth="1"/>
    <col min="18" max="18" width="5" style="130" customWidth="1"/>
    <col min="19" max="19" width="2.28515625" style="130" customWidth="1"/>
    <col min="20" max="22" width="2.28515625" customWidth="1"/>
    <col min="23" max="23" width="20.7109375" customWidth="1"/>
    <col min="24" max="25" width="7.5703125" customWidth="1"/>
    <col min="26" max="28" width="10.28515625" customWidth="1"/>
    <col min="29" max="29" width="10.28515625" style="130" customWidth="1"/>
    <col min="30" max="30" width="51" style="130" customWidth="1"/>
    <col min="31" max="44" width="10.28515625" style="130" customWidth="1"/>
    <col min="45" max="62" width="9.140625" style="130"/>
    <col min="63" max="63" width="40.7109375" style="130" customWidth="1"/>
    <col min="64" max="16384" width="9.140625" style="130"/>
  </cols>
  <sheetData>
    <row r="1" spans="1:74" ht="17.25" thickTop="1" thickBot="1">
      <c r="A1" s="539" t="s">
        <v>216</v>
      </c>
      <c r="B1" s="541" t="s">
        <v>215</v>
      </c>
      <c r="C1" s="711" t="s">
        <v>217</v>
      </c>
      <c r="D1" s="712"/>
      <c r="E1" s="712"/>
      <c r="AA1" s="641"/>
      <c r="AC1" s="643"/>
      <c r="AG1" s="658" t="s">
        <v>429</v>
      </c>
      <c r="AH1" s="658"/>
      <c r="AI1" s="658"/>
      <c r="AJ1" s="658"/>
      <c r="AK1" s="658"/>
      <c r="AL1" s="658"/>
      <c r="AM1" s="658"/>
      <c r="AN1" s="658"/>
    </row>
    <row r="2" spans="1:74" ht="19.5" thickTop="1" thickBot="1">
      <c r="A2" s="469" t="s">
        <v>154</v>
      </c>
      <c r="B2" s="540" t="s">
        <v>156</v>
      </c>
      <c r="C2" s="713"/>
      <c r="D2" s="713"/>
      <c r="E2" s="713"/>
      <c r="H2" s="141">
        <v>2.4</v>
      </c>
      <c r="AB2" s="642"/>
      <c r="AG2" s="658" t="s">
        <v>430</v>
      </c>
    </row>
    <row r="3" spans="1:74" ht="85.5" customHeight="1" thickTop="1" thickBot="1">
      <c r="A3" s="139" t="s">
        <v>137</v>
      </c>
      <c r="B3" s="607" t="s">
        <v>381</v>
      </c>
      <c r="C3" s="542" t="s">
        <v>126</v>
      </c>
      <c r="D3" s="543" t="s">
        <v>144</v>
      </c>
      <c r="E3" s="543" t="s">
        <v>145</v>
      </c>
      <c r="F3" s="137" t="s">
        <v>141</v>
      </c>
      <c r="G3" s="134" t="str">
        <f>IF(TRIM(B3)="F","F","E")</f>
        <v>F</v>
      </c>
      <c r="R3" s="449">
        <f>Year_four_digits</f>
        <v>2015</v>
      </c>
      <c r="W3" s="596" t="str">
        <f>E144</f>
        <v>Entrer l'année ici.
(par ex. 2015)</v>
      </c>
      <c r="AD3" s="657" t="str">
        <f>E165</f>
        <v>F164_</v>
      </c>
      <c r="AF3" s="659"/>
      <c r="AG3" s="662" t="str">
        <f>IF(Language="f",AG2,AG1)</f>
        <v>Veuillez faire un zoom arrière si le curseur a disparu après avoir appuyé sur la touche Début.</v>
      </c>
      <c r="AH3" s="662"/>
      <c r="AI3" s="662"/>
      <c r="AJ3" s="662"/>
      <c r="AK3" s="662"/>
      <c r="AL3" s="662"/>
      <c r="AM3" s="662"/>
      <c r="AN3" s="662"/>
      <c r="AO3" s="662"/>
      <c r="AP3" s="662"/>
      <c r="AQ3" s="660"/>
      <c r="AR3" s="660"/>
      <c r="AS3" s="660"/>
      <c r="AT3" s="660"/>
      <c r="AU3" s="660"/>
      <c r="AV3" s="660"/>
      <c r="AW3" s="709"/>
      <c r="AX3" s="710"/>
      <c r="AY3" s="710"/>
      <c r="AZ3" s="710"/>
      <c r="BA3" s="710"/>
      <c r="BB3" s="709"/>
      <c r="BC3" s="710"/>
      <c r="BD3" s="710"/>
      <c r="BE3" s="661"/>
      <c r="BF3" s="661"/>
      <c r="BG3" s="661"/>
      <c r="BH3" s="661"/>
      <c r="BI3" s="661"/>
      <c r="BJ3" s="661"/>
      <c r="BK3" s="687" t="str">
        <f>IF(Language="f",Instructions!$F$45,Instructions!$E$45)</f>
        <v>Veuillez enregistrer 
le fichier dans vos dossiers 
et ne pas oublier de faire des 
enregistrements fréquents.</v>
      </c>
      <c r="BL3" s="661"/>
      <c r="BM3" s="661"/>
      <c r="BN3" s="661"/>
      <c r="BO3" s="661"/>
      <c r="BP3" s="661"/>
      <c r="BQ3" s="661"/>
      <c r="BR3" s="661"/>
      <c r="BS3" s="661"/>
      <c r="BT3" s="661"/>
      <c r="BU3" s="661"/>
      <c r="BV3" s="661"/>
    </row>
    <row r="4" spans="1:74" ht="34.5" thickTop="1">
      <c r="A4" s="544" t="s">
        <v>198</v>
      </c>
      <c r="B4" s="606"/>
      <c r="C4" s="545" t="s">
        <v>153</v>
      </c>
      <c r="D4" s="546" t="s">
        <v>152</v>
      </c>
      <c r="E4" s="547" t="s">
        <v>151</v>
      </c>
      <c r="F4" s="133" t="s">
        <v>138</v>
      </c>
      <c r="G4" s="133" t="s">
        <v>139</v>
      </c>
      <c r="I4" s="133" t="s">
        <v>303</v>
      </c>
      <c r="J4" s="133" t="s">
        <v>304</v>
      </c>
    </row>
    <row r="5" spans="1:74" ht="30.75" customHeight="1">
      <c r="A5" s="130" t="str">
        <f t="shared" ref="A5:A69" si="0">IF(LEN(C5)-LEN(TRIM(C5))&gt;0,"May begin or end with a blank space","- -")</f>
        <v>- -</v>
      </c>
      <c r="C5" s="702" t="s">
        <v>454</v>
      </c>
      <c r="D5" s="703">
        <v>2015</v>
      </c>
      <c r="E5" s="136"/>
      <c r="F5" s="133">
        <f>LEN(C5)</f>
        <v>14</v>
      </c>
      <c r="G5" s="133">
        <f>LEN(D5)</f>
        <v>4</v>
      </c>
      <c r="H5" s="549" t="str">
        <f>IF(I5&lt;&gt;J5,"Check matching spaces at beginning or end","- -")</f>
        <v>- -</v>
      </c>
      <c r="I5" s="548">
        <f>F5-LEN(TRIM(C5))</f>
        <v>0</v>
      </c>
      <c r="J5" s="548">
        <f>G5-LEN(TRIM(D5))</f>
        <v>0</v>
      </c>
      <c r="K5" s="450"/>
      <c r="L5" s="450"/>
      <c r="M5" s="450"/>
      <c r="N5" s="450"/>
      <c r="O5" s="450"/>
      <c r="P5" s="450"/>
      <c r="Q5" s="450"/>
      <c r="R5" s="13">
        <v>1</v>
      </c>
      <c r="S5" s="450"/>
      <c r="AC5" s="113"/>
      <c r="AD5" s="38"/>
      <c r="AE5" s="39"/>
      <c r="AF5" s="37" t="str">
        <f t="shared" ref="AF5:AF10" si="1">IF(AND(ISNUMBER(AD5),ISNUMBER(AE5)),AE5-AD5,"")</f>
        <v/>
      </c>
      <c r="AG5" s="27"/>
      <c r="AH5" s="28"/>
      <c r="AI5" s="29"/>
      <c r="AJ5" s="28"/>
      <c r="AK5" s="142">
        <v>1</v>
      </c>
      <c r="AL5" s="62"/>
      <c r="AM5" s="179" t="e">
        <f>INDEX('NTS ONLY_set_year'!X:X,MATCH(TEXT($AI5,"Ddd"),'NTS ONLY_set_year'!#REF!,0))</f>
        <v>#REF!</v>
      </c>
      <c r="AN5" s="249">
        <f t="shared" ref="AN5:AN10" si="2">$AF$21</f>
        <v>0</v>
      </c>
      <c r="AO5" s="179"/>
      <c r="AP5" s="179"/>
      <c r="AQ5" s="430">
        <f t="shared" ref="AQ5:AQ10" si="3">$AP$9+R5</f>
        <v>1</v>
      </c>
      <c r="AR5" s="445" t="e">
        <f t="shared" ref="AR5:AR10" si="4">AM5&amp;". "&amp;AN5&amp;" "&amp;AK5&amp;", "&amp;$AP$8</f>
        <v>#REF!</v>
      </c>
    </row>
    <row r="6" spans="1:74" s="131" customFormat="1" ht="38.25">
      <c r="A6" s="130" t="str">
        <f t="shared" si="0"/>
        <v>May begin or end with a blank space</v>
      </c>
      <c r="B6" s="130"/>
      <c r="C6" s="493" t="s">
        <v>189</v>
      </c>
      <c r="D6" s="494"/>
      <c r="E6" s="136" t="str">
        <f t="shared" ref="E6:E69" si="5">IF($G$3="F",IF(G6=0,"",D6),IF(F6=0,"",C6))</f>
        <v/>
      </c>
      <c r="F6" s="133">
        <f t="shared" ref="F6:F69" si="6">LEN(C6)</f>
        <v>68</v>
      </c>
      <c r="G6" s="133">
        <f t="shared" ref="G6:G69" si="7">LEN(D6)</f>
        <v>0</v>
      </c>
      <c r="H6" s="549" t="str">
        <f t="shared" ref="H6:H69" si="8">IF(I6&lt;&gt;J6,"Check matching spaces at beginning or end","- -")</f>
        <v>Check matching spaces at beginning or end</v>
      </c>
      <c r="I6" s="548">
        <f t="shared" ref="I6:I69" si="9">F6-LEN(TRIM(C6))</f>
        <v>1</v>
      </c>
      <c r="J6" s="548">
        <f t="shared" ref="J6:J69" si="10">G6-LEN(TRIM(D6))</f>
        <v>0</v>
      </c>
      <c r="K6" s="450"/>
      <c r="L6" s="450"/>
      <c r="M6" s="450"/>
      <c r="N6" s="450"/>
      <c r="O6" s="450"/>
      <c r="P6" s="450"/>
      <c r="Q6" s="450"/>
      <c r="R6" s="13">
        <v>2</v>
      </c>
      <c r="S6" s="450"/>
      <c r="T6"/>
      <c r="U6"/>
      <c r="V6"/>
      <c r="W6"/>
      <c r="X6"/>
      <c r="Y6"/>
      <c r="Z6"/>
      <c r="AA6"/>
      <c r="AB6"/>
      <c r="AC6" s="25"/>
      <c r="AD6" s="38">
        <v>50</v>
      </c>
      <c r="AE6" s="39">
        <v>555</v>
      </c>
      <c r="AF6" s="37">
        <f t="shared" si="1"/>
        <v>505</v>
      </c>
      <c r="AG6" s="27"/>
      <c r="AH6" s="28"/>
      <c r="AI6" s="29"/>
      <c r="AJ6" s="28"/>
      <c r="AK6" s="26">
        <f>IF(ISBLANK(R6),"",R6)</f>
        <v>2</v>
      </c>
      <c r="AL6" s="62"/>
      <c r="AM6" s="179" t="e">
        <f>INDEX('NTS ONLY_set_year'!X:X,MATCH(TEXT($AI6,"Ddd"),'NTS ONLY_set_year'!#REF!,0))</f>
        <v>#REF!</v>
      </c>
      <c r="AN6" s="249">
        <f t="shared" si="2"/>
        <v>0</v>
      </c>
      <c r="AO6" s="184"/>
      <c r="AP6" s="179"/>
      <c r="AQ6" s="430">
        <f t="shared" si="3"/>
        <v>2</v>
      </c>
      <c r="AR6" s="445" t="e">
        <f t="shared" si="4"/>
        <v>#REF!</v>
      </c>
    </row>
    <row r="7" spans="1:74">
      <c r="A7" s="130" t="str">
        <f t="shared" si="0"/>
        <v>May begin or end with a blank space</v>
      </c>
      <c r="C7" s="129" t="s">
        <v>109</v>
      </c>
      <c r="D7" s="140" t="s">
        <v>218</v>
      </c>
      <c r="E7" s="136" t="str">
        <f t="shared" si="5"/>
        <v xml:space="preserve"> jours dans le mois</v>
      </c>
      <c r="F7" s="133">
        <f t="shared" si="6"/>
        <v>14</v>
      </c>
      <c r="G7" s="133">
        <f t="shared" si="7"/>
        <v>19</v>
      </c>
      <c r="H7" s="549" t="str">
        <f t="shared" si="8"/>
        <v>- -</v>
      </c>
      <c r="I7" s="548">
        <f t="shared" si="9"/>
        <v>1</v>
      </c>
      <c r="J7" s="548">
        <f t="shared" si="10"/>
        <v>1</v>
      </c>
      <c r="K7" s="450"/>
      <c r="L7" s="450"/>
      <c r="M7" s="450"/>
      <c r="N7" s="450"/>
      <c r="O7" s="450"/>
      <c r="P7" s="450"/>
      <c r="Q7" s="450"/>
      <c r="R7" s="13">
        <v>3</v>
      </c>
      <c r="S7" s="450"/>
      <c r="AC7" s="25"/>
      <c r="AD7" s="38"/>
      <c r="AE7" s="39"/>
      <c r="AF7" s="37" t="str">
        <f t="shared" si="1"/>
        <v/>
      </c>
      <c r="AG7" s="27"/>
      <c r="AH7" s="28"/>
      <c r="AI7" s="29"/>
      <c r="AJ7" s="28"/>
      <c r="AK7" s="26">
        <f>IF(ISBLANK(R7),"",R7)</f>
        <v>3</v>
      </c>
      <c r="AL7" s="62"/>
      <c r="AM7" s="179" t="e">
        <f>INDEX('NTS ONLY_set_year'!X:X,MATCH(TEXT($AI7,"Ddd"),'NTS ONLY_set_year'!#REF!,0))</f>
        <v>#REF!</v>
      </c>
      <c r="AN7" s="249">
        <f t="shared" si="2"/>
        <v>0</v>
      </c>
      <c r="AO7" s="184"/>
      <c r="AP7" s="179"/>
      <c r="AQ7" s="430">
        <f t="shared" si="3"/>
        <v>3</v>
      </c>
      <c r="AR7" s="445" t="e">
        <f t="shared" si="4"/>
        <v>#REF!</v>
      </c>
    </row>
    <row r="8" spans="1:74" ht="25.5">
      <c r="A8" s="130" t="str">
        <f t="shared" si="0"/>
        <v>- -</v>
      </c>
      <c r="C8" s="129" t="s">
        <v>127</v>
      </c>
      <c r="D8" s="140" t="s">
        <v>320</v>
      </c>
      <c r="E8" s="136" t="str">
        <f t="shared" si="5"/>
        <v>(par ex., si le km au départ est inférieur au km à l'arrivée du déplacement précédent)</v>
      </c>
      <c r="F8" s="133">
        <f t="shared" si="6"/>
        <v>67</v>
      </c>
      <c r="G8" s="133">
        <f t="shared" si="7"/>
        <v>86</v>
      </c>
      <c r="H8" s="549" t="str">
        <f t="shared" si="8"/>
        <v>- -</v>
      </c>
      <c r="I8" s="548">
        <f t="shared" si="9"/>
        <v>0</v>
      </c>
      <c r="J8" s="548">
        <f t="shared" si="10"/>
        <v>0</v>
      </c>
      <c r="K8" s="450"/>
      <c r="L8" s="450"/>
      <c r="M8" s="450"/>
      <c r="N8" s="450"/>
      <c r="O8" s="450"/>
      <c r="P8" s="450"/>
      <c r="Q8" s="450"/>
      <c r="R8" s="13">
        <v>4</v>
      </c>
      <c r="S8" s="450"/>
      <c r="AC8" s="25"/>
      <c r="AD8" s="38"/>
      <c r="AE8" s="39"/>
      <c r="AF8" s="37" t="str">
        <f t="shared" si="1"/>
        <v/>
      </c>
      <c r="AG8" s="27"/>
      <c r="AH8" s="28"/>
      <c r="AI8" s="29"/>
      <c r="AJ8" s="28"/>
      <c r="AK8" s="26">
        <f>IF(ISBLANK(R8),"",R8)</f>
        <v>4</v>
      </c>
      <c r="AL8" s="62"/>
      <c r="AM8" s="179" t="e">
        <f>INDEX('NTS ONLY_set_year'!X:X,MATCH(TEXT($AI8,"Ddd"),'NTS ONLY_set_year'!#REF!,0))</f>
        <v>#REF!</v>
      </c>
      <c r="AN8" s="249">
        <f t="shared" si="2"/>
        <v>0</v>
      </c>
      <c r="AO8" s="184"/>
      <c r="AP8" s="179"/>
      <c r="AQ8" s="430">
        <f t="shared" si="3"/>
        <v>4</v>
      </c>
      <c r="AR8" s="445" t="e">
        <f t="shared" si="4"/>
        <v>#REF!</v>
      </c>
    </row>
    <row r="9" spans="1:74">
      <c r="A9" s="130" t="str">
        <f t="shared" si="0"/>
        <v>- -</v>
      </c>
      <c r="C9" s="129" t="s">
        <v>119</v>
      </c>
      <c r="D9" s="140" t="s">
        <v>219</v>
      </c>
      <c r="E9" s="136" t="str">
        <f t="shared" si="5"/>
        <v>(aa ou aaaa)</v>
      </c>
      <c r="F9" s="133">
        <f t="shared" si="6"/>
        <v>12</v>
      </c>
      <c r="G9" s="133">
        <f t="shared" si="7"/>
        <v>12</v>
      </c>
      <c r="H9" s="549" t="str">
        <f t="shared" si="8"/>
        <v>- -</v>
      </c>
      <c r="I9" s="548">
        <f t="shared" si="9"/>
        <v>0</v>
      </c>
      <c r="J9" s="548">
        <f t="shared" si="10"/>
        <v>0</v>
      </c>
      <c r="K9" s="450"/>
      <c r="L9" s="450"/>
      <c r="M9" s="450"/>
      <c r="N9" s="450"/>
      <c r="O9" s="450"/>
      <c r="P9" s="450"/>
      <c r="Q9" s="450"/>
      <c r="R9" s="13">
        <v>5</v>
      </c>
      <c r="S9" s="450"/>
      <c r="AC9" s="25"/>
      <c r="AD9" s="38"/>
      <c r="AE9" s="39"/>
      <c r="AF9" s="37" t="str">
        <f t="shared" si="1"/>
        <v/>
      </c>
      <c r="AG9" s="27"/>
      <c r="AH9" s="28"/>
      <c r="AI9" s="29"/>
      <c r="AJ9" s="28"/>
      <c r="AK9" s="26">
        <f>IF(ISBLANK(R9),"",R9)</f>
        <v>5</v>
      </c>
      <c r="AL9" s="62"/>
      <c r="AM9" s="179" t="e">
        <f>INDEX('NTS ONLY_set_year'!X:X,MATCH(TEXT($AI9,"Ddd"),'NTS ONLY_set_year'!#REF!,0))</f>
        <v>#REF!</v>
      </c>
      <c r="AN9" s="249">
        <f t="shared" si="2"/>
        <v>0</v>
      </c>
      <c r="AO9" s="184"/>
      <c r="AP9" s="179"/>
      <c r="AQ9" s="430">
        <f t="shared" si="3"/>
        <v>5</v>
      </c>
      <c r="AR9" s="445" t="e">
        <f t="shared" si="4"/>
        <v>#REF!</v>
      </c>
    </row>
    <row r="10" spans="1:74">
      <c r="A10" s="130" t="str">
        <f t="shared" si="0"/>
        <v>- -</v>
      </c>
      <c r="C10" s="129" t="s">
        <v>121</v>
      </c>
      <c r="D10" s="140" t="s">
        <v>121</v>
      </c>
      <c r="E10" s="136" t="str">
        <f t="shared" si="5"/>
        <v>◄◄◄</v>
      </c>
      <c r="F10" s="133">
        <f t="shared" si="6"/>
        <v>3</v>
      </c>
      <c r="G10" s="133">
        <f t="shared" si="7"/>
        <v>3</v>
      </c>
      <c r="H10" s="549" t="str">
        <f t="shared" si="8"/>
        <v>- -</v>
      </c>
      <c r="I10" s="548">
        <f t="shared" si="9"/>
        <v>0</v>
      </c>
      <c r="J10" s="548">
        <f t="shared" si="10"/>
        <v>0</v>
      </c>
      <c r="K10" s="450"/>
      <c r="L10" s="450"/>
      <c r="M10" s="450"/>
      <c r="N10" s="450"/>
      <c r="O10" s="450"/>
      <c r="P10" s="450"/>
      <c r="Q10" s="450"/>
      <c r="R10" s="13">
        <v>6</v>
      </c>
      <c r="S10" s="450"/>
      <c r="AC10" s="25"/>
      <c r="AD10" s="38"/>
      <c r="AE10" s="39"/>
      <c r="AF10" s="37" t="str">
        <f t="shared" si="1"/>
        <v/>
      </c>
      <c r="AG10" s="27"/>
      <c r="AH10" s="28"/>
      <c r="AI10" s="29"/>
      <c r="AJ10" s="28"/>
      <c r="AK10" s="26">
        <f>IF(ISBLANK(R10),"",R10)</f>
        <v>6</v>
      </c>
      <c r="AL10" s="62"/>
      <c r="AM10" s="179" t="e">
        <f>INDEX('NTS ONLY_set_year'!X:X,MATCH(TEXT($AI10,"Ddd"),'NTS ONLY_set_year'!#REF!,0))</f>
        <v>#REF!</v>
      </c>
      <c r="AN10" s="249">
        <f t="shared" si="2"/>
        <v>0</v>
      </c>
      <c r="AO10" s="184"/>
      <c r="AP10" s="179"/>
      <c r="AQ10" s="430">
        <f t="shared" si="3"/>
        <v>6</v>
      </c>
      <c r="AR10" s="445" t="e">
        <f t="shared" si="4"/>
        <v>#REF!</v>
      </c>
    </row>
    <row r="11" spans="1:74">
      <c r="A11" s="130" t="str">
        <f t="shared" si="0"/>
        <v>- -</v>
      </c>
      <c r="C11" s="129" t="s">
        <v>18</v>
      </c>
      <c r="D11" s="140" t="s">
        <v>220</v>
      </c>
      <c r="E11" s="136" t="str">
        <f t="shared" si="5"/>
        <v>Réparations accident (affaires)</v>
      </c>
      <c r="F11" s="133">
        <f t="shared" si="6"/>
        <v>26</v>
      </c>
      <c r="G11" s="133">
        <f t="shared" si="7"/>
        <v>31</v>
      </c>
      <c r="H11" s="549" t="str">
        <f t="shared" si="8"/>
        <v>- -</v>
      </c>
      <c r="I11" s="548">
        <f t="shared" si="9"/>
        <v>0</v>
      </c>
      <c r="J11" s="548">
        <f t="shared" si="10"/>
        <v>0</v>
      </c>
      <c r="K11" s="450"/>
      <c r="L11" s="450"/>
      <c r="M11" s="450"/>
      <c r="N11" s="450"/>
      <c r="O11" s="450"/>
      <c r="P11" s="450"/>
      <c r="Q11" s="450"/>
      <c r="R11" s="13">
        <v>7</v>
      </c>
      <c r="S11" s="450"/>
    </row>
    <row r="12" spans="1:74">
      <c r="A12" s="130" t="str">
        <f t="shared" si="0"/>
        <v>- -</v>
      </c>
      <c r="C12" s="129" t="s">
        <v>16</v>
      </c>
      <c r="D12" s="140" t="s">
        <v>221</v>
      </c>
      <c r="E12" s="136" t="str">
        <f t="shared" si="5"/>
        <v>Réparations accident (personnel)</v>
      </c>
      <c r="F12" s="133">
        <f t="shared" si="6"/>
        <v>26</v>
      </c>
      <c r="G12" s="133">
        <f t="shared" si="7"/>
        <v>32</v>
      </c>
      <c r="H12" s="549" t="str">
        <f t="shared" si="8"/>
        <v>- -</v>
      </c>
      <c r="I12" s="548">
        <f t="shared" si="9"/>
        <v>0</v>
      </c>
      <c r="J12" s="548">
        <f t="shared" si="10"/>
        <v>0</v>
      </c>
      <c r="K12" s="450"/>
      <c r="L12" s="450"/>
      <c r="M12" s="450"/>
      <c r="N12" s="450"/>
      <c r="O12" s="450"/>
      <c r="P12" s="450"/>
      <c r="Q12" s="450"/>
      <c r="R12" s="13">
        <v>8</v>
      </c>
      <c r="S12" s="450"/>
    </row>
    <row r="13" spans="1:74">
      <c r="A13" s="130" t="str">
        <f t="shared" si="0"/>
        <v>- -</v>
      </c>
      <c r="C13" s="129" t="s">
        <v>191</v>
      </c>
      <c r="D13" s="140" t="s">
        <v>222</v>
      </c>
      <c r="E13" s="136" t="str">
        <f t="shared" si="5"/>
        <v>Par rapport à la plus petite lecture du mois</v>
      </c>
      <c r="F13" s="133">
        <f t="shared" si="6"/>
        <v>38</v>
      </c>
      <c r="G13" s="133">
        <f t="shared" si="7"/>
        <v>44</v>
      </c>
      <c r="H13" s="549" t="str">
        <f t="shared" si="8"/>
        <v>- -</v>
      </c>
      <c r="I13" s="548">
        <f t="shared" si="9"/>
        <v>0</v>
      </c>
      <c r="J13" s="548">
        <f t="shared" si="10"/>
        <v>0</v>
      </c>
      <c r="K13" s="450"/>
      <c r="L13" s="450"/>
      <c r="M13" s="450"/>
      <c r="N13" s="450"/>
      <c r="O13" s="450"/>
      <c r="P13" s="450"/>
      <c r="Q13" s="450"/>
      <c r="R13" s="13">
        <v>9</v>
      </c>
      <c r="S13" s="450"/>
    </row>
    <row r="14" spans="1:74">
      <c r="A14" s="130" t="str">
        <f t="shared" si="0"/>
        <v>- -</v>
      </c>
      <c r="C14" s="129" t="s">
        <v>158</v>
      </c>
      <c r="D14" s="140" t="s">
        <v>223</v>
      </c>
      <c r="E14" s="136" t="str">
        <f t="shared" si="5"/>
        <v>par rapport à la fin du mois précédent</v>
      </c>
      <c r="F14" s="133">
        <f t="shared" si="6"/>
        <v>29</v>
      </c>
      <c r="G14" s="133">
        <f t="shared" si="7"/>
        <v>38</v>
      </c>
      <c r="H14" s="549" t="str">
        <f t="shared" si="8"/>
        <v>- -</v>
      </c>
      <c r="I14" s="548">
        <f t="shared" si="9"/>
        <v>0</v>
      </c>
      <c r="J14" s="548">
        <f t="shared" si="10"/>
        <v>0</v>
      </c>
      <c r="K14" s="450"/>
      <c r="L14" s="450"/>
      <c r="M14" s="450"/>
      <c r="N14" s="450"/>
      <c r="O14" s="450"/>
      <c r="P14" s="450"/>
      <c r="Q14" s="450"/>
      <c r="R14" s="13">
        <v>10</v>
      </c>
      <c r="S14" s="450"/>
    </row>
    <row r="15" spans="1:74">
      <c r="A15" s="130" t="str">
        <f t="shared" si="0"/>
        <v>- -</v>
      </c>
      <c r="C15" s="129" t="s">
        <v>9</v>
      </c>
      <c r="D15" s="140" t="s">
        <v>224</v>
      </c>
      <c r="E15" s="136" t="str">
        <f t="shared" si="5"/>
        <v>Allocations reçues de l'employeur</v>
      </c>
      <c r="F15" s="133">
        <f t="shared" si="6"/>
        <v>24</v>
      </c>
      <c r="G15" s="133">
        <f t="shared" si="7"/>
        <v>33</v>
      </c>
      <c r="H15" s="549" t="str">
        <f t="shared" si="8"/>
        <v>- -</v>
      </c>
      <c r="I15" s="548">
        <f t="shared" si="9"/>
        <v>0</v>
      </c>
      <c r="J15" s="548">
        <f t="shared" si="10"/>
        <v>0</v>
      </c>
      <c r="K15" s="450"/>
      <c r="L15" s="450"/>
      <c r="M15" s="450"/>
      <c r="N15" s="450"/>
      <c r="O15" s="450"/>
      <c r="P15" s="450"/>
      <c r="Q15" s="450"/>
      <c r="R15" s="13">
        <v>11</v>
      </c>
      <c r="S15" s="450"/>
    </row>
    <row r="16" spans="1:74">
      <c r="A16" s="130" t="str">
        <f t="shared" si="0"/>
        <v>- -</v>
      </c>
      <c r="C16" s="129" t="s">
        <v>173</v>
      </c>
      <c r="D16" s="140" t="s">
        <v>225</v>
      </c>
      <c r="E16" s="136" t="str">
        <f t="shared" si="5"/>
        <v>Montant</v>
      </c>
      <c r="F16" s="133">
        <f t="shared" si="6"/>
        <v>6</v>
      </c>
      <c r="G16" s="133">
        <f t="shared" si="7"/>
        <v>7</v>
      </c>
      <c r="H16" s="549" t="str">
        <f t="shared" si="8"/>
        <v>- -</v>
      </c>
      <c r="I16" s="548">
        <f t="shared" si="9"/>
        <v>0</v>
      </c>
      <c r="J16" s="548">
        <f t="shared" si="10"/>
        <v>0</v>
      </c>
      <c r="K16" s="450"/>
      <c r="L16" s="450"/>
      <c r="M16" s="450"/>
      <c r="N16" s="450"/>
      <c r="O16" s="450"/>
      <c r="P16" s="450"/>
      <c r="Q16" s="450"/>
      <c r="R16" s="13"/>
      <c r="S16" s="450"/>
    </row>
    <row r="17" spans="1:28">
      <c r="A17" s="130" t="str">
        <f t="shared" si="0"/>
        <v>- -</v>
      </c>
      <c r="C17" s="129" t="s">
        <v>6</v>
      </c>
      <c r="D17" s="140" t="s">
        <v>226</v>
      </c>
      <c r="E17" s="136" t="str">
        <f t="shared" si="5"/>
        <v>Montants reçus</v>
      </c>
      <c r="F17" s="133">
        <f t="shared" si="6"/>
        <v>16</v>
      </c>
      <c r="G17" s="133">
        <f t="shared" si="7"/>
        <v>14</v>
      </c>
      <c r="H17" s="549" t="str">
        <f t="shared" si="8"/>
        <v>- -</v>
      </c>
      <c r="I17" s="548">
        <f t="shared" si="9"/>
        <v>0</v>
      </c>
      <c r="J17" s="548">
        <f t="shared" si="10"/>
        <v>0</v>
      </c>
      <c r="K17" s="450"/>
      <c r="L17" s="450"/>
      <c r="M17" s="450"/>
      <c r="N17" s="450"/>
      <c r="O17" s="450"/>
      <c r="P17" s="450"/>
      <c r="Q17" s="450"/>
      <c r="R17" s="13">
        <v>12</v>
      </c>
      <c r="S17" s="450"/>
    </row>
    <row r="18" spans="1:28">
      <c r="A18" s="130" t="str">
        <f t="shared" si="0"/>
        <v>- -</v>
      </c>
      <c r="C18" s="130" t="s">
        <v>157</v>
      </c>
      <c r="D18" s="140" t="s">
        <v>227</v>
      </c>
      <c r="E18" s="136" t="str">
        <f t="shared" si="5"/>
        <v>et</v>
      </c>
      <c r="F18" s="133">
        <f t="shared" si="6"/>
        <v>3</v>
      </c>
      <c r="G18" s="133">
        <f t="shared" si="7"/>
        <v>2</v>
      </c>
      <c r="H18" s="549" t="str">
        <f t="shared" si="8"/>
        <v>- -</v>
      </c>
      <c r="I18" s="548">
        <f t="shared" si="9"/>
        <v>0</v>
      </c>
      <c r="J18" s="548">
        <f t="shared" si="10"/>
        <v>0</v>
      </c>
      <c r="K18" s="450"/>
      <c r="L18" s="450"/>
      <c r="M18" s="450"/>
      <c r="N18" s="450"/>
      <c r="O18" s="450"/>
      <c r="P18" s="450"/>
      <c r="Q18" s="450"/>
      <c r="R18" s="13">
        <v>13</v>
      </c>
      <c r="S18" s="450"/>
    </row>
    <row r="19" spans="1:28" ht="25.5">
      <c r="A19" s="130" t="str">
        <f t="shared" si="0"/>
        <v>May begin or end with a blank space</v>
      </c>
      <c r="C19" s="129" t="s">
        <v>116</v>
      </c>
      <c r="D19" s="140" t="s">
        <v>313</v>
      </c>
      <c r="E19" s="136" t="str">
        <f t="shared" si="5"/>
        <v xml:space="preserve">Sommaire annuel indique que l'automobile n'est pas disponible pour tout le mois de </v>
      </c>
      <c r="F19" s="133">
        <f t="shared" si="6"/>
        <v>64</v>
      </c>
      <c r="G19" s="133">
        <f t="shared" si="7"/>
        <v>83</v>
      </c>
      <c r="H19" s="549" t="str">
        <f t="shared" si="8"/>
        <v>- -</v>
      </c>
      <c r="I19" s="548">
        <f t="shared" si="9"/>
        <v>1</v>
      </c>
      <c r="J19" s="548">
        <f t="shared" si="10"/>
        <v>1</v>
      </c>
      <c r="K19" s="450"/>
      <c r="L19" s="450"/>
      <c r="M19" s="450"/>
      <c r="N19" s="450"/>
      <c r="O19" s="450"/>
      <c r="P19" s="450"/>
      <c r="Q19" s="450"/>
      <c r="R19" s="13">
        <v>14</v>
      </c>
      <c r="S19" s="450"/>
    </row>
    <row r="20" spans="1:28">
      <c r="A20" s="130" t="str">
        <f t="shared" si="0"/>
        <v>- -</v>
      </c>
      <c r="D20" s="140"/>
      <c r="E20" s="136" t="str">
        <f t="shared" si="5"/>
        <v/>
      </c>
      <c r="F20" s="133">
        <f t="shared" si="6"/>
        <v>0</v>
      </c>
      <c r="G20" s="133">
        <f t="shared" si="7"/>
        <v>0</v>
      </c>
      <c r="H20" s="549" t="str">
        <f t="shared" si="8"/>
        <v>- -</v>
      </c>
      <c r="I20" s="548">
        <f t="shared" si="9"/>
        <v>0</v>
      </c>
      <c r="J20" s="548">
        <f t="shared" si="10"/>
        <v>0</v>
      </c>
      <c r="K20" s="450"/>
      <c r="L20" s="450"/>
      <c r="M20" s="450"/>
      <c r="N20" s="450"/>
      <c r="O20" s="450"/>
      <c r="P20" s="450"/>
      <c r="Q20" s="450"/>
      <c r="R20" s="13">
        <v>15</v>
      </c>
      <c r="S20" s="450"/>
    </row>
    <row r="21" spans="1:28">
      <c r="A21" s="130" t="str">
        <f t="shared" si="0"/>
        <v>- -</v>
      </c>
      <c r="D21" s="140"/>
      <c r="E21" s="136" t="str">
        <f t="shared" si="5"/>
        <v/>
      </c>
      <c r="F21" s="133">
        <f t="shared" si="6"/>
        <v>0</v>
      </c>
      <c r="G21" s="133">
        <f t="shared" si="7"/>
        <v>0</v>
      </c>
      <c r="H21" s="549" t="str">
        <f t="shared" si="8"/>
        <v>- -</v>
      </c>
      <c r="I21" s="548">
        <f t="shared" si="9"/>
        <v>0</v>
      </c>
      <c r="J21" s="548">
        <f t="shared" si="10"/>
        <v>0</v>
      </c>
      <c r="K21" s="450"/>
      <c r="L21" s="450"/>
      <c r="M21" s="450"/>
      <c r="N21" s="450"/>
      <c r="O21" s="450"/>
      <c r="P21" s="450"/>
      <c r="Q21" s="450"/>
      <c r="R21" s="13">
        <v>16</v>
      </c>
      <c r="S21" s="450"/>
    </row>
    <row r="22" spans="1:28">
      <c r="A22" s="130" t="str">
        <f t="shared" si="0"/>
        <v>- -</v>
      </c>
      <c r="C22" s="129" t="s">
        <v>22</v>
      </c>
      <c r="D22" s="140" t="s">
        <v>228</v>
      </c>
      <c r="E22" s="136" t="str">
        <f t="shared" si="5"/>
        <v>Kilomètres d'affaires</v>
      </c>
      <c r="F22" s="133">
        <f t="shared" si="6"/>
        <v>19</v>
      </c>
      <c r="G22" s="133">
        <f t="shared" si="7"/>
        <v>21</v>
      </c>
      <c r="H22" s="549" t="str">
        <f t="shared" si="8"/>
        <v>- -</v>
      </c>
      <c r="I22" s="548">
        <f t="shared" si="9"/>
        <v>0</v>
      </c>
      <c r="J22" s="548">
        <f t="shared" si="10"/>
        <v>0</v>
      </c>
      <c r="K22" s="450"/>
      <c r="L22" s="450"/>
      <c r="M22" s="450"/>
      <c r="N22" s="450"/>
      <c r="O22" s="450"/>
      <c r="P22" s="450"/>
      <c r="Q22" s="450"/>
      <c r="R22" s="13">
        <v>17</v>
      </c>
      <c r="S22" s="450"/>
    </row>
    <row r="23" spans="1:28">
      <c r="A23" s="130" t="str">
        <f t="shared" si="0"/>
        <v>- -</v>
      </c>
      <c r="C23" s="129" t="s">
        <v>54</v>
      </c>
      <c r="D23" s="140" t="s">
        <v>229</v>
      </c>
      <c r="E23" s="136" t="str">
        <f t="shared" si="5"/>
        <v>Kilomètres d'affaires parcourus</v>
      </c>
      <c r="F23" s="133">
        <f t="shared" si="6"/>
        <v>26</v>
      </c>
      <c r="G23" s="133">
        <f t="shared" si="7"/>
        <v>31</v>
      </c>
      <c r="H23" s="549" t="str">
        <f t="shared" si="8"/>
        <v>- -</v>
      </c>
      <c r="I23" s="548">
        <f t="shared" si="9"/>
        <v>0</v>
      </c>
      <c r="J23" s="548">
        <f t="shared" si="10"/>
        <v>0</v>
      </c>
      <c r="K23" s="450"/>
      <c r="L23" s="450"/>
      <c r="M23" s="450"/>
      <c r="N23" s="450"/>
      <c r="O23" s="450"/>
      <c r="P23" s="450"/>
      <c r="Q23" s="450"/>
      <c r="R23" s="13">
        <v>18</v>
      </c>
      <c r="S23" s="450"/>
    </row>
    <row r="24" spans="1:28">
      <c r="A24" s="130" t="str">
        <f t="shared" si="0"/>
        <v>- -</v>
      </c>
      <c r="C24" s="129" t="s">
        <v>78</v>
      </c>
      <c r="D24" s="140" t="s">
        <v>332</v>
      </c>
      <c r="E24" s="136" t="str">
        <f t="shared" si="5"/>
        <v>km d'affaires</v>
      </c>
      <c r="F24" s="133">
        <f t="shared" si="6"/>
        <v>11</v>
      </c>
      <c r="G24" s="133">
        <f t="shared" si="7"/>
        <v>13</v>
      </c>
      <c r="H24" s="549" t="str">
        <f t="shared" si="8"/>
        <v>- -</v>
      </c>
      <c r="I24" s="548">
        <f t="shared" si="9"/>
        <v>0</v>
      </c>
      <c r="J24" s="548">
        <f t="shared" si="10"/>
        <v>0</v>
      </c>
      <c r="K24" s="450"/>
      <c r="L24" s="450"/>
      <c r="M24" s="450"/>
      <c r="N24" s="450"/>
      <c r="O24" s="450"/>
      <c r="P24" s="450"/>
      <c r="Q24" s="450"/>
      <c r="R24" s="13">
        <v>19</v>
      </c>
      <c r="S24" s="450"/>
    </row>
    <row r="25" spans="1:28" ht="25.5">
      <c r="A25" s="130" t="str">
        <f t="shared" si="0"/>
        <v>May begin or end with a blank space</v>
      </c>
      <c r="C25" s="129" t="s">
        <v>194</v>
      </c>
      <c r="D25" s="140" t="s">
        <v>301</v>
      </c>
      <c r="E25" s="136" t="str">
        <f t="shared" si="5"/>
        <v xml:space="preserve"> peut réduire votre avantage pour automobile pour SOIT </v>
      </c>
      <c r="F25" s="133">
        <f t="shared" si="6"/>
        <v>47</v>
      </c>
      <c r="G25" s="133">
        <f t="shared" si="7"/>
        <v>55</v>
      </c>
      <c r="H25" s="549" t="str">
        <f t="shared" si="8"/>
        <v>- -</v>
      </c>
      <c r="I25" s="548">
        <f t="shared" si="9"/>
        <v>2</v>
      </c>
      <c r="J25" s="548">
        <f t="shared" si="10"/>
        <v>2</v>
      </c>
      <c r="K25" s="450"/>
      <c r="L25" s="450"/>
      <c r="M25" s="450"/>
      <c r="N25" s="450"/>
      <c r="O25" s="450"/>
      <c r="P25" s="450"/>
      <c r="Q25" s="450"/>
      <c r="R25" s="13"/>
      <c r="S25" s="450"/>
    </row>
    <row r="26" spans="1:28">
      <c r="A26" s="130" t="str">
        <f t="shared" si="0"/>
        <v>- -</v>
      </c>
      <c r="C26" s="129" t="s">
        <v>103</v>
      </c>
      <c r="D26" s="140" t="s">
        <v>230</v>
      </c>
      <c r="E26" s="136" t="str">
        <f t="shared" si="5"/>
        <v>◄ ◄ ◄ ◄ Ne peut sauter une journée</v>
      </c>
      <c r="F26" s="133">
        <f t="shared" si="6"/>
        <v>28</v>
      </c>
      <c r="G26" s="133">
        <f t="shared" si="7"/>
        <v>34</v>
      </c>
      <c r="H26" s="549" t="str">
        <f t="shared" si="8"/>
        <v>- -</v>
      </c>
      <c r="I26" s="548">
        <f t="shared" si="9"/>
        <v>0</v>
      </c>
      <c r="J26" s="548">
        <f t="shared" si="10"/>
        <v>0</v>
      </c>
      <c r="K26" s="450"/>
      <c r="L26" s="450"/>
      <c r="M26" s="450"/>
      <c r="N26" s="450"/>
      <c r="O26" s="450"/>
      <c r="P26" s="450"/>
      <c r="Q26" s="450"/>
      <c r="R26" s="13">
        <v>20</v>
      </c>
      <c r="S26" s="450"/>
    </row>
    <row r="27" spans="1:28">
      <c r="A27" s="130" t="str">
        <f t="shared" si="0"/>
        <v>- -</v>
      </c>
      <c r="C27" s="129" t="s">
        <v>80</v>
      </c>
      <c r="D27" s="140" t="s">
        <v>231</v>
      </c>
      <c r="E27" s="136" t="str">
        <f t="shared" si="5"/>
        <v>Automobile 1</v>
      </c>
      <c r="F27" s="133">
        <f t="shared" si="6"/>
        <v>5</v>
      </c>
      <c r="G27" s="133">
        <f t="shared" si="7"/>
        <v>12</v>
      </c>
      <c r="H27" s="549" t="str">
        <f t="shared" si="8"/>
        <v>- -</v>
      </c>
      <c r="I27" s="548">
        <f t="shared" si="9"/>
        <v>0</v>
      </c>
      <c r="J27" s="548">
        <f t="shared" si="10"/>
        <v>0</v>
      </c>
      <c r="K27" s="450"/>
      <c r="L27" s="450"/>
      <c r="M27" s="450"/>
      <c r="N27" s="450"/>
      <c r="O27" s="450"/>
      <c r="P27" s="450"/>
      <c r="Q27" s="450"/>
      <c r="R27" s="13">
        <v>21</v>
      </c>
      <c r="S27" s="450"/>
    </row>
    <row r="28" spans="1:28">
      <c r="A28" s="130" t="str">
        <f t="shared" si="0"/>
        <v>- -</v>
      </c>
      <c r="C28" s="129" t="s">
        <v>81</v>
      </c>
      <c r="D28" s="140" t="s">
        <v>232</v>
      </c>
      <c r="E28" s="136" t="str">
        <f t="shared" si="5"/>
        <v>Automobile 2</v>
      </c>
      <c r="F28" s="133">
        <f t="shared" si="6"/>
        <v>5</v>
      </c>
      <c r="G28" s="133">
        <f t="shared" si="7"/>
        <v>12</v>
      </c>
      <c r="H28" s="549" t="str">
        <f t="shared" si="8"/>
        <v>- -</v>
      </c>
      <c r="I28" s="548">
        <f t="shared" si="9"/>
        <v>0</v>
      </c>
      <c r="J28" s="548">
        <f t="shared" si="10"/>
        <v>0</v>
      </c>
      <c r="K28" s="450"/>
      <c r="L28" s="450"/>
      <c r="M28" s="450"/>
      <c r="N28" s="450"/>
      <c r="O28" s="450"/>
      <c r="P28" s="450"/>
      <c r="Q28" s="450"/>
      <c r="R28" s="13">
        <v>22</v>
      </c>
      <c r="S28" s="450"/>
    </row>
    <row r="29" spans="1:28" s="132" customFormat="1">
      <c r="A29" s="130" t="str">
        <f t="shared" si="0"/>
        <v>- -</v>
      </c>
      <c r="B29" s="130"/>
      <c r="C29" s="129" t="s">
        <v>82</v>
      </c>
      <c r="D29" s="140" t="s">
        <v>233</v>
      </c>
      <c r="E29" s="136" t="str">
        <f t="shared" si="5"/>
        <v>Automobile 3</v>
      </c>
      <c r="F29" s="133">
        <f t="shared" si="6"/>
        <v>5</v>
      </c>
      <c r="G29" s="133">
        <f t="shared" si="7"/>
        <v>12</v>
      </c>
      <c r="H29" s="549" t="str">
        <f t="shared" si="8"/>
        <v>- -</v>
      </c>
      <c r="I29" s="548">
        <f t="shared" si="9"/>
        <v>0</v>
      </c>
      <c r="J29" s="548">
        <f t="shared" si="10"/>
        <v>0</v>
      </c>
      <c r="K29" s="450"/>
      <c r="L29" s="450"/>
      <c r="M29" s="450"/>
      <c r="N29" s="450"/>
      <c r="O29" s="450"/>
      <c r="P29" s="450"/>
      <c r="Q29" s="450"/>
      <c r="R29" s="13">
        <v>23</v>
      </c>
      <c r="S29" s="450"/>
      <c r="T29"/>
      <c r="U29"/>
      <c r="V29"/>
      <c r="W29"/>
      <c r="X29"/>
      <c r="Y29"/>
      <c r="Z29"/>
      <c r="AA29"/>
      <c r="AB29"/>
    </row>
    <row r="30" spans="1:28">
      <c r="A30" s="130" t="str">
        <f t="shared" si="0"/>
        <v>- -</v>
      </c>
      <c r="C30" s="129" t="s">
        <v>83</v>
      </c>
      <c r="D30" s="140" t="s">
        <v>234</v>
      </c>
      <c r="E30" s="136" t="str">
        <f t="shared" si="5"/>
        <v>Automobile 4</v>
      </c>
      <c r="F30" s="133">
        <f t="shared" si="6"/>
        <v>5</v>
      </c>
      <c r="G30" s="133">
        <f t="shared" si="7"/>
        <v>12</v>
      </c>
      <c r="H30" s="549" t="str">
        <f t="shared" si="8"/>
        <v>- -</v>
      </c>
      <c r="I30" s="548">
        <f t="shared" si="9"/>
        <v>0</v>
      </c>
      <c r="J30" s="548">
        <f t="shared" si="10"/>
        <v>0</v>
      </c>
      <c r="K30" s="450"/>
      <c r="L30" s="450"/>
      <c r="M30" s="450"/>
      <c r="N30" s="450"/>
      <c r="O30" s="450"/>
      <c r="P30" s="450"/>
      <c r="Q30" s="450"/>
      <c r="R30" s="13">
        <v>24</v>
      </c>
      <c r="S30" s="450"/>
    </row>
    <row r="31" spans="1:28">
      <c r="A31" s="130" t="str">
        <f t="shared" si="0"/>
        <v>- -</v>
      </c>
      <c r="C31" s="129" t="s">
        <v>84</v>
      </c>
      <c r="D31" s="140" t="s">
        <v>235</v>
      </c>
      <c r="E31" s="136" t="str">
        <f t="shared" si="5"/>
        <v>Automobile 5</v>
      </c>
      <c r="F31" s="133">
        <f t="shared" si="6"/>
        <v>5</v>
      </c>
      <c r="G31" s="133">
        <f t="shared" si="7"/>
        <v>12</v>
      </c>
      <c r="H31" s="549" t="str">
        <f t="shared" si="8"/>
        <v>- -</v>
      </c>
      <c r="I31" s="548">
        <f t="shared" si="9"/>
        <v>0</v>
      </c>
      <c r="J31" s="548">
        <f t="shared" si="10"/>
        <v>0</v>
      </c>
      <c r="K31" s="450"/>
      <c r="L31" s="450"/>
      <c r="M31" s="450"/>
      <c r="N31" s="450"/>
      <c r="O31" s="450"/>
      <c r="P31" s="450"/>
      <c r="Q31" s="450"/>
      <c r="R31" s="13">
        <v>25</v>
      </c>
      <c r="S31" s="450"/>
    </row>
    <row r="32" spans="1:28">
      <c r="A32" s="130" t="str">
        <f t="shared" si="0"/>
        <v>- -</v>
      </c>
      <c r="C32" s="129" t="s">
        <v>85</v>
      </c>
      <c r="D32" s="140" t="s">
        <v>236</v>
      </c>
      <c r="E32" s="136" t="str">
        <f t="shared" si="5"/>
        <v>Automobile 6</v>
      </c>
      <c r="F32" s="133">
        <f t="shared" si="6"/>
        <v>5</v>
      </c>
      <c r="G32" s="133">
        <f t="shared" si="7"/>
        <v>12</v>
      </c>
      <c r="H32" s="549" t="str">
        <f t="shared" si="8"/>
        <v>- -</v>
      </c>
      <c r="I32" s="548">
        <f t="shared" si="9"/>
        <v>0</v>
      </c>
      <c r="J32" s="548">
        <f t="shared" si="10"/>
        <v>0</v>
      </c>
      <c r="K32" s="450"/>
      <c r="L32" s="450"/>
      <c r="M32" s="450"/>
      <c r="N32" s="450"/>
      <c r="O32" s="450"/>
      <c r="P32" s="450"/>
      <c r="Q32" s="450"/>
      <c r="R32" s="13">
        <v>26</v>
      </c>
      <c r="S32" s="450"/>
    </row>
    <row r="33" spans="1:19">
      <c r="A33" s="130" t="str">
        <f t="shared" si="0"/>
        <v>- -</v>
      </c>
      <c r="C33" s="129"/>
      <c r="D33" s="140"/>
      <c r="E33" s="136" t="str">
        <f t="shared" si="5"/>
        <v/>
      </c>
      <c r="F33" s="133">
        <f t="shared" si="6"/>
        <v>0</v>
      </c>
      <c r="G33" s="133">
        <f t="shared" si="7"/>
        <v>0</v>
      </c>
      <c r="H33" s="549" t="str">
        <f t="shared" si="8"/>
        <v>- -</v>
      </c>
      <c r="I33" s="548">
        <f t="shared" si="9"/>
        <v>0</v>
      </c>
      <c r="J33" s="548">
        <f t="shared" si="10"/>
        <v>0</v>
      </c>
      <c r="K33" s="450"/>
      <c r="L33" s="450"/>
      <c r="M33" s="450"/>
      <c r="N33" s="450"/>
      <c r="O33" s="450"/>
      <c r="P33" s="450"/>
      <c r="Q33" s="450"/>
      <c r="R33" s="13">
        <v>27</v>
      </c>
      <c r="S33" s="450"/>
    </row>
    <row r="34" spans="1:19" ht="25.5">
      <c r="A34" s="130" t="str">
        <f t="shared" si="0"/>
        <v>- -</v>
      </c>
      <c r="C34" s="129" t="s">
        <v>448</v>
      </c>
      <c r="D34" s="140" t="s">
        <v>237</v>
      </c>
      <c r="E34" s="136" t="str">
        <f t="shared" si="5"/>
        <v>Journal de bord avantages et dépenses d'automobile</v>
      </c>
      <c r="F34" s="133">
        <f t="shared" si="6"/>
        <v>29</v>
      </c>
      <c r="G34" s="133">
        <f t="shared" si="7"/>
        <v>50</v>
      </c>
      <c r="H34" s="549" t="str">
        <f t="shared" si="8"/>
        <v>- -</v>
      </c>
      <c r="I34" s="548">
        <f t="shared" si="9"/>
        <v>0</v>
      </c>
      <c r="J34" s="548">
        <f t="shared" si="10"/>
        <v>0</v>
      </c>
      <c r="K34" s="450"/>
      <c r="L34" s="450"/>
      <c r="M34" s="450"/>
      <c r="N34" s="450"/>
      <c r="O34" s="450"/>
      <c r="P34" s="450"/>
      <c r="Q34" s="450"/>
      <c r="R34" s="13">
        <v>28</v>
      </c>
      <c r="S34" s="450"/>
    </row>
    <row r="35" spans="1:19" ht="25.5">
      <c r="A35" s="130" t="str">
        <f t="shared" si="0"/>
        <v>- -</v>
      </c>
      <c r="C35" s="129" t="s">
        <v>449</v>
      </c>
      <c r="D35" s="140" t="s">
        <v>238</v>
      </c>
      <c r="E35" s="136" t="str">
        <f t="shared" si="5"/>
        <v>Journal de bord avantages et dépenses d'automobile - Sommaire annuel</v>
      </c>
      <c r="F35" s="133">
        <f t="shared" si="6"/>
        <v>46</v>
      </c>
      <c r="G35" s="133">
        <f t="shared" si="7"/>
        <v>68</v>
      </c>
      <c r="H35" s="549" t="str">
        <f t="shared" si="8"/>
        <v>- -</v>
      </c>
      <c r="I35" s="548">
        <f t="shared" si="9"/>
        <v>0</v>
      </c>
      <c r="J35" s="548">
        <f t="shared" si="10"/>
        <v>0</v>
      </c>
      <c r="K35" s="450"/>
      <c r="L35" s="450"/>
      <c r="M35" s="450"/>
      <c r="N35" s="450"/>
      <c r="O35" s="450"/>
      <c r="P35" s="450"/>
      <c r="Q35" s="450"/>
      <c r="R35" s="13">
        <v>29</v>
      </c>
      <c r="S35" s="450"/>
    </row>
    <row r="36" spans="1:19">
      <c r="A36" s="130" t="str">
        <f t="shared" si="0"/>
        <v>- -</v>
      </c>
      <c r="C36" s="129" t="s">
        <v>185</v>
      </c>
      <c r="D36" s="140" t="s">
        <v>239</v>
      </c>
      <c r="E36" s="136" t="str">
        <f t="shared" si="5"/>
        <v>Automobiles utilisées*</v>
      </c>
      <c r="F36" s="133">
        <f t="shared" si="6"/>
        <v>10</v>
      </c>
      <c r="G36" s="133">
        <f t="shared" si="7"/>
        <v>22</v>
      </c>
      <c r="H36" s="549" t="str">
        <f t="shared" si="8"/>
        <v>- -</v>
      </c>
      <c r="I36" s="548">
        <f t="shared" si="9"/>
        <v>0</v>
      </c>
      <c r="J36" s="548">
        <f t="shared" si="10"/>
        <v>0</v>
      </c>
      <c r="K36" s="450"/>
      <c r="L36" s="450"/>
      <c r="M36" s="450"/>
      <c r="N36" s="450"/>
      <c r="O36" s="450"/>
      <c r="P36" s="450"/>
      <c r="Q36" s="450"/>
      <c r="R36" s="13">
        <v>30</v>
      </c>
      <c r="S36" s="450"/>
    </row>
    <row r="37" spans="1:19">
      <c r="A37" s="130" t="str">
        <f t="shared" si="0"/>
        <v>- -</v>
      </c>
      <c r="C37" s="129" t="s">
        <v>124</v>
      </c>
      <c r="D37" s="140" t="s">
        <v>240</v>
      </c>
      <c r="E37" s="136" t="str">
        <f t="shared" si="5"/>
        <v>Vérifier</v>
      </c>
      <c r="F37" s="133">
        <f t="shared" si="6"/>
        <v>5</v>
      </c>
      <c r="G37" s="133">
        <f t="shared" si="7"/>
        <v>8</v>
      </c>
      <c r="H37" s="549" t="str">
        <f t="shared" si="8"/>
        <v>- -</v>
      </c>
      <c r="I37" s="548">
        <f t="shared" si="9"/>
        <v>0</v>
      </c>
      <c r="J37" s="548">
        <f t="shared" si="10"/>
        <v>0</v>
      </c>
      <c r="K37" s="450"/>
      <c r="L37" s="450"/>
      <c r="M37" s="450"/>
      <c r="N37" s="450"/>
      <c r="O37" s="450"/>
      <c r="P37" s="450"/>
      <c r="Q37" s="450"/>
      <c r="R37" s="13">
        <v>31</v>
      </c>
      <c r="S37" s="450"/>
    </row>
    <row r="38" spans="1:19">
      <c r="A38" s="130" t="str">
        <f t="shared" si="0"/>
        <v>- -</v>
      </c>
      <c r="C38" s="135" t="s">
        <v>44</v>
      </c>
      <c r="D38" s="140" t="s">
        <v>241</v>
      </c>
      <c r="E38" s="136" t="str">
        <f t="shared" si="5"/>
        <v>Vérifier les cellules foncées</v>
      </c>
      <c r="F38" s="133">
        <f t="shared" si="6"/>
        <v>18</v>
      </c>
      <c r="G38" s="133">
        <f t="shared" si="7"/>
        <v>29</v>
      </c>
      <c r="H38" s="549" t="str">
        <f t="shared" si="8"/>
        <v>- -</v>
      </c>
      <c r="I38" s="548">
        <f t="shared" si="9"/>
        <v>0</v>
      </c>
      <c r="J38" s="548">
        <f t="shared" si="10"/>
        <v>0</v>
      </c>
      <c r="K38" s="450"/>
      <c r="L38" s="450"/>
      <c r="M38" s="450"/>
      <c r="N38" s="450"/>
      <c r="O38" s="450"/>
      <c r="P38" s="450"/>
      <c r="Q38" s="450"/>
      <c r="R38" s="13">
        <v>32</v>
      </c>
      <c r="S38" s="450"/>
    </row>
    <row r="39" spans="1:19">
      <c r="A39" s="130" t="str">
        <f t="shared" si="0"/>
        <v>- -</v>
      </c>
      <c r="C39" s="135" t="s">
        <v>160</v>
      </c>
      <c r="D39" s="140" t="s">
        <v>242</v>
      </c>
      <c r="E39" s="136" t="str">
        <f t="shared" si="5"/>
        <v>Vérifier FIN</v>
      </c>
      <c r="F39" s="133">
        <f t="shared" si="6"/>
        <v>9</v>
      </c>
      <c r="G39" s="133">
        <f t="shared" si="7"/>
        <v>12</v>
      </c>
      <c r="H39" s="549" t="str">
        <f t="shared" si="8"/>
        <v>- -</v>
      </c>
      <c r="I39" s="548">
        <f t="shared" si="9"/>
        <v>0</v>
      </c>
      <c r="J39" s="548">
        <f t="shared" si="10"/>
        <v>0</v>
      </c>
      <c r="K39" s="450"/>
      <c r="L39" s="450"/>
      <c r="M39" s="450"/>
      <c r="N39" s="450"/>
      <c r="O39" s="450"/>
      <c r="P39" s="450"/>
      <c r="Q39" s="450"/>
      <c r="R39" s="13">
        <v>33</v>
      </c>
      <c r="S39" s="450"/>
    </row>
    <row r="40" spans="1:19" ht="25.5">
      <c r="A40" s="130" t="str">
        <f t="shared" si="0"/>
        <v>- -</v>
      </c>
      <c r="C40" s="135" t="s">
        <v>192</v>
      </c>
      <c r="D40" s="140" t="s">
        <v>243</v>
      </c>
      <c r="E40" s="136" t="str">
        <f t="shared" si="5"/>
        <v>Vérifier chaque entrée du km début et fin</v>
      </c>
      <c r="F40" s="133">
        <f t="shared" si="6"/>
        <v>42</v>
      </c>
      <c r="G40" s="133">
        <f t="shared" si="7"/>
        <v>41</v>
      </c>
      <c r="H40" s="549" t="str">
        <f t="shared" si="8"/>
        <v>- -</v>
      </c>
      <c r="I40" s="548">
        <f t="shared" si="9"/>
        <v>0</v>
      </c>
      <c r="J40" s="548">
        <f t="shared" si="10"/>
        <v>0</v>
      </c>
      <c r="K40" s="450"/>
      <c r="L40" s="450"/>
      <c r="M40" s="450"/>
      <c r="N40" s="450"/>
      <c r="O40" s="450"/>
      <c r="P40" s="450"/>
      <c r="Q40" s="450"/>
      <c r="R40" s="13">
        <v>34</v>
      </c>
      <c r="S40" s="450"/>
    </row>
    <row r="41" spans="1:19">
      <c r="A41" s="130" t="str">
        <f t="shared" si="0"/>
        <v>- -</v>
      </c>
      <c r="C41" s="129" t="s">
        <v>155</v>
      </c>
      <c r="D41" s="140" t="s">
        <v>244</v>
      </c>
      <c r="E41" s="136" t="str">
        <f t="shared" si="5"/>
        <v>Vérifier début</v>
      </c>
      <c r="F41" s="133">
        <f t="shared" si="6"/>
        <v>11</v>
      </c>
      <c r="G41" s="133">
        <f t="shared" si="7"/>
        <v>14</v>
      </c>
      <c r="H41" s="549" t="str">
        <f t="shared" si="8"/>
        <v>- -</v>
      </c>
      <c r="I41" s="548">
        <f t="shared" si="9"/>
        <v>0</v>
      </c>
      <c r="J41" s="548">
        <f t="shared" si="10"/>
        <v>0</v>
      </c>
      <c r="K41" s="450"/>
      <c r="L41" s="450"/>
      <c r="M41" s="450"/>
      <c r="N41" s="450"/>
      <c r="O41" s="450"/>
      <c r="P41" s="450"/>
      <c r="Q41" s="450"/>
      <c r="R41" s="13">
        <v>35</v>
      </c>
      <c r="S41" s="450"/>
    </row>
    <row r="42" spans="1:19">
      <c r="A42" s="130" t="str">
        <f t="shared" si="0"/>
        <v>- -</v>
      </c>
      <c r="C42" s="129" t="s">
        <v>159</v>
      </c>
      <c r="D42" s="140" t="s">
        <v>245</v>
      </c>
      <c r="E42" s="136" t="str">
        <f t="shared" si="5"/>
        <v>Vérifier DÉBUT</v>
      </c>
      <c r="F42" s="133">
        <f t="shared" si="6"/>
        <v>11</v>
      </c>
      <c r="G42" s="133">
        <f t="shared" si="7"/>
        <v>14</v>
      </c>
      <c r="H42" s="549" t="str">
        <f t="shared" si="8"/>
        <v>- -</v>
      </c>
      <c r="I42" s="548">
        <f t="shared" si="9"/>
        <v>0</v>
      </c>
      <c r="J42" s="548">
        <f t="shared" si="10"/>
        <v>0</v>
      </c>
      <c r="K42" s="450"/>
      <c r="L42" s="450"/>
      <c r="M42" s="450"/>
      <c r="N42" s="450"/>
      <c r="O42" s="450"/>
      <c r="P42" s="450"/>
      <c r="Q42" s="450"/>
      <c r="R42" s="13">
        <v>36</v>
      </c>
      <c r="S42" s="450"/>
    </row>
    <row r="43" spans="1:19" ht="38.25">
      <c r="A43" s="130" t="str">
        <f t="shared" si="0"/>
        <v>- -</v>
      </c>
      <c r="C43" s="493" t="s">
        <v>188</v>
      </c>
      <c r="D43" s="494"/>
      <c r="E43" s="136" t="str">
        <f t="shared" si="5"/>
        <v/>
      </c>
      <c r="F43" s="133">
        <f t="shared" si="6"/>
        <v>75</v>
      </c>
      <c r="G43" s="133">
        <f t="shared" si="7"/>
        <v>0</v>
      </c>
      <c r="H43" s="549" t="str">
        <f t="shared" si="8"/>
        <v>- -</v>
      </c>
      <c r="I43" s="548">
        <f t="shared" si="9"/>
        <v>0</v>
      </c>
      <c r="J43" s="548">
        <f t="shared" si="10"/>
        <v>0</v>
      </c>
      <c r="K43" s="450"/>
      <c r="L43" s="450"/>
      <c r="M43" s="450"/>
      <c r="N43" s="450"/>
      <c r="O43" s="450"/>
      <c r="P43" s="450"/>
      <c r="Q43" s="450"/>
      <c r="R43" s="13">
        <v>37</v>
      </c>
      <c r="S43" s="450"/>
    </row>
    <row r="44" spans="1:19" ht="25.5">
      <c r="A44" s="130" t="str">
        <f t="shared" si="0"/>
        <v>- -</v>
      </c>
      <c r="C44" s="129" t="s">
        <v>190</v>
      </c>
      <c r="D44" s="140" t="s">
        <v>246</v>
      </c>
      <c r="E44" s="136" t="str">
        <f t="shared" si="5"/>
        <v>Comparer la fin avec la lecture la plus élevée du mois</v>
      </c>
      <c r="F44" s="133">
        <f t="shared" si="6"/>
        <v>47</v>
      </c>
      <c r="G44" s="133">
        <f t="shared" si="7"/>
        <v>54</v>
      </c>
      <c r="H44" s="549" t="str">
        <f t="shared" si="8"/>
        <v>- -</v>
      </c>
      <c r="I44" s="548">
        <f t="shared" si="9"/>
        <v>0</v>
      </c>
      <c r="J44" s="548">
        <f t="shared" si="10"/>
        <v>0</v>
      </c>
      <c r="K44" s="450"/>
      <c r="L44" s="450"/>
      <c r="M44" s="450"/>
      <c r="N44" s="450"/>
      <c r="O44" s="450"/>
      <c r="P44" s="450"/>
      <c r="Q44" s="450"/>
      <c r="R44" s="13">
        <v>38</v>
      </c>
      <c r="S44" s="450"/>
    </row>
    <row r="45" spans="1:19" ht="25.5">
      <c r="A45" s="130" t="str">
        <f t="shared" si="0"/>
        <v>- -</v>
      </c>
      <c r="C45" s="129" t="s">
        <v>378</v>
      </c>
      <c r="D45" s="588" t="s">
        <v>379</v>
      </c>
      <c r="E45" s="136" t="str">
        <f t="shared" si="5"/>
        <v>Problèmes courants du compteur de km - diagnostics (de détection des erreurs)</v>
      </c>
      <c r="F45" s="133">
        <f t="shared" si="6"/>
        <v>66</v>
      </c>
      <c r="G45" s="133">
        <f t="shared" si="7"/>
        <v>77</v>
      </c>
      <c r="H45" s="549" t="str">
        <f t="shared" si="8"/>
        <v>- -</v>
      </c>
      <c r="I45" s="548">
        <f t="shared" si="9"/>
        <v>0</v>
      </c>
      <c r="J45" s="548">
        <f t="shared" si="10"/>
        <v>0</v>
      </c>
      <c r="K45" s="450"/>
      <c r="L45" s="450"/>
      <c r="M45" s="450"/>
      <c r="N45" s="450"/>
      <c r="O45" s="450"/>
      <c r="P45" s="450"/>
      <c r="Q45" s="450"/>
      <c r="R45" s="13">
        <v>39</v>
      </c>
      <c r="S45" s="450"/>
    </row>
    <row r="46" spans="1:19" ht="25.5">
      <c r="A46" s="130" t="str">
        <f t="shared" si="0"/>
        <v>- -</v>
      </c>
      <c r="C46" s="129" t="s">
        <v>2</v>
      </c>
      <c r="D46" s="140" t="s">
        <v>247</v>
      </c>
      <c r="E46" s="136" t="str">
        <f t="shared" si="5"/>
        <v>Remplir ce sommaire à la fin de chaque mois :</v>
      </c>
      <c r="F46" s="133">
        <f t="shared" si="6"/>
        <v>47</v>
      </c>
      <c r="G46" s="133">
        <f t="shared" si="7"/>
        <v>45</v>
      </c>
      <c r="H46" s="549" t="str">
        <f t="shared" si="8"/>
        <v>- -</v>
      </c>
      <c r="I46" s="548">
        <f t="shared" si="9"/>
        <v>0</v>
      </c>
      <c r="J46" s="548">
        <f t="shared" si="10"/>
        <v>0</v>
      </c>
      <c r="K46" s="450"/>
      <c r="L46" s="450"/>
      <c r="M46" s="450"/>
      <c r="N46" s="450"/>
      <c r="O46" s="450"/>
      <c r="P46" s="450"/>
      <c r="Q46" s="450"/>
      <c r="R46" s="13">
        <v>40</v>
      </c>
      <c r="S46" s="450"/>
    </row>
    <row r="47" spans="1:19" ht="63.75">
      <c r="A47" s="130" t="str">
        <f>IF(LEN(C47)-LEN(TRIM(C47))&gt;0,"May begin or end with a blank space","- -")</f>
        <v>- -</v>
      </c>
      <c r="C47" s="129" t="s">
        <v>186</v>
      </c>
      <c r="D47" s="140" t="s">
        <v>317</v>
      </c>
      <c r="E47" s="136" t="str">
        <f t="shared" si="5"/>
        <v>* Inscrire ici le nombre de véhicules utilisés. Par exemple, si on emprunte la voiture 1, que l'on passe à la voiture 2 puis qu'on utilise ensuite la voiture 3, on doit indiquer 3 dans la cellule.</v>
      </c>
      <c r="F47" s="133">
        <f t="shared" si="6"/>
        <v>129</v>
      </c>
      <c r="G47" s="133">
        <f t="shared" si="7"/>
        <v>196</v>
      </c>
      <c r="H47" s="549" t="str">
        <f t="shared" si="8"/>
        <v>- -</v>
      </c>
      <c r="I47" s="548">
        <f t="shared" si="9"/>
        <v>0</v>
      </c>
      <c r="J47" s="548">
        <f t="shared" si="10"/>
        <v>0</v>
      </c>
      <c r="K47" s="450"/>
      <c r="L47" s="450"/>
      <c r="M47" s="450"/>
      <c r="N47" s="450"/>
      <c r="O47" s="450"/>
      <c r="P47" s="450"/>
      <c r="Q47" s="450"/>
      <c r="R47" s="13">
        <v>40</v>
      </c>
      <c r="S47" s="450"/>
    </row>
    <row r="48" spans="1:19">
      <c r="A48" s="130" t="str">
        <f t="shared" si="0"/>
        <v>- -</v>
      </c>
      <c r="C48" s="130" t="s">
        <v>174</v>
      </c>
      <c r="D48" s="140" t="s">
        <v>248</v>
      </c>
      <c r="E48" s="136" t="str">
        <f t="shared" si="5"/>
        <v>Date (jj)</v>
      </c>
      <c r="F48" s="133">
        <f t="shared" si="6"/>
        <v>9</v>
      </c>
      <c r="G48" s="133">
        <f t="shared" si="7"/>
        <v>9</v>
      </c>
      <c r="H48" s="549" t="str">
        <f t="shared" si="8"/>
        <v>- -</v>
      </c>
      <c r="I48" s="548">
        <f t="shared" si="9"/>
        <v>0</v>
      </c>
      <c r="J48" s="548">
        <f t="shared" si="10"/>
        <v>0</v>
      </c>
    </row>
    <row r="49" spans="1:26">
      <c r="A49" s="130" t="str">
        <f t="shared" si="0"/>
        <v>- -</v>
      </c>
      <c r="C49" s="129" t="s">
        <v>26</v>
      </c>
      <c r="D49" s="140" t="s">
        <v>249</v>
      </c>
      <c r="E49" s="136" t="str">
        <f t="shared" si="5"/>
        <v>Jour</v>
      </c>
      <c r="F49" s="133">
        <f t="shared" si="6"/>
        <v>3</v>
      </c>
      <c r="G49" s="133">
        <f t="shared" si="7"/>
        <v>4</v>
      </c>
      <c r="H49" s="549" t="str">
        <f t="shared" si="8"/>
        <v>- -</v>
      </c>
      <c r="I49" s="548">
        <f t="shared" si="9"/>
        <v>0</v>
      </c>
      <c r="J49" s="548">
        <f t="shared" si="10"/>
        <v>0</v>
      </c>
      <c r="K49" s="450"/>
      <c r="L49" s="450"/>
      <c r="M49" s="450"/>
      <c r="N49" s="450"/>
      <c r="O49" s="450"/>
      <c r="P49" s="450"/>
      <c r="Q49" s="450"/>
      <c r="R49" s="13">
        <v>41</v>
      </c>
      <c r="S49" s="450"/>
    </row>
    <row r="50" spans="1:26">
      <c r="A50" s="130" t="str">
        <f t="shared" si="0"/>
        <v>- -</v>
      </c>
      <c r="C50" s="129" t="s">
        <v>102</v>
      </c>
      <c r="D50" s="588" t="s">
        <v>377</v>
      </c>
      <c r="E50" s="136" t="str">
        <f t="shared" si="5"/>
        <v>◄ ◄ ◄ ◄ Jours non ordonnés</v>
      </c>
      <c r="F50" s="133">
        <f t="shared" si="6"/>
        <v>28</v>
      </c>
      <c r="G50" s="133">
        <f t="shared" si="7"/>
        <v>26</v>
      </c>
      <c r="H50" s="549" t="str">
        <f t="shared" si="8"/>
        <v>- -</v>
      </c>
      <c r="I50" s="548">
        <f t="shared" si="9"/>
        <v>0</v>
      </c>
      <c r="J50" s="548">
        <f t="shared" si="10"/>
        <v>0</v>
      </c>
      <c r="K50" s="450"/>
      <c r="L50" s="450"/>
      <c r="M50" s="450"/>
      <c r="N50" s="450"/>
      <c r="O50" s="450"/>
      <c r="P50" s="450"/>
      <c r="Q50" s="450"/>
      <c r="R50" s="13">
        <v>43</v>
      </c>
      <c r="S50" s="450"/>
    </row>
    <row r="51" spans="1:26" ht="25.5">
      <c r="A51" s="130" t="str">
        <f t="shared" si="0"/>
        <v>- -</v>
      </c>
      <c r="C51" s="129" t="s">
        <v>118</v>
      </c>
      <c r="D51" s="140" t="s">
        <v>250</v>
      </c>
      <c r="E51" s="136" t="str">
        <f t="shared" si="5"/>
        <v>Jours de disponibilité du véhicule dans le mois pour affaires ou à des fins personnelles</v>
      </c>
      <c r="F51" s="133">
        <f t="shared" si="6"/>
        <v>63</v>
      </c>
      <c r="G51" s="133">
        <f t="shared" si="7"/>
        <v>88</v>
      </c>
      <c r="H51" s="549" t="str">
        <f t="shared" si="8"/>
        <v>- -</v>
      </c>
      <c r="I51" s="548">
        <f t="shared" si="9"/>
        <v>0</v>
      </c>
      <c r="J51" s="548">
        <f t="shared" si="10"/>
        <v>0</v>
      </c>
      <c r="K51" s="450"/>
      <c r="L51" s="450"/>
      <c r="M51" s="450"/>
      <c r="N51" s="450"/>
      <c r="O51" s="450"/>
      <c r="P51" s="450"/>
      <c r="Q51" s="450"/>
      <c r="R51" s="13">
        <v>44</v>
      </c>
      <c r="S51" s="450"/>
    </row>
    <row r="52" spans="1:26">
      <c r="A52" s="130" t="str">
        <f t="shared" si="0"/>
        <v>- -</v>
      </c>
      <c r="C52" s="129" t="s">
        <v>115</v>
      </c>
      <c r="D52" s="140" t="s">
        <v>251</v>
      </c>
      <c r="E52" s="136" t="str">
        <f t="shared" si="5"/>
        <v>Jours de disponibilité du véhicule</v>
      </c>
      <c r="F52" s="133">
        <f t="shared" si="6"/>
        <v>25</v>
      </c>
      <c r="G52" s="133">
        <f t="shared" si="7"/>
        <v>34</v>
      </c>
      <c r="H52" s="549" t="str">
        <f t="shared" si="8"/>
        <v>- -</v>
      </c>
      <c r="I52" s="548">
        <f t="shared" si="9"/>
        <v>0</v>
      </c>
      <c r="J52" s="548">
        <f t="shared" si="10"/>
        <v>0</v>
      </c>
      <c r="K52" s="450"/>
      <c r="L52" s="450"/>
      <c r="M52" s="450"/>
      <c r="N52" s="450"/>
      <c r="O52" s="450"/>
      <c r="P52" s="450"/>
      <c r="Q52" s="450"/>
      <c r="R52" s="13">
        <v>45</v>
      </c>
      <c r="S52" s="450"/>
    </row>
    <row r="53" spans="1:26" ht="25.5">
      <c r="A53" s="130" t="str">
        <f t="shared" si="0"/>
        <v>- -</v>
      </c>
      <c r="C53" s="129" t="s">
        <v>40</v>
      </c>
      <c r="D53" s="140" t="s">
        <v>252</v>
      </c>
      <c r="E53" s="136" t="str">
        <f t="shared" si="5"/>
        <v>Jours de disponibilité du véhicule à des fins personnelles</v>
      </c>
      <c r="F53" s="133">
        <f t="shared" si="6"/>
        <v>42</v>
      </c>
      <c r="G53" s="133">
        <f t="shared" si="7"/>
        <v>58</v>
      </c>
      <c r="H53" s="549" t="str">
        <f t="shared" si="8"/>
        <v>- -</v>
      </c>
      <c r="I53" s="548">
        <f t="shared" si="9"/>
        <v>0</v>
      </c>
      <c r="J53" s="548">
        <f t="shared" si="10"/>
        <v>0</v>
      </c>
      <c r="K53" s="450"/>
      <c r="L53" s="450"/>
      <c r="M53" s="450"/>
      <c r="N53" s="450"/>
      <c r="O53" s="450"/>
      <c r="P53" s="450"/>
      <c r="Q53" s="450"/>
      <c r="R53" s="13">
        <v>46</v>
      </c>
      <c r="S53" s="450"/>
    </row>
    <row r="54" spans="1:26" ht="25.5">
      <c r="A54" s="130" t="str">
        <f t="shared" si="0"/>
        <v>- -</v>
      </c>
      <c r="C54" s="129" t="s">
        <v>20</v>
      </c>
      <c r="D54" s="140" t="s">
        <v>253</v>
      </c>
      <c r="E54" s="136" t="str">
        <f t="shared" si="5"/>
        <v>Jours de disponibilité du véhicule pour affaires</v>
      </c>
      <c r="F54" s="133">
        <f t="shared" si="6"/>
        <v>41</v>
      </c>
      <c r="G54" s="133">
        <f t="shared" si="7"/>
        <v>48</v>
      </c>
      <c r="H54" s="549" t="str">
        <f t="shared" si="8"/>
        <v>- -</v>
      </c>
      <c r="I54" s="548">
        <f t="shared" si="9"/>
        <v>0</v>
      </c>
      <c r="J54" s="548">
        <f t="shared" si="10"/>
        <v>0</v>
      </c>
      <c r="K54" s="450"/>
      <c r="L54" s="450"/>
      <c r="M54" s="450"/>
      <c r="N54" s="450"/>
      <c r="O54" s="450"/>
      <c r="P54" s="450"/>
      <c r="Q54" s="450"/>
      <c r="R54" s="13">
        <v>47</v>
      </c>
      <c r="S54" s="450"/>
    </row>
    <row r="55" spans="1:26">
      <c r="A55" s="130" t="str">
        <f t="shared" si="0"/>
        <v>- -</v>
      </c>
      <c r="D55" s="567"/>
      <c r="E55" s="136" t="str">
        <f t="shared" si="5"/>
        <v/>
      </c>
      <c r="F55" s="133">
        <f t="shared" si="6"/>
        <v>0</v>
      </c>
      <c r="G55" s="133">
        <f t="shared" si="7"/>
        <v>0</v>
      </c>
      <c r="H55" s="549" t="str">
        <f t="shared" si="8"/>
        <v>- -</v>
      </c>
      <c r="I55" s="548">
        <f t="shared" si="9"/>
        <v>0</v>
      </c>
      <c r="J55" s="548">
        <f t="shared" si="10"/>
        <v>0</v>
      </c>
      <c r="K55" s="450"/>
      <c r="L55" s="450"/>
      <c r="M55" s="450"/>
      <c r="N55" s="450"/>
      <c r="O55" s="450"/>
      <c r="P55" s="450"/>
      <c r="Q55" s="450"/>
      <c r="R55" s="13">
        <v>48</v>
      </c>
      <c r="S55" s="450"/>
    </row>
    <row r="56" spans="1:26" ht="25.5">
      <c r="A56" s="130" t="str">
        <f t="shared" si="0"/>
        <v>- -</v>
      </c>
      <c r="C56" s="129" t="s">
        <v>28</v>
      </c>
      <c r="D56" s="140" t="s">
        <v>254</v>
      </c>
      <c r="E56" s="136" t="str">
        <f t="shared" si="5"/>
        <v>Point de
départ</v>
      </c>
      <c r="F56" s="133">
        <f t="shared" si="6"/>
        <v>15</v>
      </c>
      <c r="G56" s="133">
        <f t="shared" si="7"/>
        <v>15</v>
      </c>
      <c r="H56" s="549" t="str">
        <f t="shared" si="8"/>
        <v>- -</v>
      </c>
      <c r="I56" s="548">
        <f t="shared" si="9"/>
        <v>0</v>
      </c>
      <c r="J56" s="548">
        <f t="shared" si="10"/>
        <v>0</v>
      </c>
      <c r="K56" s="450"/>
      <c r="L56" s="450"/>
      <c r="M56" s="450"/>
      <c r="N56" s="450"/>
      <c r="O56" s="450"/>
      <c r="P56" s="450"/>
      <c r="Q56" s="450"/>
      <c r="R56" s="13">
        <v>49</v>
      </c>
      <c r="S56" s="450"/>
      <c r="Z56" s="641"/>
    </row>
    <row r="57" spans="1:26">
      <c r="A57" s="130" t="str">
        <f t="shared" si="0"/>
        <v>- -</v>
      </c>
      <c r="C57" s="129" t="s">
        <v>29</v>
      </c>
      <c r="D57" s="140" t="s">
        <v>29</v>
      </c>
      <c r="E57" s="136" t="str">
        <f t="shared" si="5"/>
        <v>Destination</v>
      </c>
      <c r="F57" s="133">
        <f t="shared" si="6"/>
        <v>11</v>
      </c>
      <c r="G57" s="133">
        <f t="shared" si="7"/>
        <v>11</v>
      </c>
      <c r="H57" s="549" t="str">
        <f t="shared" si="8"/>
        <v>- -</v>
      </c>
      <c r="I57" s="548">
        <f t="shared" si="9"/>
        <v>0</v>
      </c>
      <c r="J57" s="548">
        <f t="shared" si="10"/>
        <v>0</v>
      </c>
      <c r="K57" s="450"/>
      <c r="L57" s="450"/>
      <c r="M57" s="450"/>
      <c r="N57" s="450"/>
      <c r="O57" s="450"/>
      <c r="P57" s="450"/>
      <c r="Q57" s="450"/>
      <c r="R57" s="13">
        <v>50</v>
      </c>
      <c r="S57" s="450"/>
    </row>
    <row r="58" spans="1:26">
      <c r="A58" s="130" t="str">
        <f t="shared" si="0"/>
        <v>- -</v>
      </c>
      <c r="C58" s="129" t="s">
        <v>32</v>
      </c>
      <c r="D58" s="140" t="s">
        <v>255</v>
      </c>
      <c r="E58" s="136" t="str">
        <f t="shared" si="5"/>
        <v>Parcouru</v>
      </c>
      <c r="F58" s="133">
        <f t="shared" si="6"/>
        <v>6</v>
      </c>
      <c r="G58" s="133">
        <f t="shared" si="7"/>
        <v>8</v>
      </c>
      <c r="H58" s="549" t="str">
        <f t="shared" si="8"/>
        <v>- -</v>
      </c>
      <c r="I58" s="548">
        <f t="shared" si="9"/>
        <v>0</v>
      </c>
      <c r="J58" s="548">
        <f t="shared" si="10"/>
        <v>0</v>
      </c>
      <c r="K58" s="450"/>
      <c r="L58" s="450"/>
      <c r="M58" s="450"/>
      <c r="N58" s="450"/>
      <c r="O58" s="450"/>
      <c r="P58" s="450"/>
      <c r="Q58" s="450"/>
      <c r="R58" s="13">
        <v>51</v>
      </c>
      <c r="S58" s="450"/>
    </row>
    <row r="59" spans="1:26">
      <c r="A59" s="130" t="str">
        <f t="shared" si="0"/>
        <v>- -</v>
      </c>
      <c r="C59" s="129" t="s">
        <v>31</v>
      </c>
      <c r="D59" s="140" t="s">
        <v>256</v>
      </c>
      <c r="E59" s="136" t="str">
        <f t="shared" si="5"/>
        <v>Fin</v>
      </c>
      <c r="F59" s="133">
        <f t="shared" si="6"/>
        <v>3</v>
      </c>
      <c r="G59" s="133">
        <f t="shared" si="7"/>
        <v>3</v>
      </c>
      <c r="H59" s="549" t="str">
        <f t="shared" si="8"/>
        <v>- -</v>
      </c>
      <c r="I59" s="548">
        <f t="shared" si="9"/>
        <v>0</v>
      </c>
      <c r="J59" s="548">
        <f t="shared" si="10"/>
        <v>0</v>
      </c>
      <c r="K59" s="450"/>
      <c r="L59" s="450"/>
      <c r="M59" s="450"/>
      <c r="N59" s="450"/>
      <c r="O59" s="450"/>
      <c r="P59" s="450"/>
      <c r="Q59" s="450"/>
      <c r="R59" s="13">
        <v>52</v>
      </c>
      <c r="S59" s="450"/>
    </row>
    <row r="60" spans="1:26" ht="51">
      <c r="A60" s="130" t="str">
        <f t="shared" si="0"/>
        <v>- -</v>
      </c>
      <c r="C60" s="129" t="s">
        <v>73</v>
      </c>
      <c r="D60" s="140" t="s">
        <v>257</v>
      </c>
      <c r="E60" s="136" t="str">
        <f t="shared" si="5"/>
        <v>FIN
est inférieur
à la plus grande lecture du
mois</v>
      </c>
      <c r="F60" s="133">
        <f t="shared" si="6"/>
        <v>45</v>
      </c>
      <c r="G60" s="133">
        <f t="shared" si="7"/>
        <v>50</v>
      </c>
      <c r="H60" s="549" t="str">
        <f t="shared" si="8"/>
        <v>- -</v>
      </c>
      <c r="I60" s="548">
        <f t="shared" si="9"/>
        <v>0</v>
      </c>
      <c r="J60" s="548">
        <f t="shared" si="10"/>
        <v>0</v>
      </c>
      <c r="K60" s="450"/>
      <c r="L60" s="450"/>
      <c r="M60" s="450"/>
      <c r="N60" s="450"/>
      <c r="O60" s="450"/>
      <c r="P60" s="450"/>
      <c r="Q60" s="450"/>
      <c r="R60" s="13">
        <v>53</v>
      </c>
      <c r="S60" s="450"/>
    </row>
    <row r="61" spans="1:26">
      <c r="A61" s="130" t="str">
        <f t="shared" si="0"/>
        <v>- -</v>
      </c>
      <c r="C61" s="129"/>
      <c r="D61" s="140"/>
      <c r="E61" s="136" t="str">
        <f t="shared" si="5"/>
        <v/>
      </c>
      <c r="F61" s="133">
        <f t="shared" si="6"/>
        <v>0</v>
      </c>
      <c r="G61" s="133">
        <f t="shared" si="7"/>
        <v>0</v>
      </c>
      <c r="H61" s="549" t="str">
        <f t="shared" si="8"/>
        <v>- -</v>
      </c>
      <c r="I61" s="548">
        <f t="shared" si="9"/>
        <v>0</v>
      </c>
      <c r="J61" s="548">
        <f t="shared" si="10"/>
        <v>0</v>
      </c>
      <c r="K61" s="450"/>
      <c r="L61" s="450"/>
      <c r="M61" s="450"/>
      <c r="N61" s="450"/>
      <c r="O61" s="450"/>
      <c r="P61" s="450"/>
      <c r="Q61" s="450"/>
      <c r="R61" s="13">
        <v>54</v>
      </c>
      <c r="S61" s="450"/>
    </row>
    <row r="62" spans="1:26">
      <c r="A62" s="130" t="str">
        <f t="shared" si="0"/>
        <v>May begin or end with a blank space</v>
      </c>
      <c r="C62" s="129" t="s">
        <v>136</v>
      </c>
      <c r="D62" s="140" t="s">
        <v>311</v>
      </c>
      <c r="E62" s="136" t="str">
        <f t="shared" si="5"/>
        <v xml:space="preserve">◄ ◄◄ ◄ ◄ ◄ ◄ ◄  Entrer jour  </v>
      </c>
      <c r="F62" s="133">
        <f t="shared" si="6"/>
        <v>27</v>
      </c>
      <c r="G62" s="133">
        <f t="shared" si="7"/>
        <v>29</v>
      </c>
      <c r="H62" s="549" t="str">
        <f t="shared" si="8"/>
        <v>- -</v>
      </c>
      <c r="I62" s="548">
        <f t="shared" si="9"/>
        <v>3</v>
      </c>
      <c r="J62" s="548">
        <f t="shared" si="10"/>
        <v>3</v>
      </c>
      <c r="K62" s="450"/>
      <c r="L62" s="450"/>
      <c r="M62" s="450"/>
      <c r="N62" s="450"/>
      <c r="O62" s="450"/>
      <c r="P62" s="450"/>
      <c r="Q62" s="450"/>
      <c r="R62" s="13">
        <v>55</v>
      </c>
      <c r="S62" s="450"/>
    </row>
    <row r="63" spans="1:26" ht="38.25">
      <c r="A63" s="130" t="str">
        <f t="shared" si="0"/>
        <v>May begin or end with a blank space</v>
      </c>
      <c r="C63" s="129" t="s">
        <v>134</v>
      </c>
      <c r="D63" s="140" t="s">
        <v>312</v>
      </c>
      <c r="E63" s="136" t="str">
        <f t="shared" si="5"/>
        <v xml:space="preserve">Entrer "X" pour tout mois où aucune automobile n'était disponible
     ▼▼ </v>
      </c>
      <c r="F63" s="133">
        <f t="shared" si="6"/>
        <v>63</v>
      </c>
      <c r="G63" s="133">
        <f t="shared" si="7"/>
        <v>74</v>
      </c>
      <c r="H63" s="549" t="str">
        <f t="shared" si="8"/>
        <v>- -</v>
      </c>
      <c r="I63" s="548">
        <f t="shared" si="9"/>
        <v>5</v>
      </c>
      <c r="J63" s="548">
        <f t="shared" si="10"/>
        <v>5</v>
      </c>
      <c r="K63" s="450"/>
      <c r="L63" s="450"/>
      <c r="M63" s="450"/>
      <c r="N63" s="450"/>
      <c r="O63" s="450"/>
      <c r="P63" s="450"/>
      <c r="Q63" s="450"/>
      <c r="R63" s="13">
        <v>56</v>
      </c>
      <c r="S63" s="450"/>
    </row>
    <row r="64" spans="1:26" ht="38.25">
      <c r="A64" s="130" t="str">
        <f t="shared" si="0"/>
        <v>- -</v>
      </c>
      <c r="C64" s="129" t="s">
        <v>187</v>
      </c>
      <c r="D64" s="140" t="s">
        <v>333</v>
      </c>
      <c r="E64" s="136" t="str">
        <f t="shared" si="5"/>
        <v>Entrer le jour aussi souvent que nécessaire.
▼</v>
      </c>
      <c r="F64" s="133">
        <f t="shared" si="6"/>
        <v>40</v>
      </c>
      <c r="G64" s="133">
        <f t="shared" si="7"/>
        <v>46</v>
      </c>
      <c r="H64" s="549" t="str">
        <f t="shared" si="8"/>
        <v>- -</v>
      </c>
      <c r="I64" s="548">
        <f t="shared" si="9"/>
        <v>0</v>
      </c>
      <c r="J64" s="548">
        <f t="shared" si="10"/>
        <v>0</v>
      </c>
      <c r="K64" s="450"/>
      <c r="L64" s="450"/>
      <c r="M64" s="450"/>
      <c r="N64" s="450"/>
      <c r="O64" s="450"/>
      <c r="P64" s="450"/>
      <c r="Q64" s="450"/>
      <c r="R64" s="13">
        <v>57</v>
      </c>
      <c r="S64" s="450"/>
    </row>
    <row r="65" spans="1:19" ht="51">
      <c r="A65" s="130" t="str">
        <f t="shared" si="0"/>
        <v>- -</v>
      </c>
      <c r="C65" s="493" t="s">
        <v>183</v>
      </c>
      <c r="D65" s="494" t="s">
        <v>258</v>
      </c>
      <c r="E65" s="136" t="str">
        <f t="shared" si="5"/>
        <v>▼</v>
      </c>
      <c r="F65" s="133">
        <f t="shared" si="6"/>
        <v>129</v>
      </c>
      <c r="G65" s="133">
        <f t="shared" si="7"/>
        <v>1</v>
      </c>
      <c r="H65" s="549" t="str">
        <f t="shared" si="8"/>
        <v>- -</v>
      </c>
      <c r="I65" s="548">
        <f t="shared" si="9"/>
        <v>0</v>
      </c>
      <c r="J65" s="548">
        <f t="shared" si="10"/>
        <v>0</v>
      </c>
      <c r="K65" s="450"/>
      <c r="L65" s="450"/>
      <c r="M65" s="450"/>
      <c r="N65" s="450"/>
      <c r="O65" s="450"/>
      <c r="P65" s="450"/>
      <c r="Q65" s="450"/>
      <c r="R65" s="13">
        <v>58</v>
      </c>
      <c r="S65" s="450"/>
    </row>
    <row r="66" spans="1:19">
      <c r="A66" s="130" t="str">
        <f t="shared" si="0"/>
        <v>- -</v>
      </c>
      <c r="C66" s="129" t="s">
        <v>120</v>
      </c>
      <c r="D66" s="140" t="s">
        <v>259</v>
      </c>
      <c r="E66" s="136" t="str">
        <f t="shared" si="5"/>
        <v>Entrer l'année</v>
      </c>
      <c r="F66" s="133">
        <f t="shared" si="6"/>
        <v>10</v>
      </c>
      <c r="G66" s="133">
        <f t="shared" si="7"/>
        <v>14</v>
      </c>
      <c r="H66" s="549" t="str">
        <f t="shared" si="8"/>
        <v>- -</v>
      </c>
      <c r="I66" s="548">
        <f t="shared" si="9"/>
        <v>0</v>
      </c>
      <c r="J66" s="548">
        <f t="shared" si="10"/>
        <v>0</v>
      </c>
      <c r="K66" s="450"/>
      <c r="L66" s="450"/>
      <c r="M66" s="450"/>
      <c r="N66" s="450"/>
      <c r="O66" s="450"/>
      <c r="P66" s="450"/>
      <c r="Q66" s="450"/>
      <c r="R66" s="13">
        <v>59</v>
      </c>
      <c r="S66" s="450"/>
    </row>
    <row r="67" spans="1:19">
      <c r="A67" s="130" t="str">
        <f t="shared" si="0"/>
        <v>- -</v>
      </c>
      <c r="C67" s="663" t="s">
        <v>435</v>
      </c>
      <c r="D67" s="597" t="s">
        <v>436</v>
      </c>
      <c r="E67" s="136" t="str">
        <f t="shared" si="5"/>
        <v>Autres dépenses</v>
      </c>
      <c r="F67" s="133">
        <f t="shared" si="6"/>
        <v>14</v>
      </c>
      <c r="G67" s="133">
        <f t="shared" si="7"/>
        <v>15</v>
      </c>
      <c r="H67" s="549" t="str">
        <f t="shared" si="8"/>
        <v>- -</v>
      </c>
      <c r="I67" s="548">
        <f t="shared" si="9"/>
        <v>0</v>
      </c>
      <c r="J67" s="548">
        <f t="shared" si="10"/>
        <v>0</v>
      </c>
      <c r="K67" s="450"/>
      <c r="L67" s="450"/>
      <c r="M67" s="450"/>
      <c r="N67" s="450"/>
      <c r="O67" s="450"/>
      <c r="P67" s="450"/>
      <c r="Q67" s="450"/>
      <c r="R67" s="13">
        <v>60</v>
      </c>
      <c r="S67" s="450"/>
    </row>
    <row r="68" spans="1:19">
      <c r="A68" s="130" t="str">
        <f t="shared" si="0"/>
        <v>- -</v>
      </c>
      <c r="C68" s="130" t="s">
        <v>172</v>
      </c>
      <c r="D68" s="140" t="s">
        <v>260</v>
      </c>
      <c r="E68" s="136" t="str">
        <f t="shared" si="5"/>
        <v>Explication/description</v>
      </c>
      <c r="F68" s="133">
        <f t="shared" si="6"/>
        <v>23</v>
      </c>
      <c r="G68" s="133">
        <f t="shared" si="7"/>
        <v>23</v>
      </c>
      <c r="H68" s="549" t="str">
        <f t="shared" si="8"/>
        <v>- -</v>
      </c>
      <c r="I68" s="548">
        <f t="shared" si="9"/>
        <v>0</v>
      </c>
      <c r="J68" s="548">
        <f t="shared" si="10"/>
        <v>0</v>
      </c>
      <c r="K68" s="450"/>
      <c r="L68" s="450"/>
      <c r="M68" s="450"/>
      <c r="N68" s="450"/>
      <c r="O68" s="450"/>
      <c r="P68" s="450"/>
      <c r="Q68" s="450"/>
      <c r="R68" s="13">
        <v>61</v>
      </c>
      <c r="S68" s="450"/>
    </row>
    <row r="69" spans="1:19" ht="38.25">
      <c r="A69" s="130" t="str">
        <f t="shared" si="0"/>
        <v>May begin or end with a blank space</v>
      </c>
      <c r="C69" s="129" t="s">
        <v>387</v>
      </c>
      <c r="D69" s="140" t="s">
        <v>388</v>
      </c>
      <c r="E69" s="136" t="str">
        <f t="shared" si="5"/>
        <v>Pour obtenir de l'aide : Utilisation 
d'une automobile - Guide fiscal :</v>
      </c>
      <c r="F69" s="133">
        <f t="shared" si="6"/>
        <v>57</v>
      </c>
      <c r="G69" s="133">
        <f t="shared" si="7"/>
        <v>71</v>
      </c>
      <c r="H69" s="549" t="str">
        <f t="shared" si="8"/>
        <v>Check matching spaces at beginning or end</v>
      </c>
      <c r="I69" s="548">
        <f t="shared" si="9"/>
        <v>1</v>
      </c>
      <c r="J69" s="548">
        <f t="shared" si="10"/>
        <v>0</v>
      </c>
      <c r="K69" s="450"/>
      <c r="L69" s="450"/>
      <c r="M69" s="450"/>
      <c r="N69" s="450"/>
      <c r="O69" s="450"/>
      <c r="P69" s="450"/>
      <c r="Q69" s="450"/>
      <c r="R69" s="13">
        <v>62</v>
      </c>
      <c r="S69" s="450"/>
    </row>
    <row r="70" spans="1:19" ht="25.5">
      <c r="A70" s="130" t="str">
        <f t="shared" ref="A70:A134" si="11">IF(LEN(C70)-LEN(TRIM(C70))&gt;0,"May begin or end with a blank space","- -")</f>
        <v>- -</v>
      </c>
      <c r="C70" s="129" t="s">
        <v>24</v>
      </c>
      <c r="D70" s="140" t="s">
        <v>261</v>
      </c>
      <c r="E70" s="136" t="str">
        <f t="shared" ref="E70:E134" si="12">IF($G$3="F",IF(G70=0,"",D70),IF(F70=0,"",C70))</f>
        <v>Essence
et huile</v>
      </c>
      <c r="F70" s="133">
        <f t="shared" ref="F70:F134" si="13">LEN(C70)</f>
        <v>12</v>
      </c>
      <c r="G70" s="133">
        <f t="shared" ref="G70:G134" si="14">LEN(D70)</f>
        <v>16</v>
      </c>
      <c r="H70" s="549" t="str">
        <f t="shared" ref="H70:H134" si="15">IF(I70&lt;&gt;J70,"Check matching spaces at beginning or end","- -")</f>
        <v>- -</v>
      </c>
      <c r="I70" s="548">
        <f t="shared" ref="I70:I134" si="16">F70-LEN(TRIM(C70))</f>
        <v>0</v>
      </c>
      <c r="J70" s="548">
        <f t="shared" ref="J70:J134" si="17">G70-LEN(TRIM(D70))</f>
        <v>0</v>
      </c>
      <c r="K70" s="450"/>
      <c r="L70" s="450"/>
      <c r="M70" s="450"/>
      <c r="N70" s="450"/>
      <c r="O70" s="450"/>
      <c r="P70" s="450"/>
      <c r="Q70" s="450"/>
      <c r="R70" s="13">
        <v>63</v>
      </c>
      <c r="S70" s="450"/>
    </row>
    <row r="71" spans="1:19" ht="25.5">
      <c r="A71" s="130" t="str">
        <f t="shared" si="11"/>
        <v>- -</v>
      </c>
      <c r="C71" s="129" t="s">
        <v>15</v>
      </c>
      <c r="D71" s="140" t="s">
        <v>262</v>
      </c>
      <c r="E71" s="136" t="str">
        <f t="shared" si="12"/>
        <v>Remboursement de la taxe d'accise sur l'essence</v>
      </c>
      <c r="F71" s="133">
        <f t="shared" si="13"/>
        <v>26</v>
      </c>
      <c r="G71" s="133">
        <f t="shared" si="14"/>
        <v>47</v>
      </c>
      <c r="H71" s="549" t="str">
        <f t="shared" si="15"/>
        <v>- -</v>
      </c>
      <c r="I71" s="548">
        <f t="shared" si="16"/>
        <v>0</v>
      </c>
      <c r="J71" s="548">
        <f t="shared" si="17"/>
        <v>0</v>
      </c>
      <c r="K71" s="450"/>
      <c r="L71" s="450"/>
      <c r="M71" s="450"/>
      <c r="N71" s="450"/>
      <c r="O71" s="450"/>
      <c r="P71" s="450"/>
      <c r="Q71" s="450"/>
      <c r="R71" s="13">
        <v>64</v>
      </c>
      <c r="S71" s="450"/>
    </row>
    <row r="72" spans="1:19">
      <c r="A72" s="130" t="str">
        <f t="shared" si="11"/>
        <v>- -</v>
      </c>
      <c r="C72" s="129" t="s">
        <v>17</v>
      </c>
      <c r="D72" s="140" t="s">
        <v>263</v>
      </c>
      <c r="E72" s="136" t="str">
        <f t="shared" si="12"/>
        <v>Remboursement de la TPS/TVH reçue</v>
      </c>
      <c r="F72" s="133">
        <f t="shared" si="13"/>
        <v>23</v>
      </c>
      <c r="G72" s="133">
        <f t="shared" si="14"/>
        <v>33</v>
      </c>
      <c r="H72" s="549" t="str">
        <f t="shared" si="15"/>
        <v>- -</v>
      </c>
      <c r="I72" s="548">
        <f t="shared" si="16"/>
        <v>0</v>
      </c>
      <c r="J72" s="548">
        <f t="shared" si="17"/>
        <v>0</v>
      </c>
      <c r="K72" s="450"/>
      <c r="L72" s="450"/>
      <c r="M72" s="450"/>
      <c r="N72" s="450"/>
      <c r="O72" s="450"/>
      <c r="P72" s="450"/>
      <c r="Q72" s="450"/>
      <c r="R72" s="13">
        <v>65</v>
      </c>
      <c r="S72" s="450"/>
    </row>
    <row r="73" spans="1:19">
      <c r="A73" s="130" t="str">
        <f t="shared" si="11"/>
        <v>- -</v>
      </c>
      <c r="C73" s="566" t="s">
        <v>360</v>
      </c>
      <c r="D73" s="565" t="s">
        <v>361</v>
      </c>
      <c r="E73" s="136" t="str">
        <f t="shared" si="12"/>
        <v>Consigner les détails dans A.</v>
      </c>
      <c r="F73" s="133">
        <f t="shared" si="13"/>
        <v>20</v>
      </c>
      <c r="G73" s="133">
        <f t="shared" si="14"/>
        <v>29</v>
      </c>
      <c r="H73" s="549" t="str">
        <f t="shared" si="15"/>
        <v>- -</v>
      </c>
      <c r="I73" s="548">
        <f t="shared" si="16"/>
        <v>0</v>
      </c>
      <c r="J73" s="548">
        <f t="shared" si="17"/>
        <v>0</v>
      </c>
      <c r="K73" s="450"/>
      <c r="L73" s="450"/>
      <c r="M73" s="450"/>
      <c r="N73" s="450"/>
      <c r="O73" s="450"/>
      <c r="P73" s="450"/>
      <c r="Q73" s="450"/>
      <c r="R73" s="13">
        <v>66</v>
      </c>
      <c r="S73" s="450"/>
    </row>
    <row r="74" spans="1:19" ht="25.5">
      <c r="A74" s="130" t="str">
        <f t="shared" si="11"/>
        <v>- -</v>
      </c>
      <c r="C74" s="129" t="s">
        <v>130</v>
      </c>
      <c r="D74" s="140" t="s">
        <v>264</v>
      </c>
      <c r="E74" s="136" t="str">
        <f t="shared" si="12"/>
        <v>Si l'automobile est fournie par l'employeur, entrer les jours d'indisponibilité</v>
      </c>
      <c r="F74" s="133">
        <f t="shared" si="13"/>
        <v>57</v>
      </c>
      <c r="G74" s="133">
        <f t="shared" si="14"/>
        <v>79</v>
      </c>
      <c r="H74" s="549" t="str">
        <f t="shared" si="15"/>
        <v>- -</v>
      </c>
      <c r="I74" s="548">
        <f t="shared" si="16"/>
        <v>0</v>
      </c>
      <c r="J74" s="548">
        <f t="shared" si="17"/>
        <v>0</v>
      </c>
      <c r="K74" s="450"/>
      <c r="L74" s="450"/>
      <c r="M74" s="450"/>
      <c r="N74" s="450"/>
      <c r="O74" s="450"/>
      <c r="P74" s="450"/>
      <c r="Q74" s="450"/>
      <c r="R74" s="13">
        <v>67</v>
      </c>
      <c r="S74" s="450"/>
    </row>
    <row r="75" spans="1:19" ht="38.25">
      <c r="A75" s="130" t="str">
        <f t="shared" si="11"/>
        <v>- -</v>
      </c>
      <c r="C75" s="129" t="s">
        <v>135</v>
      </c>
      <c r="D75" s="140" t="s">
        <v>334</v>
      </c>
      <c r="E75" s="136" t="str">
        <f t="shared" si="12"/>
        <v>Si l'automobile n'est pas disponible tout le mois, indiquez-le sur le sommaire annuel et non ici.</v>
      </c>
      <c r="F75" s="133">
        <f t="shared" si="13"/>
        <v>95</v>
      </c>
      <c r="G75" s="133">
        <f t="shared" si="14"/>
        <v>97</v>
      </c>
      <c r="H75" s="549" t="str">
        <f t="shared" si="15"/>
        <v>- -</v>
      </c>
      <c r="I75" s="548">
        <f t="shared" si="16"/>
        <v>0</v>
      </c>
      <c r="J75" s="548">
        <f t="shared" si="17"/>
        <v>0</v>
      </c>
      <c r="K75" s="450"/>
      <c r="L75" s="450"/>
      <c r="M75" s="450"/>
      <c r="N75" s="450"/>
      <c r="O75" s="450"/>
      <c r="P75" s="450"/>
      <c r="Q75" s="450"/>
      <c r="R75" s="13">
        <v>68</v>
      </c>
      <c r="S75" s="450"/>
    </row>
    <row r="76" spans="1:19">
      <c r="A76" s="130" t="str">
        <f t="shared" si="11"/>
        <v>May begin or end with a blank space</v>
      </c>
      <c r="C76" s="129" t="s">
        <v>195</v>
      </c>
      <c r="D76" s="550" t="s">
        <v>335</v>
      </c>
      <c r="E76" s="136" t="str">
        <f t="shared" si="12"/>
        <v xml:space="preserve">En </v>
      </c>
      <c r="F76" s="133">
        <f t="shared" si="13"/>
        <v>3</v>
      </c>
      <c r="G76" s="133">
        <f t="shared" si="14"/>
        <v>3</v>
      </c>
      <c r="H76" s="549" t="str">
        <f t="shared" si="15"/>
        <v>- -</v>
      </c>
      <c r="I76" s="548">
        <f t="shared" si="16"/>
        <v>1</v>
      </c>
      <c r="J76" s="548">
        <f t="shared" si="17"/>
        <v>1</v>
      </c>
      <c r="K76" s="450"/>
      <c r="L76" s="450"/>
      <c r="M76" s="450"/>
      <c r="N76" s="450"/>
      <c r="O76" s="450"/>
      <c r="P76" s="450"/>
      <c r="Q76" s="450"/>
      <c r="R76" s="13"/>
      <c r="S76" s="450"/>
    </row>
    <row r="77" spans="1:19">
      <c r="A77" s="130" t="str">
        <f t="shared" si="11"/>
        <v>May begin or end with a blank space</v>
      </c>
      <c r="C77" s="129" t="s">
        <v>196</v>
      </c>
      <c r="D77" s="140" t="s">
        <v>310</v>
      </c>
      <c r="E77" s="136" t="str">
        <f t="shared" si="12"/>
        <v xml:space="preserve">Dans les 45 premiers jours </v>
      </c>
      <c r="F77" s="133">
        <f t="shared" si="13"/>
        <v>20</v>
      </c>
      <c r="G77" s="133">
        <f t="shared" si="14"/>
        <v>27</v>
      </c>
      <c r="H77" s="549" t="str">
        <f t="shared" si="15"/>
        <v>- -</v>
      </c>
      <c r="I77" s="548">
        <f t="shared" si="16"/>
        <v>1</v>
      </c>
      <c r="J77" s="548">
        <f t="shared" si="17"/>
        <v>1</v>
      </c>
      <c r="K77" s="450"/>
      <c r="L77" s="450"/>
      <c r="M77" s="450"/>
      <c r="N77" s="450"/>
      <c r="O77" s="450"/>
      <c r="P77" s="450"/>
      <c r="Q77" s="450"/>
      <c r="R77" s="13"/>
      <c r="S77" s="450"/>
    </row>
    <row r="78" spans="1:19" ht="38.25">
      <c r="A78" s="130" t="str">
        <f t="shared" si="11"/>
        <v>May begin or end with a blank space</v>
      </c>
      <c r="C78" s="129" t="s">
        <v>132</v>
      </c>
      <c r="D78" s="140" t="s">
        <v>426</v>
      </c>
      <c r="E78" s="136" t="str">
        <f t="shared" si="12"/>
        <v>Entrées individuelles du compteur</v>
      </c>
      <c r="F78" s="133">
        <f t="shared" si="13"/>
        <v>28</v>
      </c>
      <c r="G78" s="133">
        <f t="shared" si="14"/>
        <v>33</v>
      </c>
      <c r="H78" s="549" t="str">
        <f t="shared" si="15"/>
        <v>Check matching spaces at beginning or end</v>
      </c>
      <c r="I78" s="548">
        <f t="shared" si="16"/>
        <v>1</v>
      </c>
      <c r="J78" s="548">
        <f t="shared" si="17"/>
        <v>0</v>
      </c>
      <c r="K78" s="450"/>
      <c r="L78" s="450"/>
      <c r="M78" s="450"/>
      <c r="N78" s="450"/>
      <c r="O78" s="450"/>
      <c r="P78" s="450"/>
      <c r="Q78" s="450"/>
      <c r="R78" s="13">
        <v>69</v>
      </c>
      <c r="S78" s="450"/>
    </row>
    <row r="79" spans="1:19">
      <c r="A79" s="130" t="str">
        <f t="shared" si="11"/>
        <v>- -</v>
      </c>
      <c r="C79" s="649" t="s">
        <v>420</v>
      </c>
      <c r="D79" s="650" t="s">
        <v>419</v>
      </c>
      <c r="E79" s="136" t="str">
        <f t="shared" si="12"/>
        <v>Assurance</v>
      </c>
      <c r="F79" s="133">
        <f t="shared" si="13"/>
        <v>9</v>
      </c>
      <c r="G79" s="133">
        <f t="shared" si="14"/>
        <v>9</v>
      </c>
      <c r="H79" s="549" t="str">
        <f t="shared" si="15"/>
        <v>- -</v>
      </c>
      <c r="I79" s="548">
        <f t="shared" si="16"/>
        <v>0</v>
      </c>
      <c r="J79" s="548">
        <f t="shared" si="17"/>
        <v>0</v>
      </c>
      <c r="K79" s="450"/>
      <c r="L79" s="450"/>
      <c r="M79" s="450"/>
      <c r="N79" s="450"/>
      <c r="O79" s="450"/>
      <c r="P79" s="450"/>
      <c r="Q79" s="450"/>
      <c r="R79" s="13">
        <v>70</v>
      </c>
      <c r="S79" s="450"/>
    </row>
    <row r="80" spans="1:19">
      <c r="A80" s="130" t="str">
        <f t="shared" si="11"/>
        <v>- -</v>
      </c>
      <c r="C80" s="129" t="s">
        <v>19</v>
      </c>
      <c r="D80" s="140" t="s">
        <v>265</v>
      </c>
      <c r="E80" s="136" t="str">
        <f t="shared" si="12"/>
        <v>Produit d'assurance</v>
      </c>
      <c r="F80" s="133">
        <f t="shared" si="13"/>
        <v>18</v>
      </c>
      <c r="G80" s="133">
        <f t="shared" si="14"/>
        <v>19</v>
      </c>
      <c r="H80" s="549" t="str">
        <f t="shared" si="15"/>
        <v>- -</v>
      </c>
      <c r="I80" s="548">
        <f t="shared" si="16"/>
        <v>0</v>
      </c>
      <c r="J80" s="548">
        <f t="shared" si="17"/>
        <v>0</v>
      </c>
      <c r="K80" s="450"/>
      <c r="L80" s="450"/>
      <c r="M80" s="450"/>
      <c r="N80" s="450"/>
      <c r="O80" s="450"/>
      <c r="P80" s="450"/>
      <c r="Q80" s="450"/>
      <c r="R80" s="13">
        <v>71</v>
      </c>
      <c r="S80" s="450"/>
    </row>
    <row r="81" spans="1:19">
      <c r="A81" s="130" t="str">
        <f t="shared" si="11"/>
        <v>- -</v>
      </c>
      <c r="C81" s="129" t="s">
        <v>11</v>
      </c>
      <c r="D81" s="140" t="s">
        <v>266</v>
      </c>
      <c r="E81" s="136" t="str">
        <f t="shared" si="12"/>
        <v>Frais d'intérêt</v>
      </c>
      <c r="F81" s="133">
        <f t="shared" si="13"/>
        <v>16</v>
      </c>
      <c r="G81" s="133">
        <f t="shared" si="14"/>
        <v>15</v>
      </c>
      <c r="H81" s="549" t="str">
        <f t="shared" si="15"/>
        <v>- -</v>
      </c>
      <c r="I81" s="548">
        <f t="shared" si="16"/>
        <v>0</v>
      </c>
      <c r="J81" s="548">
        <f t="shared" si="17"/>
        <v>0</v>
      </c>
      <c r="K81" s="450"/>
      <c r="L81" s="450"/>
      <c r="M81" s="450"/>
      <c r="N81" s="450"/>
      <c r="O81" s="450"/>
      <c r="P81" s="450"/>
      <c r="Q81" s="450"/>
      <c r="R81" s="13">
        <v>72</v>
      </c>
      <c r="S81" s="450"/>
    </row>
    <row r="82" spans="1:19">
      <c r="A82" s="130" t="str">
        <f t="shared" si="11"/>
        <v>- -</v>
      </c>
      <c r="D82" s="140"/>
      <c r="E82" s="136" t="str">
        <f t="shared" si="12"/>
        <v/>
      </c>
      <c r="F82" s="133">
        <f t="shared" si="13"/>
        <v>0</v>
      </c>
      <c r="G82" s="133">
        <f t="shared" si="14"/>
        <v>0</v>
      </c>
      <c r="H82" s="549" t="str">
        <f t="shared" si="15"/>
        <v>- -</v>
      </c>
      <c r="I82" s="548">
        <f t="shared" si="16"/>
        <v>0</v>
      </c>
      <c r="J82" s="548">
        <f t="shared" si="17"/>
        <v>0</v>
      </c>
      <c r="K82" s="450"/>
      <c r="L82" s="450"/>
      <c r="M82" s="450"/>
      <c r="N82" s="450"/>
      <c r="O82" s="450"/>
      <c r="P82" s="450"/>
      <c r="Q82" s="450"/>
      <c r="R82" s="13">
        <v>73</v>
      </c>
      <c r="S82" s="450"/>
    </row>
    <row r="83" spans="1:19">
      <c r="A83" s="130" t="str">
        <f t="shared" si="11"/>
        <v>- -</v>
      </c>
      <c r="D83" s="140"/>
      <c r="E83" s="136" t="str">
        <f t="shared" si="12"/>
        <v/>
      </c>
      <c r="F83" s="133">
        <f t="shared" si="13"/>
        <v>0</v>
      </c>
      <c r="G83" s="133">
        <f t="shared" si="14"/>
        <v>0</v>
      </c>
      <c r="H83" s="549" t="str">
        <f t="shared" si="15"/>
        <v>- -</v>
      </c>
      <c r="I83" s="548">
        <f t="shared" si="16"/>
        <v>0</v>
      </c>
      <c r="J83" s="548">
        <f t="shared" si="17"/>
        <v>0</v>
      </c>
      <c r="K83" s="450"/>
      <c r="L83" s="450"/>
      <c r="M83" s="450"/>
      <c r="N83" s="450"/>
      <c r="O83" s="450"/>
      <c r="P83" s="450"/>
      <c r="Q83" s="450"/>
      <c r="R83" s="13">
        <v>74</v>
      </c>
      <c r="S83" s="450"/>
    </row>
    <row r="84" spans="1:19">
      <c r="A84" s="130" t="str">
        <f t="shared" si="11"/>
        <v>- -</v>
      </c>
      <c r="D84" s="140"/>
      <c r="E84" s="136" t="str">
        <f t="shared" si="12"/>
        <v/>
      </c>
      <c r="F84" s="133">
        <f t="shared" si="13"/>
        <v>0</v>
      </c>
      <c r="G84" s="133">
        <f t="shared" si="14"/>
        <v>0</v>
      </c>
      <c r="H84" s="549" t="str">
        <f t="shared" si="15"/>
        <v>- -</v>
      </c>
      <c r="I84" s="548">
        <f t="shared" si="16"/>
        <v>0</v>
      </c>
      <c r="J84" s="548">
        <f t="shared" si="17"/>
        <v>0</v>
      </c>
      <c r="K84" s="450"/>
      <c r="L84" s="450"/>
      <c r="M84" s="450"/>
      <c r="N84" s="450"/>
      <c r="O84" s="450"/>
      <c r="P84" s="450"/>
      <c r="Q84" s="450"/>
      <c r="R84" s="13">
        <v>75</v>
      </c>
      <c r="S84" s="450"/>
    </row>
    <row r="85" spans="1:19" ht="25.5">
      <c r="A85" s="130" t="str">
        <f t="shared" si="11"/>
        <v>- -</v>
      </c>
      <c r="C85" s="129" t="s">
        <v>90</v>
      </c>
      <c r="D85" s="140" t="s">
        <v>267</v>
      </c>
      <c r="E85" s="136" t="str">
        <f t="shared" si="12"/>
        <v>km (FIN moins DÉBUT) peut être nul ou négatif</v>
      </c>
      <c r="F85" s="133">
        <f t="shared" si="13"/>
        <v>43</v>
      </c>
      <c r="G85" s="133">
        <f t="shared" si="14"/>
        <v>45</v>
      </c>
      <c r="H85" s="549" t="str">
        <f t="shared" si="15"/>
        <v>- -</v>
      </c>
      <c r="I85" s="548">
        <f t="shared" si="16"/>
        <v>0</v>
      </c>
      <c r="J85" s="548">
        <f t="shared" si="17"/>
        <v>0</v>
      </c>
      <c r="K85" s="450"/>
      <c r="L85" s="450"/>
      <c r="M85" s="450"/>
      <c r="N85" s="450"/>
      <c r="O85" s="450"/>
      <c r="P85" s="450"/>
      <c r="Q85" s="450"/>
      <c r="R85" s="13">
        <v>76</v>
      </c>
      <c r="S85" s="450"/>
    </row>
    <row r="86" spans="1:19">
      <c r="A86" s="130" t="str">
        <f t="shared" si="11"/>
        <v>- -</v>
      </c>
      <c r="C86" s="129" t="s">
        <v>122</v>
      </c>
      <c r="D86" s="140" t="s">
        <v>268</v>
      </c>
      <c r="E86" s="136" t="str">
        <f t="shared" si="12"/>
        <v>km parcourus dans l'année</v>
      </c>
      <c r="F86" s="133">
        <f t="shared" si="13"/>
        <v>17</v>
      </c>
      <c r="G86" s="133">
        <f t="shared" si="14"/>
        <v>25</v>
      </c>
      <c r="H86" s="549" t="str">
        <f t="shared" si="15"/>
        <v>- -</v>
      </c>
      <c r="I86" s="548">
        <f t="shared" si="16"/>
        <v>0</v>
      </c>
      <c r="J86" s="548">
        <f t="shared" si="17"/>
        <v>0</v>
      </c>
      <c r="K86" s="450"/>
      <c r="L86" s="450"/>
      <c r="M86" s="450"/>
      <c r="N86" s="450"/>
      <c r="O86" s="450"/>
      <c r="P86" s="450"/>
      <c r="Q86" s="450"/>
      <c r="R86" s="13">
        <v>77</v>
      </c>
      <c r="S86" s="450"/>
    </row>
    <row r="87" spans="1:19">
      <c r="A87" s="130" t="str">
        <f t="shared" si="11"/>
        <v>- -</v>
      </c>
      <c r="C87" s="129" t="s">
        <v>87</v>
      </c>
      <c r="D87" s="140" t="s">
        <v>269</v>
      </c>
      <c r="E87" s="136" t="str">
        <f t="shared" si="12"/>
        <v>km dans le mois</v>
      </c>
      <c r="F87" s="133">
        <f t="shared" si="13"/>
        <v>11</v>
      </c>
      <c r="G87" s="133">
        <f t="shared" si="14"/>
        <v>15</v>
      </c>
      <c r="H87" s="549" t="str">
        <f t="shared" si="15"/>
        <v>- -</v>
      </c>
      <c r="I87" s="548">
        <f t="shared" si="16"/>
        <v>0</v>
      </c>
      <c r="J87" s="548">
        <f t="shared" si="17"/>
        <v>0</v>
      </c>
      <c r="K87" s="450"/>
      <c r="L87" s="450"/>
      <c r="M87" s="450"/>
      <c r="N87" s="450"/>
      <c r="O87" s="450"/>
      <c r="P87" s="450"/>
      <c r="Q87" s="450"/>
      <c r="R87" s="13">
        <v>78</v>
      </c>
      <c r="S87" s="450"/>
    </row>
    <row r="88" spans="1:19">
      <c r="A88" s="130" t="str">
        <f t="shared" si="11"/>
        <v>- -</v>
      </c>
      <c r="C88" s="129" t="s">
        <v>70</v>
      </c>
      <c r="D88" s="140" t="s">
        <v>270</v>
      </c>
      <c r="E88" s="136" t="str">
        <f t="shared" si="12"/>
        <v>Plus élevé</v>
      </c>
      <c r="F88" s="133">
        <f t="shared" si="13"/>
        <v>7</v>
      </c>
      <c r="G88" s="133">
        <f t="shared" si="14"/>
        <v>10</v>
      </c>
      <c r="H88" s="549" t="str">
        <f t="shared" si="15"/>
        <v>- -</v>
      </c>
      <c r="I88" s="548">
        <f t="shared" si="16"/>
        <v>0</v>
      </c>
      <c r="J88" s="548">
        <f t="shared" si="17"/>
        <v>0</v>
      </c>
      <c r="K88" s="450"/>
      <c r="L88" s="450"/>
      <c r="M88" s="450"/>
      <c r="N88" s="450"/>
      <c r="O88" s="450"/>
      <c r="P88" s="450"/>
      <c r="Q88" s="450"/>
      <c r="R88" s="13">
        <v>79</v>
      </c>
      <c r="S88" s="450"/>
    </row>
    <row r="89" spans="1:19" ht="25.5">
      <c r="C89" s="129" t="s">
        <v>314</v>
      </c>
      <c r="D89" s="140" t="s">
        <v>316</v>
      </c>
      <c r="E89" s="136" t="str">
        <f t="shared" si="12"/>
        <v>Lecture de FIN la plus élevée de toutes les voitures</v>
      </c>
      <c r="F89" s="133">
        <f t="shared" si="13"/>
        <v>31</v>
      </c>
      <c r="G89" s="133">
        <f t="shared" si="14"/>
        <v>52</v>
      </c>
      <c r="H89" s="549" t="str">
        <f t="shared" si="15"/>
        <v>- -</v>
      </c>
      <c r="I89" s="548">
        <f t="shared" si="16"/>
        <v>0</v>
      </c>
      <c r="J89" s="548">
        <f t="shared" si="17"/>
        <v>0</v>
      </c>
    </row>
    <row r="90" spans="1:19" ht="25.5">
      <c r="C90" s="129" t="s">
        <v>210</v>
      </c>
      <c r="D90" s="140" t="s">
        <v>318</v>
      </c>
      <c r="E90" s="136" t="str">
        <f t="shared" si="12"/>
        <v>Déplace-
ment le plus grand en km</v>
      </c>
      <c r="F90" s="133">
        <f t="shared" si="13"/>
        <v>20</v>
      </c>
      <c r="G90" s="133">
        <f t="shared" si="14"/>
        <v>33</v>
      </c>
      <c r="H90" s="549" t="str">
        <f t="shared" si="15"/>
        <v>- -</v>
      </c>
      <c r="I90" s="548">
        <f t="shared" si="16"/>
        <v>0</v>
      </c>
      <c r="J90" s="548">
        <f t="shared" si="17"/>
        <v>0</v>
      </c>
    </row>
    <row r="91" spans="1:19">
      <c r="A91" s="130" t="str">
        <f>IF(LEN(C91)-LEN(TRIM(C91))&gt;0,"May begin or end with a blank space","- -")</f>
        <v>- -</v>
      </c>
      <c r="C91" s="129" t="s">
        <v>8</v>
      </c>
      <c r="D91" s="140" t="s">
        <v>271</v>
      </c>
      <c r="E91" s="136" t="str">
        <f t="shared" si="12"/>
        <v>Frais de location</v>
      </c>
      <c r="F91" s="133">
        <f t="shared" si="13"/>
        <v>10</v>
      </c>
      <c r="G91" s="133">
        <f t="shared" si="14"/>
        <v>17</v>
      </c>
      <c r="H91" s="549" t="str">
        <f t="shared" si="15"/>
        <v>- -</v>
      </c>
      <c r="I91" s="548">
        <f t="shared" si="16"/>
        <v>0</v>
      </c>
      <c r="J91" s="548">
        <f t="shared" si="17"/>
        <v>0</v>
      </c>
      <c r="K91" s="450"/>
      <c r="L91" s="450"/>
      <c r="M91" s="450"/>
      <c r="N91" s="450"/>
      <c r="O91" s="450"/>
      <c r="P91" s="450"/>
      <c r="Q91" s="450"/>
      <c r="R91" s="13">
        <v>80</v>
      </c>
      <c r="S91" s="450"/>
    </row>
    <row r="92" spans="1:19">
      <c r="A92" s="130" t="str">
        <f t="shared" si="11"/>
        <v>- -</v>
      </c>
      <c r="C92" s="129" t="s">
        <v>5</v>
      </c>
      <c r="D92" s="140" t="s">
        <v>272</v>
      </c>
      <c r="E92" s="136" t="str">
        <f t="shared" si="12"/>
        <v>Dépenses diverses</v>
      </c>
      <c r="F92" s="133">
        <f t="shared" si="13"/>
        <v>22</v>
      </c>
      <c r="G92" s="133">
        <f t="shared" si="14"/>
        <v>17</v>
      </c>
      <c r="H92" s="549" t="str">
        <f t="shared" si="15"/>
        <v>- -</v>
      </c>
      <c r="I92" s="548">
        <f t="shared" si="16"/>
        <v>0</v>
      </c>
      <c r="J92" s="548">
        <f t="shared" si="17"/>
        <v>0</v>
      </c>
      <c r="K92" s="450"/>
      <c r="L92" s="450"/>
      <c r="M92" s="450"/>
      <c r="N92" s="450"/>
      <c r="O92" s="450"/>
      <c r="P92" s="450"/>
      <c r="Q92" s="450"/>
      <c r="R92" s="13">
        <v>83</v>
      </c>
      <c r="S92" s="450"/>
    </row>
    <row r="93" spans="1:19">
      <c r="A93" s="130" t="str">
        <f t="shared" si="11"/>
        <v>- -</v>
      </c>
      <c r="C93" s="129" t="s">
        <v>175</v>
      </c>
      <c r="D93" s="140" t="s">
        <v>273</v>
      </c>
      <c r="E93" s="136" t="str">
        <f t="shared" si="12"/>
        <v>Mois (mm)</v>
      </c>
      <c r="F93" s="133">
        <f t="shared" si="13"/>
        <v>10</v>
      </c>
      <c r="G93" s="133">
        <f t="shared" si="14"/>
        <v>9</v>
      </c>
      <c r="H93" s="549" t="str">
        <f t="shared" si="15"/>
        <v>- -</v>
      </c>
      <c r="I93" s="548">
        <f t="shared" si="16"/>
        <v>0</v>
      </c>
      <c r="J93" s="548">
        <f t="shared" si="17"/>
        <v>0</v>
      </c>
      <c r="K93" s="450"/>
      <c r="L93" s="450"/>
      <c r="M93" s="450"/>
      <c r="N93" s="450"/>
      <c r="O93" s="450"/>
      <c r="P93" s="450"/>
      <c r="Q93" s="450"/>
      <c r="R93" s="13">
        <v>84</v>
      </c>
      <c r="S93" s="450"/>
    </row>
    <row r="94" spans="1:19" ht="38.25">
      <c r="A94" s="130" t="str">
        <f t="shared" si="11"/>
        <v>- -</v>
      </c>
      <c r="C94" s="129" t="s">
        <v>133</v>
      </c>
      <c r="D94" s="140" t="s">
        <v>336</v>
      </c>
      <c r="E94" s="136" t="str">
        <f t="shared" si="12"/>
        <v>Registres mensuels :
Jours manquants ou non ordonnés?</v>
      </c>
      <c r="F94" s="133">
        <f t="shared" si="13"/>
        <v>47</v>
      </c>
      <c r="G94" s="133">
        <f t="shared" si="14"/>
        <v>54</v>
      </c>
      <c r="H94" s="549" t="str">
        <f t="shared" si="15"/>
        <v>- -</v>
      </c>
      <c r="I94" s="548">
        <f t="shared" si="16"/>
        <v>0</v>
      </c>
      <c r="J94" s="548">
        <f t="shared" si="17"/>
        <v>0</v>
      </c>
      <c r="K94" s="450"/>
      <c r="L94" s="450"/>
      <c r="M94" s="450"/>
      <c r="N94" s="450"/>
      <c r="O94" s="450"/>
      <c r="P94" s="450"/>
      <c r="Q94" s="450"/>
      <c r="R94" s="13">
        <v>85</v>
      </c>
      <c r="S94" s="450"/>
    </row>
    <row r="95" spans="1:19">
      <c r="A95" s="130" t="str">
        <f t="shared" si="11"/>
        <v>- -</v>
      </c>
      <c r="C95" s="129" t="s">
        <v>125</v>
      </c>
      <c r="D95" s="140" t="s">
        <v>274</v>
      </c>
      <c r="E95" s="136" t="str">
        <f t="shared" si="12"/>
        <v>Pas de données</v>
      </c>
      <c r="F95" s="133">
        <f t="shared" si="13"/>
        <v>7</v>
      </c>
      <c r="G95" s="133">
        <f t="shared" si="14"/>
        <v>14</v>
      </c>
      <c r="H95" s="549" t="str">
        <f t="shared" si="15"/>
        <v>- -</v>
      </c>
      <c r="I95" s="548">
        <f t="shared" si="16"/>
        <v>0</v>
      </c>
      <c r="J95" s="548">
        <f t="shared" si="17"/>
        <v>0</v>
      </c>
      <c r="K95" s="450"/>
      <c r="L95" s="450"/>
      <c r="M95" s="450"/>
      <c r="N95" s="450"/>
      <c r="O95" s="450"/>
      <c r="P95" s="450"/>
      <c r="Q95" s="450"/>
      <c r="R95" s="13">
        <v>86</v>
      </c>
      <c r="S95" s="450"/>
    </row>
    <row r="96" spans="1:19">
      <c r="A96" s="130" t="str">
        <f t="shared" si="11"/>
        <v>- -</v>
      </c>
      <c r="C96" s="129" t="s">
        <v>128</v>
      </c>
      <c r="D96" s="140" t="s">
        <v>275</v>
      </c>
      <c r="E96" s="136" t="str">
        <f t="shared" si="12"/>
        <v>Pas de problème</v>
      </c>
      <c r="F96" s="133">
        <f t="shared" si="13"/>
        <v>10</v>
      </c>
      <c r="G96" s="133">
        <f t="shared" si="14"/>
        <v>15</v>
      </c>
      <c r="H96" s="549" t="str">
        <f t="shared" si="15"/>
        <v>- -</v>
      </c>
      <c r="I96" s="548">
        <f t="shared" si="16"/>
        <v>0</v>
      </c>
      <c r="J96" s="548">
        <f t="shared" si="17"/>
        <v>0</v>
      </c>
      <c r="K96" s="450"/>
      <c r="L96" s="450"/>
      <c r="M96" s="450"/>
      <c r="N96" s="450"/>
      <c r="O96" s="450"/>
      <c r="P96" s="450"/>
      <c r="Q96" s="450"/>
      <c r="R96" s="13">
        <v>87</v>
      </c>
      <c r="S96" s="450"/>
    </row>
    <row r="97" spans="1:19">
      <c r="A97" s="130" t="str">
        <f t="shared" si="11"/>
        <v>- -</v>
      </c>
      <c r="C97" s="129" t="s">
        <v>25</v>
      </c>
      <c r="D97" s="140" t="s">
        <v>276</v>
      </c>
      <c r="E97" s="136" t="str">
        <f t="shared" si="12"/>
        <v>Réparations et entretien courants</v>
      </c>
      <c r="F97" s="133">
        <f t="shared" si="13"/>
        <v>30</v>
      </c>
      <c r="G97" s="133">
        <f t="shared" si="14"/>
        <v>33</v>
      </c>
      <c r="H97" s="549" t="str">
        <f t="shared" si="15"/>
        <v>- -</v>
      </c>
      <c r="I97" s="548">
        <f t="shared" si="16"/>
        <v>0</v>
      </c>
      <c r="J97" s="548">
        <f t="shared" si="17"/>
        <v>0</v>
      </c>
      <c r="K97" s="450"/>
      <c r="L97" s="450"/>
      <c r="M97" s="450"/>
      <c r="N97" s="450"/>
      <c r="O97" s="450"/>
      <c r="P97" s="450"/>
      <c r="Q97" s="450"/>
      <c r="R97" s="13">
        <v>88</v>
      </c>
      <c r="S97" s="450"/>
    </row>
    <row r="98" spans="1:19">
      <c r="A98" s="130" t="str">
        <f t="shared" si="11"/>
        <v>- -</v>
      </c>
      <c r="C98" s="566" t="s">
        <v>325</v>
      </c>
      <c r="D98" s="565" t="s">
        <v>428</v>
      </c>
      <c r="E98" s="136" t="str">
        <f t="shared" si="12"/>
        <v>(Pas de kilométrage personnel)</v>
      </c>
      <c r="F98" s="133">
        <f t="shared" si="13"/>
        <v>24</v>
      </c>
      <c r="G98" s="133">
        <f t="shared" si="14"/>
        <v>30</v>
      </c>
      <c r="H98" s="549" t="str">
        <f t="shared" si="15"/>
        <v>- -</v>
      </c>
      <c r="I98" s="548">
        <f t="shared" si="16"/>
        <v>0</v>
      </c>
      <c r="J98" s="548">
        <f t="shared" si="17"/>
        <v>0</v>
      </c>
      <c r="K98" s="450"/>
      <c r="L98" s="450"/>
      <c r="M98" s="450"/>
      <c r="N98" s="450"/>
      <c r="O98" s="450"/>
      <c r="P98" s="450"/>
      <c r="Q98" s="450"/>
      <c r="R98" s="13">
        <v>89</v>
      </c>
      <c r="S98" s="450"/>
    </row>
    <row r="99" spans="1:19">
      <c r="A99" s="130" t="str">
        <f t="shared" si="11"/>
        <v>- -</v>
      </c>
      <c r="C99" s="566"/>
      <c r="D99" s="565"/>
      <c r="E99" s="136" t="str">
        <f t="shared" si="12"/>
        <v/>
      </c>
      <c r="F99" s="133">
        <f t="shared" si="13"/>
        <v>0</v>
      </c>
      <c r="G99" s="133">
        <f t="shared" si="14"/>
        <v>0</v>
      </c>
      <c r="H99" s="549" t="str">
        <f t="shared" si="15"/>
        <v>- -</v>
      </c>
      <c r="I99" s="548">
        <f t="shared" si="16"/>
        <v>0</v>
      </c>
      <c r="J99" s="548">
        <f t="shared" si="17"/>
        <v>0</v>
      </c>
      <c r="K99" s="450"/>
      <c r="L99" s="450"/>
      <c r="M99" s="450"/>
      <c r="N99" s="450"/>
      <c r="O99" s="450"/>
      <c r="P99" s="450"/>
      <c r="Q99" s="450"/>
      <c r="R99" s="13">
        <v>90</v>
      </c>
      <c r="S99" s="450"/>
    </row>
    <row r="100" spans="1:19">
      <c r="A100" s="130" t="str">
        <f t="shared" si="11"/>
        <v>- -</v>
      </c>
      <c r="C100" s="129" t="s">
        <v>92</v>
      </c>
      <c r="D100" s="140" t="s">
        <v>277</v>
      </c>
      <c r="E100" s="136" t="str">
        <f t="shared" si="12"/>
        <v>Compteur pour le début et/ou la fin du mois</v>
      </c>
      <c r="F100" s="133">
        <f t="shared" si="13"/>
        <v>38</v>
      </c>
      <c r="G100" s="133">
        <f t="shared" si="14"/>
        <v>43</v>
      </c>
      <c r="H100" s="549" t="str">
        <f t="shared" si="15"/>
        <v>- -</v>
      </c>
      <c r="I100" s="548">
        <f t="shared" si="16"/>
        <v>0</v>
      </c>
      <c r="J100" s="548">
        <f t="shared" si="17"/>
        <v>0</v>
      </c>
      <c r="K100" s="450"/>
      <c r="L100" s="450"/>
      <c r="M100" s="450"/>
      <c r="N100" s="450"/>
      <c r="O100" s="450"/>
      <c r="P100" s="450"/>
      <c r="Q100" s="450"/>
      <c r="R100" s="13">
        <v>91</v>
      </c>
      <c r="S100" s="450"/>
    </row>
    <row r="101" spans="1:19">
      <c r="A101" s="130" t="str">
        <f t="shared" si="11"/>
        <v>May begin or end with a blank space</v>
      </c>
      <c r="C101" s="129" t="s">
        <v>110</v>
      </c>
      <c r="D101" s="140" t="s">
        <v>309</v>
      </c>
      <c r="E101" s="136" t="str">
        <f t="shared" si="12"/>
        <v xml:space="preserve">Compteur de kilométrage : </v>
      </c>
      <c r="F101" s="133">
        <f t="shared" si="13"/>
        <v>10</v>
      </c>
      <c r="G101" s="133">
        <f t="shared" si="14"/>
        <v>26</v>
      </c>
      <c r="H101" s="549" t="str">
        <f t="shared" si="15"/>
        <v>- -</v>
      </c>
      <c r="I101" s="548">
        <f t="shared" si="16"/>
        <v>1</v>
      </c>
      <c r="J101" s="548">
        <f t="shared" si="17"/>
        <v>1</v>
      </c>
      <c r="K101" s="450"/>
      <c r="L101" s="450"/>
      <c r="M101" s="450"/>
      <c r="N101" s="450"/>
      <c r="O101" s="450"/>
      <c r="P101" s="450"/>
      <c r="Q101" s="450"/>
      <c r="R101" s="13">
        <v>92</v>
      </c>
      <c r="S101" s="450"/>
    </row>
    <row r="102" spans="1:19">
      <c r="A102" s="130" t="str">
        <f t="shared" si="11"/>
        <v>- -</v>
      </c>
      <c r="C102" s="564" t="s">
        <v>358</v>
      </c>
      <c r="D102" s="565" t="s">
        <v>359</v>
      </c>
      <c r="E102" s="136" t="str">
        <f>IF($G$3="F",IF(G102=0,"",D102),IF(F102=0,"",C102))</f>
        <v>Lecture du compteur à la fin du mois précédent</v>
      </c>
      <c r="F102" s="133">
        <f>LEN(C102)</f>
        <v>33</v>
      </c>
      <c r="G102" s="133">
        <f>LEN(D102)</f>
        <v>46</v>
      </c>
      <c r="H102" s="549" t="str">
        <f>IF(I102&lt;&gt;J102,"Check matching spaces at beginning or end","- -")</f>
        <v>- -</v>
      </c>
      <c r="I102" s="548">
        <f>F102-LEN(TRIM(C102))</f>
        <v>0</v>
      </c>
      <c r="J102" s="548">
        <f>G102-LEN(TRIM(D102))</f>
        <v>0</v>
      </c>
      <c r="K102" s="450"/>
      <c r="L102" s="450"/>
      <c r="M102" s="450"/>
      <c r="N102" s="450"/>
      <c r="O102" s="450"/>
      <c r="P102" s="450"/>
      <c r="Q102" s="450"/>
      <c r="R102" s="13"/>
      <c r="S102" s="450"/>
    </row>
    <row r="103" spans="1:19">
      <c r="A103" s="130" t="str">
        <f t="shared" si="11"/>
        <v>- -</v>
      </c>
      <c r="C103" s="129" t="s">
        <v>143</v>
      </c>
      <c r="D103" s="140" t="s">
        <v>143</v>
      </c>
      <c r="E103" s="136" t="str">
        <f t="shared" si="12"/>
        <v>ok</v>
      </c>
      <c r="F103" s="133">
        <f t="shared" si="13"/>
        <v>2</v>
      </c>
      <c r="G103" s="133">
        <f t="shared" si="14"/>
        <v>2</v>
      </c>
      <c r="H103" s="549" t="str">
        <f t="shared" si="15"/>
        <v>- -</v>
      </c>
      <c r="I103" s="548">
        <f t="shared" si="16"/>
        <v>0</v>
      </c>
      <c r="J103" s="548">
        <f t="shared" si="17"/>
        <v>0</v>
      </c>
      <c r="K103" s="450"/>
      <c r="L103" s="450"/>
      <c r="M103" s="450"/>
      <c r="N103" s="450"/>
      <c r="O103" s="450"/>
      <c r="P103" s="450"/>
      <c r="Q103" s="450"/>
      <c r="R103" s="13">
        <v>93</v>
      </c>
      <c r="S103" s="450"/>
    </row>
    <row r="104" spans="1:19">
      <c r="A104" s="130" t="str">
        <f t="shared" si="11"/>
        <v>May begin or end with a blank space</v>
      </c>
      <c r="C104" s="129" t="s">
        <v>108</v>
      </c>
      <c r="D104" s="140" t="s">
        <v>308</v>
      </c>
      <c r="E104" s="136" t="str">
        <f t="shared" si="12"/>
        <v xml:space="preserve">◄ ◄ ◄ Seulement </v>
      </c>
      <c r="F104" s="133">
        <f t="shared" si="13"/>
        <v>11</v>
      </c>
      <c r="G104" s="133">
        <f t="shared" si="14"/>
        <v>16</v>
      </c>
      <c r="H104" s="549" t="str">
        <f t="shared" si="15"/>
        <v>- -</v>
      </c>
      <c r="I104" s="548">
        <f t="shared" si="16"/>
        <v>1</v>
      </c>
      <c r="J104" s="548">
        <f t="shared" si="17"/>
        <v>1</v>
      </c>
      <c r="K104" s="450"/>
      <c r="L104" s="450"/>
      <c r="M104" s="450"/>
      <c r="N104" s="450"/>
      <c r="O104" s="450"/>
      <c r="P104" s="450"/>
      <c r="Q104" s="450"/>
      <c r="R104" s="13">
        <v>94</v>
      </c>
      <c r="S104" s="450"/>
    </row>
    <row r="105" spans="1:19" ht="25.5">
      <c r="A105" s="130" t="str">
        <f t="shared" si="11"/>
        <v>- -</v>
      </c>
      <c r="C105" s="129" t="s">
        <v>131</v>
      </c>
      <c r="D105" s="140" t="s">
        <v>307</v>
      </c>
      <c r="E105" s="136" t="str">
        <f t="shared" si="12"/>
        <v>Autres frais d'exploitation (comme l'immatriculation et le permis)</v>
      </c>
      <c r="F105" s="133">
        <f t="shared" si="13"/>
        <v>54</v>
      </c>
      <c r="G105" s="133">
        <f t="shared" si="14"/>
        <v>66</v>
      </c>
      <c r="H105" s="549" t="str">
        <f t="shared" si="15"/>
        <v>- -</v>
      </c>
      <c r="I105" s="548">
        <f t="shared" si="16"/>
        <v>0</v>
      </c>
      <c r="J105" s="548">
        <f t="shared" si="17"/>
        <v>0</v>
      </c>
      <c r="K105" s="450"/>
      <c r="L105" s="450"/>
      <c r="M105" s="450"/>
      <c r="N105" s="450"/>
      <c r="O105" s="450"/>
      <c r="P105" s="450"/>
      <c r="Q105" s="450"/>
      <c r="R105" s="13">
        <v>95</v>
      </c>
      <c r="S105" s="450"/>
    </row>
    <row r="106" spans="1:19" ht="25.5">
      <c r="A106" s="130" t="str">
        <f t="shared" si="11"/>
        <v>- -</v>
      </c>
      <c r="C106" s="129" t="s">
        <v>23</v>
      </c>
      <c r="D106" s="550" t="s">
        <v>337</v>
      </c>
      <c r="E106" s="136" t="str">
        <f t="shared" si="12"/>
        <v>Station-
nement</v>
      </c>
      <c r="F106" s="133">
        <f t="shared" si="13"/>
        <v>7</v>
      </c>
      <c r="G106" s="133">
        <f t="shared" si="14"/>
        <v>15</v>
      </c>
      <c r="H106" s="549" t="str">
        <f t="shared" si="15"/>
        <v>- -</v>
      </c>
      <c r="I106" s="548">
        <f t="shared" si="16"/>
        <v>0</v>
      </c>
      <c r="J106" s="548">
        <f t="shared" si="17"/>
        <v>0</v>
      </c>
      <c r="K106" s="450"/>
      <c r="L106" s="450"/>
      <c r="M106" s="450"/>
      <c r="N106" s="450"/>
      <c r="O106" s="450"/>
      <c r="P106" s="450"/>
      <c r="Q106" s="450"/>
      <c r="R106" s="13">
        <v>96</v>
      </c>
      <c r="S106" s="450"/>
    </row>
    <row r="107" spans="1:19">
      <c r="A107" s="130" t="str">
        <f t="shared" si="11"/>
        <v>May begin or end with a blank space</v>
      </c>
      <c r="C107" s="129" t="s">
        <v>193</v>
      </c>
      <c r="D107" s="140" t="s">
        <v>306</v>
      </c>
      <c r="E107" s="136" t="str">
        <f t="shared" si="12"/>
        <v xml:space="preserve">(Paiements faits de </v>
      </c>
      <c r="F107" s="133">
        <f t="shared" si="13"/>
        <v>20</v>
      </c>
      <c r="G107" s="133">
        <f t="shared" si="14"/>
        <v>20</v>
      </c>
      <c r="H107" s="549" t="str">
        <f t="shared" si="15"/>
        <v>- -</v>
      </c>
      <c r="I107" s="548">
        <f t="shared" si="16"/>
        <v>1</v>
      </c>
      <c r="J107" s="548">
        <f t="shared" si="17"/>
        <v>1</v>
      </c>
      <c r="K107" s="450"/>
      <c r="L107" s="450"/>
      <c r="M107" s="450"/>
      <c r="N107" s="450"/>
      <c r="O107" s="450"/>
      <c r="P107" s="450"/>
      <c r="Q107" s="450"/>
      <c r="R107" s="13"/>
      <c r="S107" s="450"/>
    </row>
    <row r="108" spans="1:19">
      <c r="A108" s="130" t="str">
        <f t="shared" si="11"/>
        <v>- -</v>
      </c>
      <c r="C108" s="129" t="s">
        <v>197</v>
      </c>
      <c r="D108" s="140" t="s">
        <v>302</v>
      </c>
      <c r="E108" s="136" t="str">
        <f t="shared" si="12"/>
        <v>Paiements à l'employeur</v>
      </c>
      <c r="F108" s="133">
        <f t="shared" si="13"/>
        <v>20</v>
      </c>
      <c r="G108" s="133">
        <f t="shared" si="14"/>
        <v>23</v>
      </c>
      <c r="H108" s="549" t="str">
        <f t="shared" si="15"/>
        <v>- -</v>
      </c>
      <c r="I108" s="548">
        <f t="shared" si="16"/>
        <v>0</v>
      </c>
      <c r="J108" s="548">
        <f t="shared" si="17"/>
        <v>0</v>
      </c>
      <c r="K108" s="450"/>
      <c r="L108" s="450"/>
      <c r="M108" s="450"/>
      <c r="N108" s="450"/>
      <c r="O108" s="450"/>
      <c r="P108" s="450"/>
      <c r="Q108" s="450"/>
      <c r="R108" s="13"/>
      <c r="S108" s="450"/>
    </row>
    <row r="109" spans="1:19" ht="38.25">
      <c r="A109" s="130" t="str">
        <f t="shared" si="11"/>
        <v>- -</v>
      </c>
      <c r="C109" s="129" t="s">
        <v>199</v>
      </c>
      <c r="D109" s="140" t="s">
        <v>338</v>
      </c>
      <c r="E109" s="136" t="str">
        <f t="shared" si="12"/>
        <v>Inscrire ici les paiements faits à votre employeur dans l'année ou dans les 45 jours de la fin de l'année.</v>
      </c>
      <c r="F109" s="133">
        <f t="shared" si="13"/>
        <v>104</v>
      </c>
      <c r="G109" s="133">
        <f t="shared" si="14"/>
        <v>106</v>
      </c>
      <c r="H109" s="549" t="str">
        <f t="shared" si="15"/>
        <v>- -</v>
      </c>
      <c r="I109" s="548">
        <f t="shared" si="16"/>
        <v>0</v>
      </c>
      <c r="J109" s="548">
        <f t="shared" si="17"/>
        <v>0</v>
      </c>
      <c r="K109" s="450"/>
      <c r="L109" s="450"/>
      <c r="M109" s="450"/>
      <c r="N109" s="450"/>
      <c r="O109" s="450"/>
      <c r="P109" s="450"/>
      <c r="Q109" s="450"/>
      <c r="R109" s="13">
        <v>97</v>
      </c>
      <c r="S109" s="450"/>
    </row>
    <row r="110" spans="1:19">
      <c r="A110" s="130" t="str">
        <f t="shared" si="11"/>
        <v>- -</v>
      </c>
      <c r="C110" s="129" t="s">
        <v>79</v>
      </c>
      <c r="D110" s="550" t="s">
        <v>339</v>
      </c>
      <c r="E110" s="136" t="str">
        <f t="shared" si="12"/>
        <v>km personnel</v>
      </c>
      <c r="F110" s="133">
        <f t="shared" si="13"/>
        <v>11</v>
      </c>
      <c r="G110" s="133">
        <f t="shared" si="14"/>
        <v>12</v>
      </c>
      <c r="H110" s="549" t="str">
        <f t="shared" si="15"/>
        <v>- -</v>
      </c>
      <c r="I110" s="548">
        <f t="shared" si="16"/>
        <v>0</v>
      </c>
      <c r="J110" s="548">
        <f t="shared" si="17"/>
        <v>0</v>
      </c>
      <c r="K110" s="450"/>
      <c r="L110" s="450"/>
      <c r="M110" s="450"/>
      <c r="N110" s="450"/>
      <c r="O110" s="450"/>
      <c r="P110" s="450"/>
      <c r="Q110" s="450"/>
      <c r="R110" s="13">
        <v>98</v>
      </c>
      <c r="S110" s="450"/>
    </row>
    <row r="111" spans="1:19">
      <c r="A111" s="130" t="str">
        <f t="shared" si="11"/>
        <v>- -</v>
      </c>
      <c r="C111" s="129" t="s">
        <v>129</v>
      </c>
      <c r="D111" s="140" t="s">
        <v>278</v>
      </c>
      <c r="E111" s="136" t="str">
        <f t="shared" si="12"/>
        <v>Problème</v>
      </c>
      <c r="F111" s="133">
        <f t="shared" si="13"/>
        <v>7</v>
      </c>
      <c r="G111" s="133">
        <f t="shared" si="14"/>
        <v>8</v>
      </c>
      <c r="H111" s="549" t="str">
        <f t="shared" si="15"/>
        <v>- -</v>
      </c>
      <c r="I111" s="548">
        <f t="shared" si="16"/>
        <v>0</v>
      </c>
      <c r="J111" s="548">
        <f t="shared" si="17"/>
        <v>0</v>
      </c>
      <c r="K111" s="450"/>
      <c r="L111" s="450"/>
      <c r="M111" s="450"/>
      <c r="N111" s="450"/>
      <c r="O111" s="450"/>
      <c r="P111" s="450"/>
      <c r="Q111" s="450"/>
      <c r="R111" s="13">
        <v>99</v>
      </c>
      <c r="S111" s="450"/>
    </row>
    <row r="112" spans="1:19" ht="25.5">
      <c r="A112" s="130" t="str">
        <f t="shared" si="11"/>
        <v>- -</v>
      </c>
      <c r="C112" s="564" t="s">
        <v>431</v>
      </c>
      <c r="D112" s="565" t="s">
        <v>432</v>
      </c>
      <c r="E112" s="136" t="str">
        <f t="shared" si="12"/>
        <v>A. 
But et notes</v>
      </c>
      <c r="F112" s="133">
        <f t="shared" si="13"/>
        <v>21</v>
      </c>
      <c r="G112" s="133">
        <f t="shared" si="14"/>
        <v>16</v>
      </c>
      <c r="H112" s="549" t="str">
        <f t="shared" si="15"/>
        <v>- -</v>
      </c>
      <c r="I112" s="548">
        <f t="shared" si="16"/>
        <v>0</v>
      </c>
      <c r="J112" s="548">
        <f t="shared" si="17"/>
        <v>0</v>
      </c>
      <c r="K112" s="450"/>
      <c r="L112" s="450"/>
      <c r="M112" s="450"/>
      <c r="N112" s="450"/>
      <c r="O112" s="450"/>
      <c r="P112" s="450"/>
      <c r="Q112" s="450"/>
      <c r="R112" s="13">
        <v>100</v>
      </c>
      <c r="S112" s="450"/>
    </row>
    <row r="113" spans="1:19">
      <c r="A113" s="130" t="str">
        <f t="shared" si="11"/>
        <v>- -</v>
      </c>
      <c r="C113" s="129" t="s">
        <v>146</v>
      </c>
      <c r="D113" s="140" t="s">
        <v>279</v>
      </c>
      <c r="E113" s="136" t="str">
        <f t="shared" si="12"/>
        <v>Québec</v>
      </c>
      <c r="F113" s="133">
        <f t="shared" si="13"/>
        <v>6</v>
      </c>
      <c r="G113" s="133">
        <f t="shared" si="14"/>
        <v>6</v>
      </c>
      <c r="H113" s="549" t="str">
        <f t="shared" si="15"/>
        <v>- -</v>
      </c>
      <c r="I113" s="548">
        <f t="shared" si="16"/>
        <v>0</v>
      </c>
      <c r="J113" s="548">
        <f t="shared" si="17"/>
        <v>0</v>
      </c>
      <c r="K113" s="450"/>
      <c r="L113" s="450"/>
      <c r="M113" s="450"/>
      <c r="N113" s="450"/>
      <c r="O113" s="450"/>
      <c r="P113" s="450"/>
      <c r="Q113" s="450"/>
      <c r="R113" s="13">
        <v>101</v>
      </c>
      <c r="S113" s="450"/>
    </row>
    <row r="114" spans="1:19">
      <c r="A114" s="130" t="str">
        <f t="shared" si="11"/>
        <v>- -</v>
      </c>
      <c r="C114" s="129" t="s">
        <v>12</v>
      </c>
      <c r="D114" s="140" t="s">
        <v>280</v>
      </c>
      <c r="E114" s="136" t="str">
        <f t="shared" si="12"/>
        <v>Remboursements de l'employeur</v>
      </c>
      <c r="F114" s="133">
        <f t="shared" si="13"/>
        <v>28</v>
      </c>
      <c r="G114" s="133">
        <f t="shared" si="14"/>
        <v>29</v>
      </c>
      <c r="H114" s="549" t="str">
        <f t="shared" si="15"/>
        <v>- -</v>
      </c>
      <c r="I114" s="548">
        <f t="shared" si="16"/>
        <v>0</v>
      </c>
      <c r="J114" s="548">
        <f t="shared" si="17"/>
        <v>0</v>
      </c>
      <c r="K114" s="450"/>
      <c r="L114" s="450"/>
      <c r="M114" s="450"/>
      <c r="N114" s="450"/>
      <c r="O114" s="450"/>
      <c r="P114" s="450"/>
      <c r="Q114" s="450"/>
      <c r="R114" s="13">
        <v>102</v>
      </c>
      <c r="S114" s="450"/>
    </row>
    <row r="115" spans="1:19">
      <c r="A115" s="130" t="str">
        <f t="shared" si="11"/>
        <v>- -</v>
      </c>
      <c r="C115" s="129" t="s">
        <v>93</v>
      </c>
      <c r="D115" s="140" t="s">
        <v>281</v>
      </c>
      <c r="E115" s="136" t="str">
        <f t="shared" si="12"/>
        <v>Rangée</v>
      </c>
      <c r="F115" s="133">
        <f t="shared" si="13"/>
        <v>3</v>
      </c>
      <c r="G115" s="133">
        <f t="shared" si="14"/>
        <v>6</v>
      </c>
      <c r="H115" s="549" t="str">
        <f t="shared" si="15"/>
        <v>- -</v>
      </c>
      <c r="I115" s="548">
        <f t="shared" si="16"/>
        <v>0</v>
      </c>
      <c r="J115" s="548">
        <f t="shared" si="17"/>
        <v>0</v>
      </c>
      <c r="K115" s="450"/>
      <c r="L115" s="450"/>
      <c r="M115" s="450"/>
      <c r="N115" s="450"/>
      <c r="O115" s="450"/>
      <c r="P115" s="450"/>
      <c r="Q115" s="450"/>
      <c r="R115" s="13">
        <v>103</v>
      </c>
      <c r="S115" s="450"/>
    </row>
    <row r="116" spans="1:19">
      <c r="A116" s="130" t="str">
        <f t="shared" si="11"/>
        <v>- -</v>
      </c>
      <c r="C116" s="129" t="s">
        <v>69</v>
      </c>
      <c r="D116" s="140" t="s">
        <v>282</v>
      </c>
      <c r="E116" s="136" t="str">
        <f t="shared" si="12"/>
        <v>Plus petit</v>
      </c>
      <c r="F116" s="133">
        <f t="shared" si="13"/>
        <v>8</v>
      </c>
      <c r="G116" s="133">
        <f t="shared" si="14"/>
        <v>10</v>
      </c>
      <c r="H116" s="549" t="str">
        <f t="shared" si="15"/>
        <v>- -</v>
      </c>
      <c r="I116" s="548">
        <f t="shared" si="16"/>
        <v>0</v>
      </c>
      <c r="J116" s="548">
        <f t="shared" si="17"/>
        <v>0</v>
      </c>
      <c r="K116" s="450"/>
      <c r="L116" s="450"/>
      <c r="M116" s="450"/>
      <c r="N116" s="450"/>
      <c r="O116" s="450"/>
      <c r="P116" s="450"/>
      <c r="Q116" s="450"/>
      <c r="R116" s="13">
        <v>104</v>
      </c>
      <c r="S116" s="450"/>
    </row>
    <row r="117" spans="1:19" ht="25.5">
      <c r="A117" s="130" t="str">
        <f t="shared" si="11"/>
        <v>- -</v>
      </c>
      <c r="C117" s="129" t="s">
        <v>211</v>
      </c>
      <c r="D117" s="140" t="s">
        <v>315</v>
      </c>
      <c r="E117" s="136" t="str">
        <f t="shared" si="12"/>
        <v>Lecture de DÉBUT la moins élevée de toutes les voitures</v>
      </c>
      <c r="F117" s="133">
        <f t="shared" si="13"/>
        <v>34</v>
      </c>
      <c r="G117" s="133">
        <f t="shared" si="14"/>
        <v>55</v>
      </c>
      <c r="H117" s="549" t="str">
        <f t="shared" si="15"/>
        <v>- -</v>
      </c>
      <c r="I117" s="548">
        <f t="shared" si="16"/>
        <v>0</v>
      </c>
      <c r="J117" s="548">
        <f t="shared" si="17"/>
        <v>0</v>
      </c>
      <c r="K117" s="450"/>
      <c r="L117" s="450"/>
      <c r="M117" s="450"/>
      <c r="N117" s="450"/>
      <c r="O117" s="450"/>
      <c r="P117" s="450"/>
      <c r="Q117" s="450"/>
      <c r="R117" s="13">
        <v>105</v>
      </c>
      <c r="S117" s="450"/>
    </row>
    <row r="118" spans="1:19" ht="25.5">
      <c r="A118" s="130" t="str">
        <f t="shared" si="11"/>
        <v>- -</v>
      </c>
      <c r="C118" s="129" t="s">
        <v>209</v>
      </c>
      <c r="D118" s="140" t="s">
        <v>319</v>
      </c>
      <c r="E118" s="136" t="str">
        <f t="shared" si="12"/>
        <v>Déplace- 
ment le plus petit en km</v>
      </c>
      <c r="F118" s="133">
        <f t="shared" si="13"/>
        <v>21</v>
      </c>
      <c r="G118" s="133">
        <f t="shared" si="14"/>
        <v>34</v>
      </c>
      <c r="H118" s="549" t="str">
        <f t="shared" si="15"/>
        <v>- -</v>
      </c>
      <c r="I118" s="548">
        <f t="shared" si="16"/>
        <v>0</v>
      </c>
      <c r="J118" s="548">
        <f t="shared" si="17"/>
        <v>0</v>
      </c>
      <c r="K118" s="450"/>
      <c r="L118" s="450"/>
      <c r="M118" s="450"/>
      <c r="N118" s="450"/>
      <c r="O118" s="450"/>
      <c r="P118" s="450"/>
      <c r="Q118" s="450"/>
      <c r="R118" s="13">
        <v>106</v>
      </c>
      <c r="S118" s="450"/>
    </row>
    <row r="119" spans="1:19" ht="25.5">
      <c r="A119" s="130" t="str">
        <f t="shared" si="11"/>
        <v>- -</v>
      </c>
      <c r="C119" s="129" t="s">
        <v>91</v>
      </c>
      <c r="D119" s="140" t="s">
        <v>283</v>
      </c>
      <c r="E119" s="136" t="str">
        <f t="shared" si="12"/>
        <v>Notes
spéciales :</v>
      </c>
      <c r="F119" s="133">
        <f t="shared" si="13"/>
        <v>14</v>
      </c>
      <c r="G119" s="133">
        <f t="shared" si="14"/>
        <v>17</v>
      </c>
      <c r="H119" s="549" t="str">
        <f t="shared" si="15"/>
        <v>- -</v>
      </c>
      <c r="I119" s="548">
        <f t="shared" si="16"/>
        <v>0</v>
      </c>
      <c r="J119" s="548">
        <f t="shared" si="17"/>
        <v>0</v>
      </c>
      <c r="K119" s="450"/>
      <c r="L119" s="450"/>
      <c r="M119" s="450"/>
      <c r="N119" s="450"/>
      <c r="O119" s="450"/>
      <c r="P119" s="450"/>
      <c r="Q119" s="450"/>
      <c r="R119" s="13">
        <v>107</v>
      </c>
      <c r="S119" s="450"/>
    </row>
    <row r="120" spans="1:19">
      <c r="A120" s="130" t="str">
        <f t="shared" si="11"/>
        <v>- -</v>
      </c>
      <c r="C120" s="129" t="s">
        <v>184</v>
      </c>
      <c r="D120" s="140" t="s">
        <v>284</v>
      </c>
      <c r="E120" s="136" t="str">
        <f t="shared" si="12"/>
        <v>Notes spéciales :</v>
      </c>
      <c r="F120" s="133">
        <f t="shared" si="13"/>
        <v>14</v>
      </c>
      <c r="G120" s="133">
        <f t="shared" si="14"/>
        <v>17</v>
      </c>
      <c r="H120" s="549" t="str">
        <f t="shared" si="15"/>
        <v>- -</v>
      </c>
      <c r="I120" s="548">
        <f t="shared" si="16"/>
        <v>0</v>
      </c>
      <c r="J120" s="548">
        <f t="shared" si="17"/>
        <v>0</v>
      </c>
      <c r="K120" s="450"/>
      <c r="L120" s="450"/>
      <c r="M120" s="450"/>
      <c r="N120" s="450"/>
      <c r="O120" s="450"/>
      <c r="P120" s="450"/>
      <c r="Q120" s="450"/>
      <c r="R120" s="13">
        <v>108</v>
      </c>
      <c r="S120" s="450"/>
    </row>
    <row r="121" spans="1:19">
      <c r="A121" s="130" t="str">
        <f t="shared" si="11"/>
        <v>- -</v>
      </c>
      <c r="C121" s="129" t="s">
        <v>30</v>
      </c>
      <c r="D121" s="140" t="s">
        <v>285</v>
      </c>
      <c r="E121" s="136" t="str">
        <f t="shared" si="12"/>
        <v>Début</v>
      </c>
      <c r="F121" s="133">
        <f t="shared" si="13"/>
        <v>5</v>
      </c>
      <c r="G121" s="133">
        <f t="shared" si="14"/>
        <v>5</v>
      </c>
      <c r="H121" s="549" t="str">
        <f t="shared" si="15"/>
        <v>- -</v>
      </c>
      <c r="I121" s="548">
        <f t="shared" si="16"/>
        <v>0</v>
      </c>
      <c r="J121" s="548">
        <f t="shared" si="17"/>
        <v>0</v>
      </c>
      <c r="K121" s="450"/>
      <c r="L121" s="450"/>
      <c r="M121" s="450"/>
      <c r="N121" s="450"/>
      <c r="O121" s="450"/>
      <c r="P121" s="450"/>
      <c r="Q121" s="450"/>
      <c r="R121" s="13">
        <v>109</v>
      </c>
      <c r="S121" s="450"/>
    </row>
    <row r="122" spans="1:19" ht="25.5">
      <c r="A122" s="130" t="str">
        <f t="shared" si="11"/>
        <v>- -</v>
      </c>
      <c r="C122" s="129" t="s">
        <v>71</v>
      </c>
      <c r="D122" s="140" t="s">
        <v>286</v>
      </c>
      <c r="E122" s="136" t="str">
        <f t="shared" si="12"/>
        <v>DÉBUT
excède la plus petite lecture du mois</v>
      </c>
      <c r="F122" s="133">
        <f t="shared" si="13"/>
        <v>43</v>
      </c>
      <c r="G122" s="133">
        <f t="shared" si="14"/>
        <v>43</v>
      </c>
      <c r="H122" s="549" t="str">
        <f t="shared" si="15"/>
        <v>- -</v>
      </c>
      <c r="I122" s="548">
        <f t="shared" si="16"/>
        <v>0</v>
      </c>
      <c r="J122" s="548">
        <f t="shared" si="17"/>
        <v>0</v>
      </c>
      <c r="K122" s="450"/>
      <c r="L122" s="450"/>
      <c r="M122" s="450"/>
      <c r="N122" s="450"/>
      <c r="O122" s="450"/>
      <c r="P122" s="450"/>
      <c r="Q122" s="450"/>
      <c r="R122" s="13">
        <v>110</v>
      </c>
      <c r="S122" s="450"/>
    </row>
    <row r="123" spans="1:19" ht="38.25">
      <c r="A123" s="130" t="str">
        <f t="shared" si="11"/>
        <v>- -</v>
      </c>
      <c r="C123" s="130" t="s">
        <v>142</v>
      </c>
      <c r="D123" s="140" t="s">
        <v>305</v>
      </c>
      <c r="E123" s="136" t="str">
        <f t="shared" si="12"/>
        <v>DÉBUT
ne concorde pas avec la FIN du mois précédent</v>
      </c>
      <c r="F123" s="133">
        <f t="shared" si="13"/>
        <v>42</v>
      </c>
      <c r="G123" s="133">
        <f t="shared" si="14"/>
        <v>51</v>
      </c>
      <c r="H123" s="549" t="str">
        <f t="shared" si="15"/>
        <v>- -</v>
      </c>
      <c r="I123" s="548">
        <f t="shared" si="16"/>
        <v>0</v>
      </c>
      <c r="J123" s="548">
        <f t="shared" si="17"/>
        <v>0</v>
      </c>
      <c r="K123" s="450"/>
      <c r="L123" s="450"/>
      <c r="M123" s="450"/>
      <c r="N123" s="450"/>
      <c r="O123" s="450"/>
      <c r="P123" s="450"/>
      <c r="Q123" s="450"/>
      <c r="R123" s="13">
        <v>111</v>
      </c>
      <c r="S123" s="450"/>
    </row>
    <row r="124" spans="1:19">
      <c r="A124" s="130" t="str">
        <f t="shared" si="11"/>
        <v>- -</v>
      </c>
      <c r="C124" s="129"/>
      <c r="D124" s="140"/>
      <c r="E124" s="136" t="str">
        <f t="shared" si="12"/>
        <v/>
      </c>
      <c r="F124" s="133">
        <f t="shared" si="13"/>
        <v>0</v>
      </c>
      <c r="G124" s="133">
        <f t="shared" si="14"/>
        <v>0</v>
      </c>
      <c r="H124" s="549" t="str">
        <f t="shared" si="15"/>
        <v>- -</v>
      </c>
      <c r="I124" s="548">
        <f t="shared" si="16"/>
        <v>0</v>
      </c>
      <c r="J124" s="548">
        <f t="shared" si="17"/>
        <v>0</v>
      </c>
      <c r="K124" s="450"/>
      <c r="L124" s="450"/>
      <c r="M124" s="450"/>
      <c r="N124" s="450"/>
      <c r="O124" s="450"/>
      <c r="P124" s="450"/>
      <c r="Q124" s="450"/>
      <c r="R124" s="13">
        <v>112</v>
      </c>
      <c r="S124" s="450"/>
    </row>
    <row r="125" spans="1:19">
      <c r="A125" s="130" t="str">
        <f t="shared" si="11"/>
        <v>- -</v>
      </c>
      <c r="C125" s="129" t="s">
        <v>171</v>
      </c>
      <c r="D125" s="140" t="s">
        <v>287</v>
      </c>
      <c r="E125" s="136" t="str">
        <f t="shared" si="12"/>
        <v>avantage imposable peut être réduit</v>
      </c>
      <c r="F125" s="133">
        <f t="shared" si="13"/>
        <v>30</v>
      </c>
      <c r="G125" s="133">
        <f t="shared" si="14"/>
        <v>35</v>
      </c>
      <c r="H125" s="549" t="str">
        <f t="shared" si="15"/>
        <v>- -</v>
      </c>
      <c r="I125" s="548">
        <f t="shared" si="16"/>
        <v>0</v>
      </c>
      <c r="J125" s="548">
        <f t="shared" si="17"/>
        <v>0</v>
      </c>
      <c r="K125" s="450"/>
      <c r="L125" s="450"/>
      <c r="M125" s="450"/>
      <c r="N125" s="450"/>
      <c r="O125" s="450"/>
      <c r="P125" s="450"/>
      <c r="Q125" s="450"/>
      <c r="R125" s="13">
        <v>113</v>
      </c>
      <c r="S125" s="450"/>
    </row>
    <row r="126" spans="1:19">
      <c r="A126" s="130" t="str">
        <f t="shared" si="11"/>
        <v>- -</v>
      </c>
      <c r="C126" s="129" t="s">
        <v>180</v>
      </c>
      <c r="D126" s="140" t="s">
        <v>180</v>
      </c>
      <c r="E126" s="136" t="str">
        <f t="shared" si="12"/>
        <v>Total</v>
      </c>
      <c r="F126" s="133">
        <f t="shared" si="13"/>
        <v>5</v>
      </c>
      <c r="G126" s="133">
        <f t="shared" si="14"/>
        <v>5</v>
      </c>
      <c r="H126" s="549" t="str">
        <f t="shared" si="15"/>
        <v>- -</v>
      </c>
      <c r="I126" s="548">
        <f t="shared" si="16"/>
        <v>0</v>
      </c>
      <c r="J126" s="548">
        <f t="shared" si="17"/>
        <v>0</v>
      </c>
      <c r="K126" s="450"/>
      <c r="L126" s="450"/>
      <c r="M126" s="450"/>
      <c r="N126" s="450"/>
      <c r="O126" s="450"/>
      <c r="P126" s="450"/>
      <c r="Q126" s="450"/>
      <c r="R126" s="13">
        <v>114</v>
      </c>
      <c r="S126" s="450"/>
    </row>
    <row r="127" spans="1:19">
      <c r="A127" s="130" t="str">
        <f t="shared" si="11"/>
        <v>- -</v>
      </c>
      <c r="C127" s="129" t="s">
        <v>140</v>
      </c>
      <c r="D127" s="140" t="s">
        <v>288</v>
      </c>
      <c r="E127" s="136" t="str">
        <f t="shared" si="12"/>
        <v>Totaux</v>
      </c>
      <c r="F127" s="133">
        <f t="shared" si="13"/>
        <v>6</v>
      </c>
      <c r="G127" s="133">
        <f t="shared" si="14"/>
        <v>6</v>
      </c>
      <c r="H127" s="549" t="str">
        <f t="shared" si="15"/>
        <v>- -</v>
      </c>
      <c r="I127" s="548">
        <f t="shared" si="16"/>
        <v>0</v>
      </c>
      <c r="J127" s="548">
        <f t="shared" si="17"/>
        <v>0</v>
      </c>
      <c r="K127" s="450"/>
      <c r="L127" s="450"/>
      <c r="M127" s="450"/>
      <c r="N127" s="450"/>
      <c r="O127" s="450"/>
      <c r="P127" s="450"/>
      <c r="Q127" s="450"/>
      <c r="R127" s="13">
        <v>114</v>
      </c>
      <c r="S127" s="450"/>
    </row>
    <row r="128" spans="1:19">
      <c r="A128" s="130" t="str">
        <f t="shared" si="11"/>
        <v>- -</v>
      </c>
      <c r="C128" s="129" t="s">
        <v>52</v>
      </c>
      <c r="D128" s="140" t="s">
        <v>289</v>
      </c>
      <c r="E128" s="136" t="str">
        <f t="shared" si="12"/>
        <v>Total des sommaires mensuels</v>
      </c>
      <c r="F128" s="133">
        <f t="shared" si="13"/>
        <v>26</v>
      </c>
      <c r="G128" s="133">
        <f t="shared" si="14"/>
        <v>28</v>
      </c>
      <c r="H128" s="549" t="str">
        <f t="shared" si="15"/>
        <v>- -</v>
      </c>
      <c r="I128" s="548">
        <f t="shared" si="16"/>
        <v>0</v>
      </c>
      <c r="J128" s="548">
        <f t="shared" si="17"/>
        <v>0</v>
      </c>
      <c r="K128" s="450"/>
      <c r="L128" s="450"/>
      <c r="M128" s="450"/>
      <c r="N128" s="450"/>
      <c r="O128" s="450"/>
      <c r="P128" s="450"/>
      <c r="Q128" s="450"/>
      <c r="R128" s="13">
        <v>115</v>
      </c>
      <c r="S128" s="450"/>
    </row>
    <row r="129" spans="1:19">
      <c r="A129" s="130" t="str">
        <f t="shared" si="11"/>
        <v>- -</v>
      </c>
      <c r="D129" s="563"/>
      <c r="E129" s="136" t="str">
        <f t="shared" si="12"/>
        <v/>
      </c>
      <c r="F129" s="133">
        <f t="shared" si="13"/>
        <v>0</v>
      </c>
      <c r="G129" s="133">
        <f t="shared" si="14"/>
        <v>0</v>
      </c>
      <c r="H129" s="549" t="str">
        <f t="shared" si="15"/>
        <v>- -</v>
      </c>
      <c r="I129" s="548">
        <f t="shared" si="16"/>
        <v>0</v>
      </c>
      <c r="J129" s="548">
        <f t="shared" si="17"/>
        <v>0</v>
      </c>
      <c r="K129" s="450"/>
      <c r="L129" s="450"/>
      <c r="M129" s="450"/>
      <c r="N129" s="450"/>
      <c r="O129" s="450"/>
      <c r="P129" s="450"/>
      <c r="Q129" s="450"/>
      <c r="R129" s="13">
        <v>116</v>
      </c>
      <c r="S129" s="450"/>
    </row>
    <row r="130" spans="1:19">
      <c r="A130" s="130" t="str">
        <f t="shared" si="11"/>
        <v>- -</v>
      </c>
      <c r="D130" s="563"/>
      <c r="E130" s="136" t="str">
        <f t="shared" si="12"/>
        <v/>
      </c>
      <c r="F130" s="133">
        <f t="shared" si="13"/>
        <v>0</v>
      </c>
      <c r="G130" s="133">
        <f t="shared" si="14"/>
        <v>0</v>
      </c>
      <c r="H130" s="549" t="str">
        <f t="shared" si="15"/>
        <v>- -</v>
      </c>
      <c r="I130" s="548">
        <f t="shared" si="16"/>
        <v>0</v>
      </c>
      <c r="J130" s="548">
        <f t="shared" si="17"/>
        <v>0</v>
      </c>
      <c r="K130" s="450"/>
      <c r="L130" s="450"/>
      <c r="M130" s="450"/>
      <c r="N130" s="450"/>
      <c r="O130" s="450"/>
      <c r="P130" s="450"/>
      <c r="Q130" s="450"/>
      <c r="R130" s="13">
        <v>117</v>
      </c>
      <c r="S130" s="450"/>
    </row>
    <row r="131" spans="1:19">
      <c r="A131" s="130" t="str">
        <f t="shared" si="11"/>
        <v>- -</v>
      </c>
      <c r="D131" s="563"/>
      <c r="E131" s="136" t="str">
        <f t="shared" si="12"/>
        <v/>
      </c>
      <c r="F131" s="133">
        <f t="shared" si="13"/>
        <v>0</v>
      </c>
      <c r="G131" s="133">
        <f t="shared" si="14"/>
        <v>0</v>
      </c>
      <c r="H131" s="549" t="str">
        <f t="shared" si="15"/>
        <v>- -</v>
      </c>
      <c r="I131" s="548">
        <f t="shared" si="16"/>
        <v>0</v>
      </c>
      <c r="J131" s="548">
        <f t="shared" si="17"/>
        <v>0</v>
      </c>
      <c r="K131" s="450"/>
      <c r="L131" s="450"/>
      <c r="M131" s="450"/>
      <c r="N131" s="450"/>
      <c r="O131" s="450"/>
      <c r="P131" s="450"/>
      <c r="Q131" s="450"/>
      <c r="R131" s="13">
        <v>118</v>
      </c>
      <c r="S131" s="450"/>
    </row>
    <row r="132" spans="1:19">
      <c r="A132" s="130" t="str">
        <f t="shared" si="11"/>
        <v>- -</v>
      </c>
      <c r="D132" s="563"/>
      <c r="E132" s="136" t="str">
        <f t="shared" si="12"/>
        <v/>
      </c>
      <c r="F132" s="133">
        <f t="shared" si="13"/>
        <v>0</v>
      </c>
      <c r="G132" s="133">
        <f t="shared" si="14"/>
        <v>0</v>
      </c>
      <c r="H132" s="549" t="str">
        <f t="shared" si="15"/>
        <v>- -</v>
      </c>
      <c r="I132" s="548">
        <f t="shared" si="16"/>
        <v>0</v>
      </c>
      <c r="J132" s="548">
        <f t="shared" si="17"/>
        <v>0</v>
      </c>
      <c r="K132" s="450"/>
      <c r="L132" s="450"/>
      <c r="M132" s="450"/>
      <c r="N132" s="450"/>
      <c r="O132" s="450"/>
      <c r="P132" s="450"/>
      <c r="Q132" s="450"/>
      <c r="R132" s="13">
        <v>119</v>
      </c>
      <c r="S132" s="450"/>
    </row>
    <row r="133" spans="1:19" ht="176.25" customHeight="1">
      <c r="A133" s="130" t="str">
        <f t="shared" si="11"/>
        <v>- -</v>
      </c>
      <c r="C133" s="705" t="str">
        <f>"© "&amp;Year_four_digits&amp;" PricewaterhouseCoopers LLP, an Ontario limited liability partnership. All rights reserved. 
"&amp;C166</f>
        <v>© 2015 PricewaterhouseCoopers LLP, an Ontario limited liability partnership. All rights reserved. 
PwC refers to the Canadian member firm, and may sometimes refer to the PwC network. Each member firm is a separate legal entity. Please see www.pwc.com/structure for further details. This content is for general information purposes only, and should not be used as a substitute for consultation with professional advisers.</v>
      </c>
      <c r="D133" s="706" t="str">
        <f>"© PricewaterhouseCoopers LLP/s.r.l./s.e.n.c.r.l., une société à responsabilité limitée de l’Ontario, "&amp;Year_four_digits&amp;". Tous droits réservés.
"&amp;D166</f>
        <v>©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E133" s="136" t="str">
        <f t="shared" si="12"/>
        <v>©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33" s="133">
        <f t="shared" si="13"/>
        <v>421</v>
      </c>
      <c r="G133" s="133">
        <f t="shared" si="14"/>
        <v>512</v>
      </c>
      <c r="H133" s="549" t="str">
        <f t="shared" si="15"/>
        <v>- -</v>
      </c>
      <c r="I133" s="548">
        <f t="shared" si="16"/>
        <v>0</v>
      </c>
      <c r="J133" s="548">
        <f t="shared" si="17"/>
        <v>0</v>
      </c>
      <c r="K133" s="450"/>
      <c r="L133" s="450"/>
      <c r="M133" s="450"/>
      <c r="N133" s="450"/>
      <c r="O133" s="450"/>
      <c r="P133" s="450"/>
      <c r="Q133" s="450"/>
      <c r="R133" s="13">
        <v>120</v>
      </c>
      <c r="S133" s="450"/>
    </row>
    <row r="134" spans="1:19" ht="25.5">
      <c r="A134" s="130" t="str">
        <f t="shared" si="11"/>
        <v>- -</v>
      </c>
      <c r="C134" s="129" t="s">
        <v>117</v>
      </c>
      <c r="D134" s="140" t="s">
        <v>433</v>
      </c>
      <c r="E134" s="136" t="str">
        <f t="shared" si="12"/>
        <v>pour indiquer (ci-dessous) les jours pour lesquels l'automobile n'est pas disponible.</v>
      </c>
      <c r="F134" s="133">
        <f t="shared" si="13"/>
        <v>66</v>
      </c>
      <c r="G134" s="133">
        <f t="shared" si="14"/>
        <v>85</v>
      </c>
      <c r="H134" s="549" t="str">
        <f t="shared" si="15"/>
        <v>- -</v>
      </c>
      <c r="I134" s="548">
        <f t="shared" si="16"/>
        <v>0</v>
      </c>
      <c r="J134" s="548">
        <f t="shared" si="17"/>
        <v>0</v>
      </c>
      <c r="K134" s="450"/>
      <c r="L134" s="450"/>
      <c r="M134" s="450"/>
      <c r="N134" s="450"/>
      <c r="O134" s="450"/>
      <c r="P134" s="450"/>
      <c r="Q134" s="450"/>
      <c r="R134" s="13">
        <v>121</v>
      </c>
      <c r="S134" s="450"/>
    </row>
    <row r="135" spans="1:19">
      <c r="A135" s="130" t="str">
        <f t="shared" ref="A135:A184" si="18">IF(LEN(C135)-LEN(TRIM(C135))&gt;0,"May begin or end with a blank space","- -")</f>
        <v>- -</v>
      </c>
      <c r="C135" s="129" t="s">
        <v>52</v>
      </c>
      <c r="D135" s="140" t="s">
        <v>289</v>
      </c>
      <c r="E135" s="136" t="str">
        <f t="shared" ref="E135:E184" si="19">IF($G$3="F",IF(G135=0,"",D135),IF(F135=0,"",C135))</f>
        <v>Total des sommaires mensuels</v>
      </c>
      <c r="F135" s="133">
        <f t="shared" ref="F135:F184" si="20">LEN(C135)</f>
        <v>26</v>
      </c>
      <c r="G135" s="133">
        <f t="shared" ref="G135:G184" si="21">LEN(D135)</f>
        <v>28</v>
      </c>
      <c r="H135" s="549" t="str">
        <f t="shared" ref="H135:H184" si="22">IF(I135&lt;&gt;J135,"Check matching spaces at beginning or end","- -")</f>
        <v>- -</v>
      </c>
      <c r="I135" s="548">
        <f t="shared" ref="I135:I184" si="23">F135-LEN(TRIM(C135))</f>
        <v>0</v>
      </c>
      <c r="J135" s="548">
        <f t="shared" ref="J135:J184" si="24">G135-LEN(TRIM(D135))</f>
        <v>0</v>
      </c>
      <c r="K135" s="450"/>
      <c r="L135" s="450"/>
      <c r="M135" s="450"/>
      <c r="N135" s="450"/>
      <c r="O135" s="450"/>
      <c r="P135" s="450"/>
      <c r="Q135" s="450"/>
      <c r="R135" s="13">
        <v>122</v>
      </c>
      <c r="S135" s="450"/>
    </row>
    <row r="136" spans="1:19" ht="25.5">
      <c r="A136" s="130" t="str">
        <f t="shared" si="18"/>
        <v>- -</v>
      </c>
      <c r="C136" s="129" t="s">
        <v>440</v>
      </c>
      <c r="D136" s="140" t="s">
        <v>445</v>
      </c>
      <c r="E136" s="136" t="str">
        <f t="shared" si="19"/>
        <v>Saisir les données dans les cellules jaunes ou ambres.</v>
      </c>
      <c r="F136" s="133">
        <f t="shared" si="20"/>
        <v>34</v>
      </c>
      <c r="G136" s="133">
        <f t="shared" si="21"/>
        <v>54</v>
      </c>
      <c r="H136" s="549" t="str">
        <f t="shared" si="22"/>
        <v>- -</v>
      </c>
      <c r="I136" s="548">
        <f t="shared" si="23"/>
        <v>0</v>
      </c>
      <c r="J136" s="548">
        <f t="shared" si="24"/>
        <v>0</v>
      </c>
      <c r="K136" s="450"/>
      <c r="L136" s="450"/>
      <c r="M136" s="450"/>
      <c r="N136" s="450"/>
      <c r="O136" s="450"/>
      <c r="P136" s="450"/>
      <c r="Q136" s="450"/>
      <c r="R136" s="13">
        <v>123</v>
      </c>
      <c r="S136" s="450"/>
    </row>
    <row r="137" spans="1:19" ht="63.75">
      <c r="A137" s="130" t="str">
        <f t="shared" si="18"/>
        <v>- -</v>
      </c>
      <c r="C137" s="129" t="str">
        <f>"Type in yellow or amber cells only in all worksheets. Start by entering the year, below. ("&amp;Year_four_digits&amp;" shows when no year has been entered.)"</f>
        <v>Type in yellow or amber cells only in all worksheets. Start by entering the year, below. (2015 shows when no year has been entered.)</v>
      </c>
      <c r="D137" s="140" t="str">
        <f>"Dans toutes les feuilles de calcul, saisir les données dans les cellules jaunes ou ambres seulement. Commencez par entrer l'année ci-dessous ("&amp;Year_four_digits&amp;" est affiché lorsqu'aucune année n'a été entrée.)"</f>
        <v>Dans toutes les feuilles de calcul, saisir les données dans les cellules jaunes ou ambres seulement. Commencez par entrer l'année ci-dessous (2015 est affiché lorsqu'aucune année n'a été entrée.)</v>
      </c>
      <c r="E137" s="136" t="str">
        <f t="shared" si="19"/>
        <v>Dans toutes les feuilles de calcul, saisir les données dans les cellules jaunes ou ambres seulement. Commencez par entrer l'année ci-dessous (2015 est affiché lorsqu'aucune année n'a été entrée.)</v>
      </c>
      <c r="F137" s="133">
        <f t="shared" si="20"/>
        <v>132</v>
      </c>
      <c r="G137" s="133">
        <f t="shared" si="21"/>
        <v>195</v>
      </c>
      <c r="H137" s="549" t="str">
        <f t="shared" si="22"/>
        <v>- -</v>
      </c>
      <c r="I137" s="548">
        <f t="shared" si="23"/>
        <v>0</v>
      </c>
      <c r="J137" s="548">
        <f t="shared" si="24"/>
        <v>0</v>
      </c>
      <c r="K137" s="450"/>
      <c r="L137" s="450"/>
      <c r="M137" s="450"/>
      <c r="N137" s="450"/>
      <c r="O137" s="450"/>
      <c r="P137" s="450"/>
      <c r="Q137" s="450"/>
      <c r="R137" s="13">
        <v>124</v>
      </c>
      <c r="S137" s="450"/>
    </row>
    <row r="138" spans="1:19">
      <c r="A138" s="130" t="str">
        <f t="shared" si="18"/>
        <v>- -</v>
      </c>
      <c r="C138" s="129" t="s">
        <v>111</v>
      </c>
      <c r="D138" s="140" t="s">
        <v>290</v>
      </c>
      <c r="E138" s="136" t="str">
        <f t="shared" si="19"/>
        <v>Non disponible pour le mois</v>
      </c>
      <c r="F138" s="133">
        <f t="shared" si="20"/>
        <v>21</v>
      </c>
      <c r="G138" s="133">
        <f t="shared" si="21"/>
        <v>27</v>
      </c>
      <c r="H138" s="549" t="str">
        <f t="shared" si="22"/>
        <v>- -</v>
      </c>
      <c r="I138" s="548">
        <f t="shared" si="23"/>
        <v>0</v>
      </c>
      <c r="J138" s="548">
        <f t="shared" si="24"/>
        <v>0</v>
      </c>
      <c r="K138" s="450"/>
      <c r="L138" s="450"/>
      <c r="M138" s="450"/>
      <c r="N138" s="450"/>
      <c r="O138" s="450"/>
      <c r="P138" s="450"/>
      <c r="Q138" s="450"/>
      <c r="R138" s="13">
        <v>125</v>
      </c>
      <c r="S138" s="450"/>
    </row>
    <row r="139" spans="1:19" ht="63.75">
      <c r="A139" s="130" t="str">
        <f t="shared" si="18"/>
        <v>- -</v>
      </c>
      <c r="C139" s="129" t="s">
        <v>451</v>
      </c>
      <c r="D139" s="675" t="s">
        <v>450</v>
      </c>
      <c r="E139" s="136" t="str">
        <f>IF($G$3="F",IF(G139=0,"",D139),IF(F139=0,"",C139))</f>
        <v>À l'exception du Québec, les travailleurs autonomes peuvent utiliser, dans certains cas, un registre pour une période représentative pour étayer les calculs des frais d'un véhicule.</v>
      </c>
      <c r="F139" s="133">
        <f t="shared" si="20"/>
        <v>156</v>
      </c>
      <c r="G139" s="133">
        <f t="shared" si="21"/>
        <v>181</v>
      </c>
      <c r="H139" s="549" t="str">
        <f t="shared" si="22"/>
        <v>- -</v>
      </c>
      <c r="I139" s="548">
        <f t="shared" si="23"/>
        <v>0</v>
      </c>
      <c r="J139" s="548">
        <f t="shared" si="24"/>
        <v>0</v>
      </c>
      <c r="K139" s="450"/>
      <c r="L139" s="450"/>
      <c r="M139" s="450"/>
      <c r="N139" s="450"/>
      <c r="O139" s="450"/>
      <c r="P139" s="450"/>
      <c r="Q139" s="450"/>
      <c r="R139" s="13">
        <v>126</v>
      </c>
      <c r="S139" s="450"/>
    </row>
    <row r="140" spans="1:19">
      <c r="A140" s="130" t="str">
        <f t="shared" si="18"/>
        <v>- -</v>
      </c>
      <c r="C140" s="129" t="s">
        <v>113</v>
      </c>
      <c r="D140" s="140" t="s">
        <v>427</v>
      </c>
      <c r="E140" s="136" t="str">
        <f t="shared" si="19"/>
        <v>Inscrire un</v>
      </c>
      <c r="F140" s="133">
        <f t="shared" si="20"/>
        <v>3</v>
      </c>
      <c r="G140" s="133">
        <f t="shared" si="21"/>
        <v>11</v>
      </c>
      <c r="H140" s="549" t="str">
        <f t="shared" si="22"/>
        <v>- -</v>
      </c>
      <c r="I140" s="548">
        <f t="shared" si="23"/>
        <v>0</v>
      </c>
      <c r="J140" s="548">
        <f t="shared" si="24"/>
        <v>0</v>
      </c>
      <c r="K140" s="450"/>
      <c r="L140" s="450"/>
      <c r="M140" s="450"/>
      <c r="N140" s="450"/>
      <c r="O140" s="450"/>
      <c r="P140" s="450"/>
      <c r="Q140" s="450"/>
      <c r="R140" s="13">
        <v>127</v>
      </c>
      <c r="S140" s="450"/>
    </row>
    <row r="141" spans="1:19" ht="51">
      <c r="A141" s="130" t="str">
        <f t="shared" si="18"/>
        <v>- -</v>
      </c>
      <c r="C141" s="129" t="s">
        <v>123</v>
      </c>
      <c r="D141" s="140" t="s">
        <v>291</v>
      </c>
      <c r="E141" s="136" t="str">
        <f t="shared" si="19"/>
        <v>Lorsque deux véhicules ou plus sont utilisés au cours du mois, certains diagnostics pour les lectures du DÉBUT et de la FIN ne sont pas fiables pour ce mois</v>
      </c>
      <c r="F141" s="133">
        <f t="shared" si="20"/>
        <v>130</v>
      </c>
      <c r="G141" s="133">
        <f t="shared" si="21"/>
        <v>156</v>
      </c>
      <c r="H141" s="549" t="str">
        <f t="shared" si="22"/>
        <v>- -</v>
      </c>
      <c r="I141" s="548">
        <f t="shared" si="23"/>
        <v>0</v>
      </c>
      <c r="J141" s="548">
        <f t="shared" si="24"/>
        <v>0</v>
      </c>
      <c r="K141" s="450"/>
      <c r="L141" s="450"/>
      <c r="M141" s="450"/>
      <c r="N141" s="450"/>
      <c r="O141" s="450"/>
      <c r="P141" s="450"/>
      <c r="Q141" s="450"/>
      <c r="R141" s="13">
        <v>128</v>
      </c>
      <c r="S141" s="450"/>
    </row>
    <row r="142" spans="1:19">
      <c r="A142" s="130" t="str">
        <f t="shared" si="18"/>
        <v>- -</v>
      </c>
      <c r="C142" s="129" t="s">
        <v>1</v>
      </c>
      <c r="D142" s="140" t="s">
        <v>292</v>
      </c>
      <c r="E142" s="136" t="str">
        <f t="shared" si="19"/>
        <v>www.pwc.com/ca/automobile</v>
      </c>
      <c r="F142" s="133">
        <f t="shared" si="20"/>
        <v>26</v>
      </c>
      <c r="G142" s="133">
        <f t="shared" si="21"/>
        <v>25</v>
      </c>
      <c r="H142" s="549" t="str">
        <f t="shared" si="22"/>
        <v>- -</v>
      </c>
      <c r="I142" s="548">
        <f t="shared" si="23"/>
        <v>0</v>
      </c>
      <c r="J142" s="548">
        <f t="shared" si="24"/>
        <v>0</v>
      </c>
      <c r="K142" s="450"/>
      <c r="L142" s="450"/>
      <c r="M142" s="450"/>
      <c r="N142" s="450"/>
      <c r="O142" s="450"/>
      <c r="P142" s="450"/>
      <c r="Q142" s="450"/>
      <c r="R142" s="13">
        <v>129</v>
      </c>
      <c r="S142" s="450"/>
    </row>
    <row r="143" spans="1:19">
      <c r="A143" s="130" t="str">
        <f t="shared" si="18"/>
        <v>- -</v>
      </c>
      <c r="C143" s="129" t="s">
        <v>176</v>
      </c>
      <c r="D143" s="140" t="s">
        <v>293</v>
      </c>
      <c r="E143" s="136" t="str">
        <f t="shared" si="19"/>
        <v>Année (aa)</v>
      </c>
      <c r="F143" s="133">
        <f t="shared" si="20"/>
        <v>9</v>
      </c>
      <c r="G143" s="133">
        <f t="shared" si="21"/>
        <v>10</v>
      </c>
      <c r="H143" s="549" t="str">
        <f t="shared" si="22"/>
        <v>- -</v>
      </c>
      <c r="I143" s="548">
        <f t="shared" si="23"/>
        <v>0</v>
      </c>
      <c r="J143" s="548">
        <f t="shared" si="24"/>
        <v>0</v>
      </c>
      <c r="K143" s="450"/>
      <c r="L143" s="450"/>
      <c r="M143" s="450"/>
      <c r="N143" s="450"/>
      <c r="O143" s="450"/>
      <c r="P143" s="450"/>
      <c r="Q143" s="450"/>
      <c r="R143" s="13">
        <v>130</v>
      </c>
      <c r="S143" s="450"/>
    </row>
    <row r="144" spans="1:19" ht="25.5">
      <c r="A144" s="130" t="str">
        <f t="shared" si="18"/>
        <v>- -</v>
      </c>
      <c r="C144" s="674" t="str">
        <f>"Year goes here
(e.g., "&amp;BASE_YEAR&amp;")"</f>
        <v>Year goes here
(e.g., 2015)</v>
      </c>
      <c r="D144" s="597" t="str">
        <f>"Entrer l'année ici.
(par ex. "&amp;BASE_YEAR&amp;")"</f>
        <v>Entrer l'année ici.
(par ex. 2015)</v>
      </c>
      <c r="E144" s="136" t="str">
        <f>IF($G$3="F",IF(G144=0,"",D144),IF(F144=0,"",C144))</f>
        <v>Entrer l'année ici.
(par ex. 2015)</v>
      </c>
      <c r="F144" s="133">
        <f>LEN(C144)</f>
        <v>27</v>
      </c>
      <c r="G144" s="133">
        <f>LEN(D144)</f>
        <v>34</v>
      </c>
      <c r="H144" s="549" t="str">
        <f>IF(I144&lt;&gt;J144,"Check matching spaces at beginning or end","- -")</f>
        <v>- -</v>
      </c>
      <c r="I144" s="548">
        <f>F144-LEN(TRIM(C144))</f>
        <v>0</v>
      </c>
      <c r="J144" s="548">
        <f>G144-LEN(TRIM(D144))</f>
        <v>0</v>
      </c>
      <c r="K144" s="450"/>
      <c r="L144" s="450"/>
      <c r="M144" s="450"/>
      <c r="N144" s="450"/>
      <c r="O144" s="450"/>
      <c r="P144" s="450"/>
      <c r="Q144" s="450"/>
      <c r="R144" s="13">
        <v>130</v>
      </c>
      <c r="S144" s="450"/>
    </row>
    <row r="145" spans="1:19">
      <c r="A145" s="130" t="str">
        <f t="shared" si="18"/>
        <v>- -</v>
      </c>
      <c r="C145" s="130" t="s">
        <v>163</v>
      </c>
      <c r="D145" s="140" t="s">
        <v>294</v>
      </c>
      <c r="E145" s="136" t="str">
        <f t="shared" si="19"/>
        <v>Dim</v>
      </c>
      <c r="F145" s="133">
        <f t="shared" si="20"/>
        <v>3</v>
      </c>
      <c r="G145" s="133">
        <f t="shared" si="21"/>
        <v>3</v>
      </c>
      <c r="H145" s="549" t="str">
        <f t="shared" si="22"/>
        <v>- -</v>
      </c>
      <c r="I145" s="548">
        <f t="shared" si="23"/>
        <v>0</v>
      </c>
      <c r="J145" s="548">
        <f t="shared" si="24"/>
        <v>0</v>
      </c>
      <c r="K145" s="450"/>
      <c r="L145" s="450"/>
      <c r="M145" s="450"/>
      <c r="N145" s="450"/>
      <c r="O145" s="450"/>
      <c r="P145" s="450"/>
      <c r="Q145" s="450"/>
      <c r="R145" s="13">
        <v>132</v>
      </c>
      <c r="S145" s="450"/>
    </row>
    <row r="146" spans="1:19">
      <c r="A146" s="130" t="str">
        <f t="shared" si="18"/>
        <v>- -</v>
      </c>
      <c r="C146" s="130" t="s">
        <v>164</v>
      </c>
      <c r="D146" s="140" t="s">
        <v>295</v>
      </c>
      <c r="E146" s="136" t="str">
        <f t="shared" si="19"/>
        <v>Lun</v>
      </c>
      <c r="F146" s="133">
        <f t="shared" si="20"/>
        <v>3</v>
      </c>
      <c r="G146" s="133">
        <f t="shared" si="21"/>
        <v>3</v>
      </c>
      <c r="H146" s="549" t="str">
        <f t="shared" si="22"/>
        <v>- -</v>
      </c>
      <c r="I146" s="548">
        <f t="shared" si="23"/>
        <v>0</v>
      </c>
      <c r="J146" s="548">
        <f t="shared" si="24"/>
        <v>0</v>
      </c>
      <c r="K146" s="450"/>
      <c r="L146" s="450"/>
      <c r="M146" s="450"/>
      <c r="N146" s="450"/>
      <c r="O146" s="450"/>
      <c r="P146" s="450"/>
      <c r="Q146" s="450"/>
      <c r="R146" s="13">
        <v>133</v>
      </c>
      <c r="S146" s="450"/>
    </row>
    <row r="147" spans="1:19">
      <c r="A147" s="130" t="str">
        <f t="shared" si="18"/>
        <v>- -</v>
      </c>
      <c r="C147" s="130" t="s">
        <v>165</v>
      </c>
      <c r="D147" s="140" t="s">
        <v>296</v>
      </c>
      <c r="E147" s="136" t="str">
        <f t="shared" si="19"/>
        <v>Mar</v>
      </c>
      <c r="F147" s="133">
        <f t="shared" si="20"/>
        <v>3</v>
      </c>
      <c r="G147" s="133">
        <f t="shared" si="21"/>
        <v>3</v>
      </c>
      <c r="H147" s="549" t="str">
        <f t="shared" si="22"/>
        <v>- -</v>
      </c>
      <c r="I147" s="548">
        <f t="shared" si="23"/>
        <v>0</v>
      </c>
      <c r="J147" s="548">
        <f t="shared" si="24"/>
        <v>0</v>
      </c>
      <c r="K147" s="450"/>
      <c r="L147" s="450"/>
      <c r="M147" s="450"/>
      <c r="N147" s="450"/>
      <c r="O147" s="450"/>
      <c r="P147" s="450"/>
      <c r="Q147" s="450"/>
      <c r="R147" s="13">
        <v>134</v>
      </c>
      <c r="S147" s="450"/>
    </row>
    <row r="148" spans="1:19">
      <c r="A148" s="130" t="str">
        <f t="shared" si="18"/>
        <v>- -</v>
      </c>
      <c r="C148" s="130" t="s">
        <v>166</v>
      </c>
      <c r="D148" s="140" t="s">
        <v>297</v>
      </c>
      <c r="E148" s="136" t="str">
        <f t="shared" si="19"/>
        <v>Mer</v>
      </c>
      <c r="F148" s="133">
        <f t="shared" si="20"/>
        <v>3</v>
      </c>
      <c r="G148" s="133">
        <f t="shared" si="21"/>
        <v>3</v>
      </c>
      <c r="H148" s="549" t="str">
        <f t="shared" si="22"/>
        <v>- -</v>
      </c>
      <c r="I148" s="548">
        <f t="shared" si="23"/>
        <v>0</v>
      </c>
      <c r="J148" s="548">
        <f t="shared" si="24"/>
        <v>0</v>
      </c>
      <c r="K148" s="450"/>
      <c r="L148" s="450"/>
      <c r="M148" s="450"/>
      <c r="N148" s="450"/>
      <c r="O148" s="450"/>
      <c r="P148" s="450"/>
      <c r="Q148" s="450"/>
      <c r="R148" s="13">
        <v>135</v>
      </c>
      <c r="S148" s="450"/>
    </row>
    <row r="149" spans="1:19">
      <c r="A149" s="130" t="str">
        <f t="shared" si="18"/>
        <v>- -</v>
      </c>
      <c r="C149" s="130" t="s">
        <v>162</v>
      </c>
      <c r="D149" s="140" t="s">
        <v>298</v>
      </c>
      <c r="E149" s="136" t="str">
        <f t="shared" si="19"/>
        <v>Jeu</v>
      </c>
      <c r="F149" s="133">
        <f t="shared" si="20"/>
        <v>3</v>
      </c>
      <c r="G149" s="133">
        <f t="shared" si="21"/>
        <v>3</v>
      </c>
      <c r="H149" s="549" t="str">
        <f t="shared" si="22"/>
        <v>- -</v>
      </c>
      <c r="I149" s="548">
        <f t="shared" si="23"/>
        <v>0</v>
      </c>
      <c r="J149" s="548">
        <f t="shared" si="24"/>
        <v>0</v>
      </c>
      <c r="K149" s="450"/>
      <c r="L149" s="450"/>
      <c r="M149" s="450"/>
      <c r="N149" s="450"/>
      <c r="O149" s="450"/>
      <c r="P149" s="450"/>
      <c r="Q149" s="450"/>
      <c r="R149" s="13">
        <v>136</v>
      </c>
      <c r="S149" s="450"/>
    </row>
    <row r="150" spans="1:19">
      <c r="A150" s="130" t="str">
        <f t="shared" si="18"/>
        <v>- -</v>
      </c>
      <c r="C150" s="130" t="s">
        <v>167</v>
      </c>
      <c r="D150" s="140" t="s">
        <v>299</v>
      </c>
      <c r="E150" s="136" t="str">
        <f t="shared" si="19"/>
        <v>Ven</v>
      </c>
      <c r="F150" s="133">
        <f t="shared" si="20"/>
        <v>3</v>
      </c>
      <c r="G150" s="133">
        <f t="shared" si="21"/>
        <v>3</v>
      </c>
      <c r="H150" s="549" t="str">
        <f t="shared" si="22"/>
        <v>- -</v>
      </c>
      <c r="I150" s="548">
        <f t="shared" si="23"/>
        <v>0</v>
      </c>
      <c r="J150" s="548">
        <f t="shared" si="24"/>
        <v>0</v>
      </c>
      <c r="K150" s="450"/>
      <c r="L150" s="450"/>
      <c r="M150" s="450"/>
      <c r="N150" s="450"/>
      <c r="O150" s="450"/>
      <c r="P150" s="450"/>
      <c r="Q150" s="450"/>
      <c r="R150" s="13">
        <v>137</v>
      </c>
      <c r="S150" s="450"/>
    </row>
    <row r="151" spans="1:19">
      <c r="A151" s="130" t="str">
        <f t="shared" si="18"/>
        <v>- -</v>
      </c>
      <c r="C151" s="130" t="s">
        <v>168</v>
      </c>
      <c r="D151" s="140" t="s">
        <v>300</v>
      </c>
      <c r="E151" s="136" t="str">
        <f t="shared" si="19"/>
        <v>Sam</v>
      </c>
      <c r="F151" s="133">
        <f t="shared" si="20"/>
        <v>3</v>
      </c>
      <c r="G151" s="133">
        <f t="shared" si="21"/>
        <v>3</v>
      </c>
      <c r="H151" s="549" t="str">
        <f t="shared" si="22"/>
        <v>- -</v>
      </c>
      <c r="I151" s="548">
        <f t="shared" si="23"/>
        <v>0</v>
      </c>
      <c r="J151" s="548">
        <f t="shared" si="24"/>
        <v>0</v>
      </c>
      <c r="K151" s="450"/>
      <c r="L151" s="450"/>
      <c r="M151" s="450"/>
      <c r="N151" s="450"/>
      <c r="O151" s="450"/>
      <c r="P151" s="450"/>
      <c r="Q151" s="450"/>
      <c r="R151" s="13">
        <v>138</v>
      </c>
      <c r="S151" s="450"/>
    </row>
    <row r="152" spans="1:19">
      <c r="A152" s="130" t="str">
        <f t="shared" si="18"/>
        <v>- -</v>
      </c>
      <c r="C152" s="129" t="s">
        <v>55</v>
      </c>
      <c r="D152" s="140" t="s">
        <v>365</v>
      </c>
      <c r="E152" s="136" t="str">
        <f t="shared" si="19"/>
        <v>janvier</v>
      </c>
      <c r="F152" s="133">
        <f t="shared" si="20"/>
        <v>7</v>
      </c>
      <c r="G152" s="133">
        <f t="shared" si="21"/>
        <v>7</v>
      </c>
      <c r="H152" s="549" t="str">
        <f t="shared" si="22"/>
        <v>- -</v>
      </c>
      <c r="I152" s="548">
        <f t="shared" si="23"/>
        <v>0</v>
      </c>
      <c r="J152" s="548">
        <f t="shared" si="24"/>
        <v>0</v>
      </c>
      <c r="K152" s="450"/>
      <c r="L152" s="450"/>
      <c r="M152" s="450"/>
      <c r="N152" s="450"/>
      <c r="O152" s="450"/>
      <c r="P152" s="450"/>
      <c r="Q152" s="450"/>
      <c r="R152" s="13">
        <v>139</v>
      </c>
      <c r="S152" s="450"/>
    </row>
    <row r="153" spans="1:19">
      <c r="A153" s="130" t="str">
        <f t="shared" si="18"/>
        <v>- -</v>
      </c>
      <c r="C153" s="129" t="s">
        <v>56</v>
      </c>
      <c r="D153" s="140" t="s">
        <v>366</v>
      </c>
      <c r="E153" s="136" t="str">
        <f t="shared" si="19"/>
        <v>février</v>
      </c>
      <c r="F153" s="133">
        <f t="shared" si="20"/>
        <v>8</v>
      </c>
      <c r="G153" s="133">
        <f t="shared" si="21"/>
        <v>7</v>
      </c>
      <c r="H153" s="549" t="str">
        <f t="shared" si="22"/>
        <v>- -</v>
      </c>
      <c r="I153" s="548">
        <f t="shared" si="23"/>
        <v>0</v>
      </c>
      <c r="J153" s="548">
        <f t="shared" si="24"/>
        <v>0</v>
      </c>
      <c r="K153" s="450"/>
      <c r="L153" s="450"/>
      <c r="M153" s="450"/>
      <c r="N153" s="450"/>
      <c r="O153" s="450"/>
      <c r="P153" s="450"/>
      <c r="Q153" s="450"/>
      <c r="R153" s="13">
        <v>140</v>
      </c>
      <c r="S153" s="450"/>
    </row>
    <row r="154" spans="1:19">
      <c r="A154" s="130" t="str">
        <f t="shared" si="18"/>
        <v>- -</v>
      </c>
      <c r="C154" s="129" t="s">
        <v>57</v>
      </c>
      <c r="D154" s="140" t="s">
        <v>367</v>
      </c>
      <c r="E154" s="136" t="str">
        <f t="shared" si="19"/>
        <v>mars</v>
      </c>
      <c r="F154" s="133">
        <f t="shared" si="20"/>
        <v>5</v>
      </c>
      <c r="G154" s="133">
        <f t="shared" si="21"/>
        <v>4</v>
      </c>
      <c r="H154" s="549" t="str">
        <f t="shared" si="22"/>
        <v>- -</v>
      </c>
      <c r="I154" s="548">
        <f t="shared" si="23"/>
        <v>0</v>
      </c>
      <c r="J154" s="548">
        <f t="shared" si="24"/>
        <v>0</v>
      </c>
      <c r="K154" s="450"/>
      <c r="L154" s="450"/>
      <c r="M154" s="450"/>
      <c r="N154" s="450"/>
      <c r="O154" s="450"/>
      <c r="P154" s="450"/>
      <c r="Q154" s="450"/>
      <c r="R154" s="13">
        <v>141</v>
      </c>
      <c r="S154" s="450"/>
    </row>
    <row r="155" spans="1:19">
      <c r="A155" s="130" t="str">
        <f t="shared" si="18"/>
        <v>- -</v>
      </c>
      <c r="C155" s="129" t="s">
        <v>58</v>
      </c>
      <c r="D155" s="140" t="s">
        <v>368</v>
      </c>
      <c r="E155" s="136" t="str">
        <f t="shared" si="19"/>
        <v>avril</v>
      </c>
      <c r="F155" s="133">
        <f t="shared" si="20"/>
        <v>5</v>
      </c>
      <c r="G155" s="133">
        <f t="shared" si="21"/>
        <v>5</v>
      </c>
      <c r="H155" s="549" t="str">
        <f t="shared" si="22"/>
        <v>- -</v>
      </c>
      <c r="I155" s="548">
        <f t="shared" si="23"/>
        <v>0</v>
      </c>
      <c r="J155" s="548">
        <f t="shared" si="24"/>
        <v>0</v>
      </c>
      <c r="K155" s="450"/>
      <c r="L155" s="450"/>
      <c r="M155" s="450"/>
      <c r="N155" s="450"/>
      <c r="O155" s="450"/>
      <c r="P155" s="450"/>
      <c r="Q155" s="450"/>
      <c r="R155" s="13">
        <v>142</v>
      </c>
      <c r="S155" s="450"/>
    </row>
    <row r="156" spans="1:19">
      <c r="A156" s="130" t="str">
        <f t="shared" si="18"/>
        <v>- -</v>
      </c>
      <c r="C156" s="129" t="s">
        <v>59</v>
      </c>
      <c r="D156" s="140" t="s">
        <v>369</v>
      </c>
      <c r="E156" s="136" t="str">
        <f t="shared" si="19"/>
        <v>mai</v>
      </c>
      <c r="F156" s="133">
        <f t="shared" si="20"/>
        <v>3</v>
      </c>
      <c r="G156" s="133">
        <f t="shared" si="21"/>
        <v>3</v>
      </c>
      <c r="H156" s="549" t="str">
        <f t="shared" si="22"/>
        <v>- -</v>
      </c>
      <c r="I156" s="548">
        <f t="shared" si="23"/>
        <v>0</v>
      </c>
      <c r="J156" s="548">
        <f t="shared" si="24"/>
        <v>0</v>
      </c>
      <c r="K156" s="450"/>
      <c r="L156" s="450"/>
      <c r="M156" s="450"/>
      <c r="N156" s="450"/>
      <c r="O156" s="450"/>
      <c r="P156" s="450"/>
      <c r="Q156" s="450"/>
      <c r="R156" s="13">
        <v>143</v>
      </c>
      <c r="S156" s="450"/>
    </row>
    <row r="157" spans="1:19">
      <c r="A157" s="130" t="str">
        <f t="shared" si="18"/>
        <v>- -</v>
      </c>
      <c r="C157" s="129" t="s">
        <v>60</v>
      </c>
      <c r="D157" s="140" t="s">
        <v>370</v>
      </c>
      <c r="E157" s="136" t="str">
        <f t="shared" si="19"/>
        <v>juin</v>
      </c>
      <c r="F157" s="133">
        <f t="shared" si="20"/>
        <v>4</v>
      </c>
      <c r="G157" s="133">
        <f t="shared" si="21"/>
        <v>4</v>
      </c>
      <c r="H157" s="549" t="str">
        <f t="shared" si="22"/>
        <v>- -</v>
      </c>
      <c r="I157" s="548">
        <f t="shared" si="23"/>
        <v>0</v>
      </c>
      <c r="J157" s="548">
        <f t="shared" si="24"/>
        <v>0</v>
      </c>
      <c r="K157" s="450"/>
      <c r="L157" s="450"/>
      <c r="M157" s="450"/>
      <c r="N157" s="450"/>
      <c r="O157" s="450"/>
      <c r="P157" s="450"/>
      <c r="Q157" s="450"/>
      <c r="R157" s="13">
        <v>144</v>
      </c>
      <c r="S157" s="450"/>
    </row>
    <row r="158" spans="1:19">
      <c r="A158" s="130" t="str">
        <f t="shared" si="18"/>
        <v>- -</v>
      </c>
      <c r="C158" s="129" t="s">
        <v>61</v>
      </c>
      <c r="D158" s="140" t="s">
        <v>371</v>
      </c>
      <c r="E158" s="136" t="str">
        <f t="shared" si="19"/>
        <v>juillet</v>
      </c>
      <c r="F158" s="133">
        <f t="shared" si="20"/>
        <v>4</v>
      </c>
      <c r="G158" s="133">
        <f t="shared" si="21"/>
        <v>7</v>
      </c>
      <c r="H158" s="549" t="str">
        <f t="shared" si="22"/>
        <v>- -</v>
      </c>
      <c r="I158" s="548">
        <f t="shared" si="23"/>
        <v>0</v>
      </c>
      <c r="J158" s="548">
        <f t="shared" si="24"/>
        <v>0</v>
      </c>
      <c r="K158" s="450"/>
      <c r="L158" s="450"/>
      <c r="M158" s="450"/>
      <c r="N158" s="450"/>
      <c r="O158" s="450"/>
      <c r="P158" s="450"/>
      <c r="Q158" s="450"/>
      <c r="R158" s="13">
        <v>145</v>
      </c>
      <c r="S158" s="450"/>
    </row>
    <row r="159" spans="1:19">
      <c r="A159" s="130" t="str">
        <f t="shared" si="18"/>
        <v>- -</v>
      </c>
      <c r="C159" s="129" t="s">
        <v>62</v>
      </c>
      <c r="D159" s="140" t="s">
        <v>372</v>
      </c>
      <c r="E159" s="136" t="str">
        <f t="shared" si="19"/>
        <v>août</v>
      </c>
      <c r="F159" s="133">
        <f t="shared" si="20"/>
        <v>6</v>
      </c>
      <c r="G159" s="133">
        <f t="shared" si="21"/>
        <v>4</v>
      </c>
      <c r="H159" s="549" t="str">
        <f t="shared" si="22"/>
        <v>- -</v>
      </c>
      <c r="I159" s="548">
        <f t="shared" si="23"/>
        <v>0</v>
      </c>
      <c r="J159" s="548">
        <f t="shared" si="24"/>
        <v>0</v>
      </c>
      <c r="K159" s="450"/>
      <c r="L159" s="450"/>
      <c r="M159" s="450"/>
      <c r="N159" s="450"/>
      <c r="O159" s="450"/>
      <c r="P159" s="450"/>
      <c r="Q159" s="450"/>
      <c r="R159" s="13">
        <v>146</v>
      </c>
      <c r="S159" s="450"/>
    </row>
    <row r="160" spans="1:19">
      <c r="A160" s="130" t="str">
        <f t="shared" si="18"/>
        <v>- -</v>
      </c>
      <c r="C160" s="129" t="s">
        <v>63</v>
      </c>
      <c r="D160" s="140" t="s">
        <v>373</v>
      </c>
      <c r="E160" s="136" t="str">
        <f t="shared" si="19"/>
        <v>septembre</v>
      </c>
      <c r="F160" s="133">
        <f t="shared" si="20"/>
        <v>9</v>
      </c>
      <c r="G160" s="133">
        <f t="shared" si="21"/>
        <v>9</v>
      </c>
      <c r="H160" s="549" t="str">
        <f t="shared" si="22"/>
        <v>- -</v>
      </c>
      <c r="I160" s="548">
        <f t="shared" si="23"/>
        <v>0</v>
      </c>
      <c r="J160" s="548">
        <f t="shared" si="24"/>
        <v>0</v>
      </c>
      <c r="K160" s="450"/>
      <c r="L160" s="450"/>
      <c r="M160" s="450"/>
      <c r="N160" s="450"/>
      <c r="O160" s="450"/>
      <c r="P160" s="450"/>
      <c r="Q160" s="450"/>
      <c r="R160" s="13">
        <v>147</v>
      </c>
      <c r="S160" s="450"/>
    </row>
    <row r="161" spans="1:19">
      <c r="A161" s="130" t="str">
        <f t="shared" si="18"/>
        <v>- -</v>
      </c>
      <c r="C161" s="129" t="s">
        <v>64</v>
      </c>
      <c r="D161" s="140" t="s">
        <v>374</v>
      </c>
      <c r="E161" s="136" t="str">
        <f t="shared" si="19"/>
        <v>octobre</v>
      </c>
      <c r="F161" s="133">
        <f t="shared" si="20"/>
        <v>7</v>
      </c>
      <c r="G161" s="133">
        <f t="shared" si="21"/>
        <v>7</v>
      </c>
      <c r="H161" s="549" t="str">
        <f t="shared" si="22"/>
        <v>- -</v>
      </c>
      <c r="I161" s="548">
        <f t="shared" si="23"/>
        <v>0</v>
      </c>
      <c r="J161" s="548">
        <f t="shared" si="24"/>
        <v>0</v>
      </c>
      <c r="K161" s="450"/>
      <c r="L161" s="450"/>
      <c r="M161" s="450"/>
      <c r="N161" s="450"/>
      <c r="O161" s="450"/>
      <c r="P161" s="450"/>
      <c r="Q161" s="450"/>
      <c r="R161" s="13">
        <v>148</v>
      </c>
      <c r="S161" s="450"/>
    </row>
    <row r="162" spans="1:19">
      <c r="A162" s="130" t="str">
        <f t="shared" si="18"/>
        <v>- -</v>
      </c>
      <c r="C162" s="129" t="s">
        <v>65</v>
      </c>
      <c r="D162" s="140" t="s">
        <v>375</v>
      </c>
      <c r="E162" s="136" t="str">
        <f t="shared" si="19"/>
        <v>novembre</v>
      </c>
      <c r="F162" s="133">
        <f t="shared" si="20"/>
        <v>8</v>
      </c>
      <c r="G162" s="133">
        <f t="shared" si="21"/>
        <v>8</v>
      </c>
      <c r="H162" s="549" t="str">
        <f t="shared" si="22"/>
        <v>- -</v>
      </c>
      <c r="I162" s="548">
        <f t="shared" si="23"/>
        <v>0</v>
      </c>
      <c r="J162" s="548">
        <f t="shared" si="24"/>
        <v>0</v>
      </c>
      <c r="K162" s="450"/>
      <c r="L162" s="450"/>
      <c r="M162" s="450"/>
      <c r="N162" s="450"/>
      <c r="O162" s="450"/>
      <c r="P162" s="450"/>
      <c r="Q162" s="450"/>
      <c r="R162" s="13">
        <v>149</v>
      </c>
      <c r="S162" s="450"/>
    </row>
    <row r="163" spans="1:19">
      <c r="A163" s="130" t="str">
        <f t="shared" si="18"/>
        <v>- -</v>
      </c>
      <c r="C163" s="129" t="s">
        <v>66</v>
      </c>
      <c r="D163" s="140" t="s">
        <v>376</v>
      </c>
      <c r="E163" s="136" t="str">
        <f t="shared" si="19"/>
        <v>décembre</v>
      </c>
      <c r="F163" s="133">
        <f t="shared" si="20"/>
        <v>8</v>
      </c>
      <c r="G163" s="133">
        <f t="shared" si="21"/>
        <v>8</v>
      </c>
      <c r="H163" s="549" t="str">
        <f t="shared" si="22"/>
        <v>- -</v>
      </c>
      <c r="I163" s="548">
        <f t="shared" si="23"/>
        <v>0</v>
      </c>
      <c r="J163" s="548">
        <f t="shared" si="24"/>
        <v>0</v>
      </c>
      <c r="K163" s="450"/>
      <c r="L163" s="450"/>
      <c r="M163" s="450"/>
      <c r="N163" s="450"/>
      <c r="O163" s="450"/>
      <c r="P163" s="450"/>
      <c r="Q163" s="450"/>
      <c r="R163" s="13">
        <v>150</v>
      </c>
      <c r="S163" s="450"/>
    </row>
    <row r="164" spans="1:19">
      <c r="A164" s="130" t="str">
        <f t="shared" si="18"/>
        <v>- -</v>
      </c>
      <c r="C164" s="129" t="s">
        <v>452</v>
      </c>
      <c r="D164" s="140" t="s">
        <v>453</v>
      </c>
      <c r="E164" s="136" t="str">
        <f t="shared" si="19"/>
        <v>Remboursement de la TVQ reçue</v>
      </c>
      <c r="F164" s="133">
        <f t="shared" si="20"/>
        <v>19</v>
      </c>
      <c r="G164" s="133">
        <f t="shared" si="21"/>
        <v>29</v>
      </c>
      <c r="H164" s="549" t="str">
        <f t="shared" si="22"/>
        <v>- -</v>
      </c>
      <c r="I164" s="548">
        <f t="shared" si="23"/>
        <v>0</v>
      </c>
      <c r="J164" s="548">
        <f t="shared" si="24"/>
        <v>0</v>
      </c>
      <c r="K164" s="450"/>
      <c r="L164" s="450"/>
      <c r="M164" s="450"/>
      <c r="N164" s="450"/>
      <c r="O164" s="450"/>
      <c r="P164" s="450"/>
      <c r="Q164" s="450"/>
      <c r="R164" s="13">
        <v>151</v>
      </c>
      <c r="S164" s="450"/>
    </row>
    <row r="165" spans="1:19" ht="25.5">
      <c r="A165" s="130" t="str">
        <f t="shared" si="18"/>
        <v>- -</v>
      </c>
      <c r="C165" s="655" t="s">
        <v>425</v>
      </c>
      <c r="D165" s="656" t="s">
        <v>340</v>
      </c>
      <c r="E165" s="136" t="str">
        <f t="shared" si="19"/>
        <v>F164_</v>
      </c>
      <c r="F165" s="133">
        <f t="shared" si="20"/>
        <v>46</v>
      </c>
      <c r="G165" s="133">
        <f t="shared" si="21"/>
        <v>5</v>
      </c>
      <c r="H165" s="549" t="str">
        <f t="shared" si="22"/>
        <v>- -</v>
      </c>
      <c r="I165" s="548">
        <f t="shared" si="23"/>
        <v>0</v>
      </c>
      <c r="J165" s="548">
        <f t="shared" si="24"/>
        <v>0</v>
      </c>
      <c r="K165" s="450"/>
      <c r="L165" s="450"/>
      <c r="M165" s="450"/>
      <c r="N165" s="450"/>
      <c r="O165" s="450"/>
      <c r="P165" s="450"/>
      <c r="Q165" s="450"/>
      <c r="R165" s="13">
        <v>152</v>
      </c>
      <c r="S165" s="450"/>
    </row>
    <row r="166" spans="1:19" ht="204" customHeight="1">
      <c r="A166" s="130" t="str">
        <f t="shared" si="18"/>
        <v>- -</v>
      </c>
      <c r="C166" s="705" t="s">
        <v>456</v>
      </c>
      <c r="D166" s="140" t="s">
        <v>457</v>
      </c>
      <c r="E166" s="136" t="str">
        <f t="shared" si="19"/>
        <v>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F166" s="133">
        <f t="shared" si="20"/>
        <v>321</v>
      </c>
      <c r="G166" s="133">
        <f t="shared" si="21"/>
        <v>382</v>
      </c>
      <c r="H166" s="549" t="str">
        <f t="shared" si="22"/>
        <v>- -</v>
      </c>
      <c r="I166" s="548">
        <f t="shared" si="23"/>
        <v>0</v>
      </c>
      <c r="J166" s="548">
        <f t="shared" si="24"/>
        <v>0</v>
      </c>
      <c r="K166" s="450"/>
      <c r="L166" s="450"/>
      <c r="M166" s="450"/>
      <c r="N166" s="450"/>
      <c r="O166" s="450"/>
      <c r="P166" s="450"/>
      <c r="Q166" s="450"/>
      <c r="R166" s="13">
        <v>153</v>
      </c>
      <c r="S166" s="450"/>
    </row>
    <row r="167" spans="1:19">
      <c r="A167" s="130" t="str">
        <f t="shared" si="18"/>
        <v>- -</v>
      </c>
      <c r="D167" s="140"/>
      <c r="E167" s="136" t="str">
        <f t="shared" si="19"/>
        <v/>
      </c>
      <c r="F167" s="133">
        <f t="shared" si="20"/>
        <v>0</v>
      </c>
      <c r="G167" s="133">
        <f t="shared" si="21"/>
        <v>0</v>
      </c>
      <c r="H167" s="549" t="str">
        <f t="shared" si="22"/>
        <v>- -</v>
      </c>
      <c r="I167" s="548">
        <f t="shared" si="23"/>
        <v>0</v>
      </c>
      <c r="J167" s="548">
        <f t="shared" si="24"/>
        <v>0</v>
      </c>
      <c r="K167" s="450"/>
      <c r="L167" s="450"/>
      <c r="M167" s="450"/>
      <c r="N167" s="450"/>
      <c r="O167" s="450"/>
      <c r="P167" s="450"/>
      <c r="Q167" s="450"/>
      <c r="R167" s="13">
        <v>154</v>
      </c>
      <c r="S167" s="450"/>
    </row>
    <row r="168" spans="1:19">
      <c r="A168" s="130" t="str">
        <f t="shared" si="18"/>
        <v>- -</v>
      </c>
      <c r="D168" s="140" t="s">
        <v>341</v>
      </c>
      <c r="E168" s="136" t="str">
        <f t="shared" si="19"/>
        <v>F167_</v>
      </c>
      <c r="F168" s="133">
        <f t="shared" si="20"/>
        <v>0</v>
      </c>
      <c r="G168" s="133">
        <f t="shared" si="21"/>
        <v>5</v>
      </c>
      <c r="H168" s="549" t="str">
        <f t="shared" si="22"/>
        <v>- -</v>
      </c>
      <c r="I168" s="548">
        <f t="shared" si="23"/>
        <v>0</v>
      </c>
      <c r="J168" s="548">
        <f t="shared" si="24"/>
        <v>0</v>
      </c>
      <c r="K168" s="450"/>
      <c r="L168" s="450"/>
      <c r="M168" s="450"/>
      <c r="N168" s="450"/>
      <c r="O168" s="450"/>
      <c r="P168" s="450"/>
      <c r="Q168" s="450"/>
      <c r="R168" s="13">
        <v>155</v>
      </c>
      <c r="S168" s="450"/>
    </row>
    <row r="169" spans="1:19">
      <c r="A169" s="130" t="str">
        <f t="shared" si="18"/>
        <v>- -</v>
      </c>
      <c r="D169" s="140" t="s">
        <v>342</v>
      </c>
      <c r="E169" s="136" t="str">
        <f t="shared" si="19"/>
        <v>F168_</v>
      </c>
      <c r="F169" s="133">
        <f t="shared" si="20"/>
        <v>0</v>
      </c>
      <c r="G169" s="133">
        <f t="shared" si="21"/>
        <v>5</v>
      </c>
      <c r="H169" s="549" t="str">
        <f t="shared" si="22"/>
        <v>- -</v>
      </c>
      <c r="I169" s="548">
        <f t="shared" si="23"/>
        <v>0</v>
      </c>
      <c r="J169" s="548">
        <f t="shared" si="24"/>
        <v>0</v>
      </c>
      <c r="K169" s="450"/>
      <c r="L169" s="450"/>
      <c r="M169" s="450"/>
      <c r="N169" s="450"/>
      <c r="O169" s="450"/>
      <c r="P169" s="450"/>
      <c r="Q169" s="450"/>
      <c r="R169" s="13">
        <v>156</v>
      </c>
      <c r="S169" s="450"/>
    </row>
    <row r="170" spans="1:19">
      <c r="A170" s="130" t="str">
        <f t="shared" si="18"/>
        <v>- -</v>
      </c>
      <c r="D170" s="140" t="s">
        <v>343</v>
      </c>
      <c r="E170" s="136" t="str">
        <f t="shared" si="19"/>
        <v>F169_</v>
      </c>
      <c r="F170" s="133">
        <f t="shared" si="20"/>
        <v>0</v>
      </c>
      <c r="G170" s="133">
        <f t="shared" si="21"/>
        <v>5</v>
      </c>
      <c r="H170" s="549" t="str">
        <f t="shared" si="22"/>
        <v>- -</v>
      </c>
      <c r="I170" s="548">
        <f t="shared" si="23"/>
        <v>0</v>
      </c>
      <c r="J170" s="548">
        <f t="shared" si="24"/>
        <v>0</v>
      </c>
      <c r="K170" s="450"/>
      <c r="L170" s="450"/>
      <c r="M170" s="450"/>
      <c r="N170" s="450"/>
      <c r="O170" s="450"/>
      <c r="P170" s="450"/>
      <c r="Q170" s="450"/>
      <c r="R170" s="13">
        <v>157</v>
      </c>
      <c r="S170" s="450"/>
    </row>
    <row r="171" spans="1:19">
      <c r="A171" s="130" t="str">
        <f t="shared" si="18"/>
        <v>- -</v>
      </c>
      <c r="D171" s="140" t="s">
        <v>344</v>
      </c>
      <c r="E171" s="136" t="str">
        <f t="shared" si="19"/>
        <v>F170_</v>
      </c>
      <c r="F171" s="133">
        <f t="shared" si="20"/>
        <v>0</v>
      </c>
      <c r="G171" s="133">
        <f t="shared" si="21"/>
        <v>5</v>
      </c>
      <c r="H171" s="549" t="str">
        <f t="shared" si="22"/>
        <v>- -</v>
      </c>
      <c r="I171" s="548">
        <f t="shared" si="23"/>
        <v>0</v>
      </c>
      <c r="J171" s="548">
        <f t="shared" si="24"/>
        <v>0</v>
      </c>
      <c r="K171" s="450"/>
      <c r="L171" s="450"/>
      <c r="M171" s="450"/>
      <c r="N171" s="450"/>
      <c r="O171" s="450"/>
      <c r="P171" s="450"/>
      <c r="Q171" s="450"/>
      <c r="R171" s="13">
        <v>158</v>
      </c>
      <c r="S171" s="450"/>
    </row>
    <row r="172" spans="1:19">
      <c r="A172" s="130" t="str">
        <f t="shared" si="18"/>
        <v>- -</v>
      </c>
      <c r="D172" s="140" t="s">
        <v>345</v>
      </c>
      <c r="E172" s="136" t="str">
        <f t="shared" si="19"/>
        <v>F171_</v>
      </c>
      <c r="F172" s="133">
        <f t="shared" si="20"/>
        <v>0</v>
      </c>
      <c r="G172" s="133">
        <f t="shared" si="21"/>
        <v>5</v>
      </c>
      <c r="H172" s="549" t="str">
        <f t="shared" si="22"/>
        <v>- -</v>
      </c>
      <c r="I172" s="548">
        <f t="shared" si="23"/>
        <v>0</v>
      </c>
      <c r="J172" s="548">
        <f t="shared" si="24"/>
        <v>0</v>
      </c>
      <c r="K172" s="450"/>
      <c r="L172" s="450"/>
      <c r="M172" s="450"/>
      <c r="N172" s="450"/>
      <c r="O172" s="450"/>
      <c r="P172" s="450"/>
      <c r="Q172" s="450"/>
      <c r="R172" s="13">
        <v>159</v>
      </c>
      <c r="S172" s="450"/>
    </row>
    <row r="173" spans="1:19">
      <c r="A173" s="130" t="str">
        <f t="shared" si="18"/>
        <v>- -</v>
      </c>
      <c r="D173" s="140" t="s">
        <v>346</v>
      </c>
      <c r="E173" s="136" t="str">
        <f t="shared" si="19"/>
        <v>F172_</v>
      </c>
      <c r="F173" s="133">
        <f t="shared" si="20"/>
        <v>0</v>
      </c>
      <c r="G173" s="133">
        <f t="shared" si="21"/>
        <v>5</v>
      </c>
      <c r="H173" s="549" t="str">
        <f t="shared" si="22"/>
        <v>- -</v>
      </c>
      <c r="I173" s="548">
        <f t="shared" si="23"/>
        <v>0</v>
      </c>
      <c r="J173" s="548">
        <f t="shared" si="24"/>
        <v>0</v>
      </c>
      <c r="K173" s="450"/>
      <c r="L173" s="450"/>
      <c r="M173" s="450"/>
      <c r="N173" s="450"/>
      <c r="O173" s="450"/>
      <c r="P173" s="450"/>
      <c r="Q173" s="450"/>
      <c r="R173" s="13">
        <v>160</v>
      </c>
      <c r="S173" s="450"/>
    </row>
    <row r="174" spans="1:19">
      <c r="A174" s="130" t="str">
        <f t="shared" si="18"/>
        <v>- -</v>
      </c>
      <c r="D174" s="140" t="s">
        <v>347</v>
      </c>
      <c r="E174" s="136" t="str">
        <f t="shared" si="19"/>
        <v>F173_</v>
      </c>
      <c r="F174" s="133">
        <f t="shared" si="20"/>
        <v>0</v>
      </c>
      <c r="G174" s="133">
        <f t="shared" si="21"/>
        <v>5</v>
      </c>
      <c r="H174" s="549" t="str">
        <f t="shared" si="22"/>
        <v>- -</v>
      </c>
      <c r="I174" s="548">
        <f t="shared" si="23"/>
        <v>0</v>
      </c>
      <c r="J174" s="548">
        <f t="shared" si="24"/>
        <v>0</v>
      </c>
      <c r="K174" s="450"/>
      <c r="L174" s="450"/>
      <c r="M174" s="450"/>
      <c r="N174" s="450"/>
      <c r="O174" s="450"/>
      <c r="P174" s="450"/>
      <c r="Q174" s="450"/>
      <c r="R174" s="13">
        <v>161</v>
      </c>
      <c r="S174" s="450"/>
    </row>
    <row r="175" spans="1:19">
      <c r="A175" s="130" t="str">
        <f t="shared" si="18"/>
        <v>- -</v>
      </c>
      <c r="D175" s="140" t="s">
        <v>348</v>
      </c>
      <c r="E175" s="136" t="str">
        <f t="shared" si="19"/>
        <v>F174_</v>
      </c>
      <c r="F175" s="133">
        <f t="shared" si="20"/>
        <v>0</v>
      </c>
      <c r="G175" s="133">
        <f t="shared" si="21"/>
        <v>5</v>
      </c>
      <c r="H175" s="549" t="str">
        <f t="shared" si="22"/>
        <v>- -</v>
      </c>
      <c r="I175" s="548">
        <f t="shared" si="23"/>
        <v>0</v>
      </c>
      <c r="J175" s="548">
        <f t="shared" si="24"/>
        <v>0</v>
      </c>
      <c r="K175" s="450"/>
      <c r="L175" s="450"/>
      <c r="M175" s="450"/>
      <c r="N175" s="450"/>
      <c r="O175" s="450"/>
      <c r="P175" s="450"/>
      <c r="Q175" s="450"/>
      <c r="R175" s="13">
        <v>162</v>
      </c>
      <c r="S175" s="450"/>
    </row>
    <row r="176" spans="1:19">
      <c r="A176" s="130" t="str">
        <f t="shared" si="18"/>
        <v>- -</v>
      </c>
      <c r="D176" s="140" t="s">
        <v>349</v>
      </c>
      <c r="E176" s="136" t="str">
        <f t="shared" si="19"/>
        <v>F175_</v>
      </c>
      <c r="F176" s="133">
        <f t="shared" si="20"/>
        <v>0</v>
      </c>
      <c r="G176" s="133">
        <f t="shared" si="21"/>
        <v>5</v>
      </c>
      <c r="H176" s="549" t="str">
        <f t="shared" si="22"/>
        <v>- -</v>
      </c>
      <c r="I176" s="548">
        <f t="shared" si="23"/>
        <v>0</v>
      </c>
      <c r="J176" s="548">
        <f t="shared" si="24"/>
        <v>0</v>
      </c>
      <c r="K176" s="450"/>
      <c r="L176" s="450"/>
      <c r="M176" s="450"/>
      <c r="N176" s="450"/>
      <c r="O176" s="450"/>
      <c r="P176" s="450"/>
      <c r="Q176" s="450"/>
      <c r="R176" s="13">
        <v>163</v>
      </c>
      <c r="S176" s="450"/>
    </row>
    <row r="177" spans="1:19">
      <c r="A177" s="130" t="str">
        <f t="shared" si="18"/>
        <v>- -</v>
      </c>
      <c r="D177" s="140" t="s">
        <v>350</v>
      </c>
      <c r="E177" s="136" t="str">
        <f t="shared" si="19"/>
        <v>F176_</v>
      </c>
      <c r="F177" s="133">
        <f t="shared" si="20"/>
        <v>0</v>
      </c>
      <c r="G177" s="133">
        <f t="shared" si="21"/>
        <v>5</v>
      </c>
      <c r="H177" s="549" t="str">
        <f t="shared" si="22"/>
        <v>- -</v>
      </c>
      <c r="I177" s="548">
        <f t="shared" si="23"/>
        <v>0</v>
      </c>
      <c r="J177" s="548">
        <f t="shared" si="24"/>
        <v>0</v>
      </c>
      <c r="K177" s="450"/>
      <c r="L177" s="450"/>
      <c r="M177" s="450"/>
      <c r="N177" s="450"/>
      <c r="O177" s="450"/>
      <c r="P177" s="450"/>
      <c r="Q177" s="450"/>
      <c r="R177" s="13">
        <v>164</v>
      </c>
      <c r="S177" s="450"/>
    </row>
    <row r="178" spans="1:19">
      <c r="A178" s="130" t="str">
        <f t="shared" si="18"/>
        <v>- -</v>
      </c>
      <c r="D178" s="140" t="s">
        <v>351</v>
      </c>
      <c r="E178" s="136" t="str">
        <f t="shared" si="19"/>
        <v>F177_</v>
      </c>
      <c r="F178" s="133">
        <f t="shared" si="20"/>
        <v>0</v>
      </c>
      <c r="G178" s="133">
        <f t="shared" si="21"/>
        <v>5</v>
      </c>
      <c r="H178" s="549" t="str">
        <f t="shared" si="22"/>
        <v>- -</v>
      </c>
      <c r="I178" s="548">
        <f t="shared" si="23"/>
        <v>0</v>
      </c>
      <c r="J178" s="548">
        <f t="shared" si="24"/>
        <v>0</v>
      </c>
      <c r="K178" s="450"/>
      <c r="L178" s="450"/>
      <c r="M178" s="450"/>
      <c r="N178" s="450"/>
      <c r="O178" s="450"/>
      <c r="P178" s="450"/>
      <c r="Q178" s="450"/>
      <c r="R178" s="13">
        <v>165</v>
      </c>
      <c r="S178" s="450"/>
    </row>
    <row r="179" spans="1:19">
      <c r="A179" s="130" t="str">
        <f t="shared" si="18"/>
        <v>- -</v>
      </c>
      <c r="D179" s="140" t="s">
        <v>352</v>
      </c>
      <c r="E179" s="136" t="str">
        <f t="shared" si="19"/>
        <v>F178_</v>
      </c>
      <c r="F179" s="133">
        <f t="shared" si="20"/>
        <v>0</v>
      </c>
      <c r="G179" s="133">
        <f t="shared" si="21"/>
        <v>5</v>
      </c>
      <c r="H179" s="549" t="str">
        <f t="shared" si="22"/>
        <v>- -</v>
      </c>
      <c r="I179" s="548">
        <f t="shared" si="23"/>
        <v>0</v>
      </c>
      <c r="J179" s="548">
        <f t="shared" si="24"/>
        <v>0</v>
      </c>
      <c r="K179" s="450"/>
      <c r="L179" s="450"/>
      <c r="M179" s="450"/>
      <c r="N179" s="450"/>
      <c r="O179" s="450"/>
      <c r="P179" s="450"/>
      <c r="Q179" s="450"/>
      <c r="R179" s="13">
        <v>166</v>
      </c>
      <c r="S179" s="450"/>
    </row>
    <row r="180" spans="1:19">
      <c r="A180" s="130" t="str">
        <f t="shared" si="18"/>
        <v>- -</v>
      </c>
      <c r="D180" s="140" t="s">
        <v>353</v>
      </c>
      <c r="E180" s="136" t="str">
        <f t="shared" si="19"/>
        <v>F179_</v>
      </c>
      <c r="F180" s="133">
        <f t="shared" si="20"/>
        <v>0</v>
      </c>
      <c r="G180" s="133">
        <f t="shared" si="21"/>
        <v>5</v>
      </c>
      <c r="H180" s="549" t="str">
        <f t="shared" si="22"/>
        <v>- -</v>
      </c>
      <c r="I180" s="548">
        <f t="shared" si="23"/>
        <v>0</v>
      </c>
      <c r="J180" s="548">
        <f t="shared" si="24"/>
        <v>0</v>
      </c>
      <c r="K180" s="450"/>
      <c r="L180" s="450"/>
      <c r="M180" s="450"/>
      <c r="N180" s="450"/>
      <c r="O180" s="450"/>
      <c r="P180" s="450"/>
      <c r="Q180" s="450"/>
      <c r="R180" s="13">
        <v>167</v>
      </c>
      <c r="S180" s="450"/>
    </row>
    <row r="181" spans="1:19">
      <c r="A181" s="130" t="str">
        <f t="shared" si="18"/>
        <v>- -</v>
      </c>
      <c r="D181" s="140" t="s">
        <v>354</v>
      </c>
      <c r="E181" s="136" t="str">
        <f t="shared" si="19"/>
        <v>F180_</v>
      </c>
      <c r="F181" s="133">
        <f t="shared" si="20"/>
        <v>0</v>
      </c>
      <c r="G181" s="133">
        <f t="shared" si="21"/>
        <v>5</v>
      </c>
      <c r="H181" s="549" t="str">
        <f t="shared" si="22"/>
        <v>- -</v>
      </c>
      <c r="I181" s="548">
        <f t="shared" si="23"/>
        <v>0</v>
      </c>
      <c r="J181" s="548">
        <f t="shared" si="24"/>
        <v>0</v>
      </c>
      <c r="K181" s="450"/>
      <c r="L181" s="450"/>
      <c r="M181" s="450"/>
      <c r="N181" s="450"/>
      <c r="O181" s="450"/>
      <c r="P181" s="450"/>
      <c r="Q181" s="450"/>
      <c r="R181" s="13">
        <v>168</v>
      </c>
      <c r="S181" s="450"/>
    </row>
    <row r="182" spans="1:19">
      <c r="A182" s="130" t="str">
        <f t="shared" si="18"/>
        <v>- -</v>
      </c>
      <c r="D182" s="140" t="s">
        <v>355</v>
      </c>
      <c r="E182" s="136" t="str">
        <f t="shared" si="19"/>
        <v>F181_</v>
      </c>
      <c r="F182" s="133">
        <f t="shared" si="20"/>
        <v>0</v>
      </c>
      <c r="G182" s="133">
        <f t="shared" si="21"/>
        <v>5</v>
      </c>
      <c r="H182" s="549" t="str">
        <f t="shared" si="22"/>
        <v>- -</v>
      </c>
      <c r="I182" s="548">
        <f t="shared" si="23"/>
        <v>0</v>
      </c>
      <c r="J182" s="548">
        <f t="shared" si="24"/>
        <v>0</v>
      </c>
      <c r="K182" s="450"/>
      <c r="L182" s="450"/>
      <c r="M182" s="450"/>
      <c r="N182" s="450"/>
      <c r="O182" s="450"/>
      <c r="P182" s="450"/>
      <c r="Q182" s="450"/>
      <c r="R182" s="13">
        <v>169</v>
      </c>
      <c r="S182" s="450"/>
    </row>
    <row r="183" spans="1:19">
      <c r="A183" s="130" t="str">
        <f t="shared" si="18"/>
        <v>- -</v>
      </c>
      <c r="D183" s="140" t="s">
        <v>356</v>
      </c>
      <c r="E183" s="136" t="str">
        <f t="shared" si="19"/>
        <v>F182_</v>
      </c>
      <c r="F183" s="133">
        <f t="shared" si="20"/>
        <v>0</v>
      </c>
      <c r="G183" s="133">
        <f t="shared" si="21"/>
        <v>5</v>
      </c>
      <c r="H183" s="549" t="str">
        <f t="shared" si="22"/>
        <v>- -</v>
      </c>
      <c r="I183" s="548">
        <f t="shared" si="23"/>
        <v>0</v>
      </c>
      <c r="J183" s="548">
        <f t="shared" si="24"/>
        <v>0</v>
      </c>
      <c r="K183" s="450"/>
      <c r="L183" s="450"/>
      <c r="M183" s="450"/>
      <c r="N183" s="450"/>
      <c r="O183" s="450"/>
      <c r="P183" s="450"/>
      <c r="Q183" s="450"/>
      <c r="R183" s="13">
        <v>170</v>
      </c>
      <c r="S183" s="450"/>
    </row>
    <row r="184" spans="1:19">
      <c r="A184" s="130" t="str">
        <f t="shared" si="18"/>
        <v>- -</v>
      </c>
      <c r="D184" s="140" t="s">
        <v>357</v>
      </c>
      <c r="E184" s="136" t="str">
        <f t="shared" si="19"/>
        <v>F183_</v>
      </c>
      <c r="F184" s="133">
        <f t="shared" si="20"/>
        <v>0</v>
      </c>
      <c r="G184" s="133">
        <f t="shared" si="21"/>
        <v>5</v>
      </c>
      <c r="H184" s="549" t="str">
        <f t="shared" si="22"/>
        <v>- -</v>
      </c>
      <c r="I184" s="548">
        <f t="shared" si="23"/>
        <v>0</v>
      </c>
      <c r="J184" s="548">
        <f t="shared" si="24"/>
        <v>0</v>
      </c>
      <c r="K184" s="450"/>
      <c r="L184" s="450"/>
      <c r="M184" s="450"/>
      <c r="N184" s="450"/>
      <c r="O184" s="450"/>
      <c r="P184" s="450"/>
      <c r="Q184" s="450"/>
      <c r="R184" s="13">
        <v>171</v>
      </c>
      <c r="S184" s="450"/>
    </row>
    <row r="185" spans="1:19">
      <c r="A185"/>
      <c r="B185"/>
      <c r="C185"/>
      <c r="D185"/>
      <c r="E185"/>
      <c r="F185"/>
      <c r="G185"/>
      <c r="H185"/>
      <c r="I185"/>
      <c r="K185"/>
      <c r="L185"/>
      <c r="M185"/>
      <c r="N185"/>
      <c r="O185"/>
      <c r="P185"/>
      <c r="Q185"/>
      <c r="R185"/>
      <c r="S185"/>
    </row>
    <row r="186" spans="1:19">
      <c r="A186"/>
      <c r="B186"/>
      <c r="C186" s="609" t="s">
        <v>1</v>
      </c>
      <c r="D186" s="608" t="s">
        <v>292</v>
      </c>
      <c r="E186"/>
      <c r="F186"/>
      <c r="G186"/>
      <c r="H186"/>
      <c r="I186"/>
      <c r="K186"/>
      <c r="L186"/>
      <c r="M186"/>
      <c r="N186"/>
      <c r="O186"/>
      <c r="P186"/>
      <c r="Q186"/>
      <c r="R186"/>
      <c r="S186"/>
    </row>
    <row r="187" spans="1:19">
      <c r="A187"/>
      <c r="B187"/>
      <c r="C187"/>
      <c r="D187"/>
      <c r="E187"/>
      <c r="F187"/>
      <c r="G187"/>
      <c r="H187"/>
      <c r="I187"/>
      <c r="K187"/>
      <c r="L187"/>
      <c r="M187"/>
      <c r="N187"/>
      <c r="O187"/>
      <c r="P187"/>
      <c r="Q187"/>
      <c r="R187"/>
      <c r="S187"/>
    </row>
    <row r="188" spans="1:19">
      <c r="A188"/>
      <c r="B188"/>
      <c r="C188"/>
      <c r="D188"/>
      <c r="E188"/>
      <c r="F188"/>
      <c r="G188"/>
      <c r="H188"/>
      <c r="I188"/>
      <c r="K188"/>
      <c r="L188"/>
      <c r="M188"/>
      <c r="N188"/>
      <c r="O188"/>
      <c r="P188"/>
      <c r="Q188"/>
      <c r="R188"/>
      <c r="S188"/>
    </row>
    <row r="189" spans="1:19">
      <c r="A189"/>
      <c r="B189"/>
      <c r="C189"/>
      <c r="D189"/>
      <c r="E189"/>
      <c r="F189"/>
      <c r="G189"/>
      <c r="H189"/>
      <c r="I189"/>
      <c r="K189"/>
      <c r="L189"/>
      <c r="M189"/>
      <c r="N189"/>
      <c r="O189"/>
      <c r="P189"/>
      <c r="Q189"/>
      <c r="R189"/>
      <c r="S189"/>
    </row>
    <row r="190" spans="1:19">
      <c r="A190"/>
      <c r="B190"/>
      <c r="C190"/>
      <c r="D190"/>
      <c r="E190"/>
      <c r="F190"/>
      <c r="G190"/>
      <c r="H190"/>
      <c r="I190"/>
      <c r="K190"/>
      <c r="L190"/>
      <c r="M190"/>
      <c r="N190"/>
      <c r="O190"/>
      <c r="P190"/>
      <c r="Q190"/>
      <c r="R190"/>
      <c r="S190"/>
    </row>
    <row r="191" spans="1:19">
      <c r="A191"/>
      <c r="B191"/>
      <c r="C191"/>
      <c r="D191"/>
      <c r="E191"/>
      <c r="F191"/>
      <c r="G191"/>
      <c r="H191"/>
      <c r="I191"/>
      <c r="K191"/>
      <c r="L191"/>
      <c r="M191"/>
      <c r="N191"/>
      <c r="O191"/>
      <c r="P191"/>
      <c r="Q191"/>
      <c r="R191"/>
      <c r="S191"/>
    </row>
    <row r="192" spans="1:19">
      <c r="A192"/>
      <c r="B192"/>
      <c r="C192"/>
      <c r="D192"/>
      <c r="E192"/>
      <c r="F192"/>
      <c r="G192"/>
      <c r="H192"/>
      <c r="I192"/>
      <c r="K192"/>
      <c r="L192"/>
      <c r="M192"/>
      <c r="N192"/>
      <c r="O192"/>
      <c r="P192"/>
      <c r="Q192"/>
      <c r="R192"/>
      <c r="S192"/>
    </row>
    <row r="193" spans="1:19">
      <c r="A193"/>
      <c r="B193"/>
      <c r="C193"/>
      <c r="D193"/>
      <c r="E193"/>
      <c r="F193"/>
      <c r="G193"/>
      <c r="H193"/>
      <c r="I193"/>
      <c r="K193"/>
      <c r="L193"/>
      <c r="M193"/>
      <c r="N193"/>
      <c r="O193"/>
      <c r="P193"/>
      <c r="Q193"/>
      <c r="R193"/>
      <c r="S193"/>
    </row>
    <row r="194" spans="1:19">
      <c r="A194"/>
      <c r="B194"/>
      <c r="C194"/>
      <c r="D194"/>
      <c r="E194"/>
      <c r="F194"/>
      <c r="G194"/>
      <c r="H194"/>
      <c r="I194"/>
      <c r="K194"/>
      <c r="L194"/>
      <c r="M194"/>
      <c r="N194"/>
      <c r="O194"/>
      <c r="P194"/>
      <c r="Q194"/>
      <c r="R194"/>
      <c r="S194"/>
    </row>
    <row r="195" spans="1:19">
      <c r="A195"/>
      <c r="B195"/>
      <c r="C195"/>
      <c r="D195"/>
      <c r="E195"/>
      <c r="F195"/>
      <c r="G195"/>
      <c r="H195"/>
      <c r="I195"/>
      <c r="K195"/>
      <c r="L195"/>
      <c r="M195"/>
      <c r="N195"/>
      <c r="O195"/>
      <c r="P195"/>
      <c r="Q195"/>
      <c r="R195"/>
      <c r="S195"/>
    </row>
    <row r="196" spans="1:19">
      <c r="A196"/>
      <c r="B196"/>
      <c r="C196"/>
      <c r="D196"/>
      <c r="E196"/>
      <c r="F196"/>
      <c r="G196"/>
      <c r="H196"/>
      <c r="I196"/>
      <c r="K196"/>
      <c r="L196"/>
      <c r="M196"/>
      <c r="N196"/>
      <c r="O196"/>
      <c r="P196"/>
      <c r="Q196"/>
      <c r="R196"/>
      <c r="S196"/>
    </row>
    <row r="197" spans="1:19">
      <c r="A197"/>
      <c r="B197"/>
      <c r="C197"/>
      <c r="D197"/>
      <c r="E197"/>
      <c r="F197"/>
      <c r="G197"/>
      <c r="H197"/>
      <c r="I197"/>
      <c r="K197"/>
      <c r="L197"/>
      <c r="M197"/>
      <c r="N197"/>
      <c r="O197"/>
      <c r="P197"/>
      <c r="Q197"/>
      <c r="R197"/>
      <c r="S197"/>
    </row>
    <row r="198" spans="1:19">
      <c r="A198"/>
      <c r="B198"/>
      <c r="C198"/>
      <c r="D198"/>
      <c r="E198"/>
      <c r="F198"/>
      <c r="G198"/>
      <c r="H198"/>
      <c r="I198"/>
      <c r="K198"/>
      <c r="L198"/>
      <c r="M198"/>
      <c r="N198"/>
      <c r="O198"/>
      <c r="P198"/>
      <c r="Q198"/>
      <c r="R198"/>
      <c r="S198"/>
    </row>
    <row r="199" spans="1:19">
      <c r="A199"/>
      <c r="B199"/>
      <c r="C199"/>
      <c r="D199"/>
      <c r="E199"/>
      <c r="F199"/>
      <c r="G199"/>
      <c r="H199"/>
      <c r="I199"/>
      <c r="K199"/>
      <c r="L199"/>
      <c r="M199"/>
      <c r="N199"/>
      <c r="O199"/>
      <c r="P199"/>
      <c r="Q199"/>
      <c r="R199"/>
      <c r="S199"/>
    </row>
    <row r="200" spans="1:19">
      <c r="A200"/>
      <c r="B200"/>
      <c r="C200"/>
      <c r="D200"/>
      <c r="E200"/>
      <c r="F200"/>
      <c r="G200"/>
      <c r="H200"/>
      <c r="I200"/>
      <c r="K200"/>
      <c r="L200"/>
      <c r="M200"/>
      <c r="N200"/>
      <c r="O200"/>
      <c r="P200"/>
      <c r="Q200"/>
      <c r="R200"/>
      <c r="S200"/>
    </row>
    <row r="201" spans="1:19">
      <c r="A201"/>
      <c r="B201"/>
      <c r="C201"/>
      <c r="D201"/>
      <c r="E201"/>
      <c r="F201"/>
      <c r="G201"/>
      <c r="H201"/>
      <c r="I201"/>
      <c r="K201"/>
      <c r="L201"/>
      <c r="M201"/>
      <c r="N201"/>
      <c r="O201"/>
      <c r="P201"/>
      <c r="Q201"/>
      <c r="R201"/>
      <c r="S201"/>
    </row>
    <row r="202" spans="1:19">
      <c r="A202"/>
      <c r="B202"/>
      <c r="C202"/>
      <c r="D202"/>
      <c r="E202"/>
      <c r="F202"/>
      <c r="G202"/>
      <c r="H202"/>
      <c r="I202"/>
      <c r="K202"/>
      <c r="L202"/>
      <c r="M202"/>
      <c r="N202"/>
      <c r="O202"/>
      <c r="P202"/>
      <c r="Q202"/>
      <c r="R202"/>
      <c r="S202"/>
    </row>
    <row r="203" spans="1:19">
      <c r="A203"/>
      <c r="B203"/>
      <c r="C203"/>
      <c r="D203"/>
      <c r="E203"/>
      <c r="F203"/>
      <c r="G203"/>
      <c r="H203"/>
      <c r="I203"/>
      <c r="K203"/>
      <c r="L203"/>
      <c r="M203"/>
      <c r="N203"/>
      <c r="O203"/>
      <c r="P203"/>
      <c r="Q203"/>
      <c r="R203"/>
      <c r="S203"/>
    </row>
    <row r="204" spans="1:19">
      <c r="A204"/>
      <c r="B204"/>
      <c r="C204"/>
      <c r="D204"/>
      <c r="E204"/>
      <c r="F204"/>
      <c r="G204"/>
      <c r="H204"/>
      <c r="I204"/>
      <c r="K204"/>
      <c r="L204"/>
      <c r="M204"/>
      <c r="N204"/>
      <c r="O204"/>
      <c r="P204"/>
      <c r="Q204"/>
      <c r="R204"/>
      <c r="S204"/>
    </row>
    <row r="205" spans="1:19">
      <c r="A205"/>
      <c r="B205"/>
      <c r="C205"/>
      <c r="D205"/>
      <c r="E205"/>
      <c r="F205"/>
      <c r="G205"/>
      <c r="H205"/>
      <c r="I205"/>
      <c r="K205"/>
      <c r="L205"/>
      <c r="M205"/>
      <c r="N205"/>
      <c r="O205"/>
      <c r="P205"/>
      <c r="Q205"/>
      <c r="R205"/>
      <c r="S205"/>
    </row>
    <row r="206" spans="1:19">
      <c r="A206"/>
      <c r="B206"/>
      <c r="C206"/>
      <c r="D206"/>
      <c r="E206"/>
      <c r="F206"/>
      <c r="G206"/>
      <c r="H206"/>
      <c r="I206"/>
      <c r="K206"/>
      <c r="L206"/>
      <c r="M206"/>
      <c r="N206"/>
      <c r="O206"/>
      <c r="P206"/>
      <c r="Q206"/>
      <c r="R206"/>
      <c r="S206"/>
    </row>
    <row r="207" spans="1:19">
      <c r="A207"/>
      <c r="B207"/>
      <c r="C207"/>
      <c r="D207"/>
      <c r="E207"/>
      <c r="F207"/>
      <c r="G207"/>
      <c r="H207"/>
      <c r="I207"/>
      <c r="K207"/>
      <c r="L207"/>
      <c r="M207"/>
      <c r="N207"/>
      <c r="O207"/>
      <c r="P207"/>
      <c r="Q207"/>
      <c r="R207"/>
      <c r="S207"/>
    </row>
    <row r="208" spans="1:19">
      <c r="A208" s="704"/>
      <c r="B208"/>
      <c r="C208"/>
      <c r="D208"/>
      <c r="E208"/>
      <c r="F208"/>
      <c r="G208"/>
      <c r="H208"/>
      <c r="I208"/>
      <c r="K208"/>
      <c r="L208"/>
      <c r="M208"/>
      <c r="N208"/>
      <c r="O208"/>
      <c r="P208"/>
      <c r="Q208"/>
      <c r="R208"/>
      <c r="S208"/>
    </row>
    <row r="209" spans="1:1" customFormat="1">
      <c r="A209" s="704"/>
    </row>
    <row r="210" spans="1:1" customFormat="1">
      <c r="A210" s="704"/>
    </row>
    <row r="211" spans="1:1" customFormat="1">
      <c r="A211" s="704"/>
    </row>
    <row r="212" spans="1:1" customFormat="1"/>
    <row r="213" spans="1:1" customFormat="1"/>
    <row r="214" spans="1:1" customFormat="1"/>
    <row r="215" spans="1:1" customFormat="1"/>
    <row r="216" spans="1:1" customFormat="1"/>
    <row r="217" spans="1:1" customFormat="1"/>
    <row r="218" spans="1:1" customFormat="1"/>
    <row r="219" spans="1:1" customFormat="1"/>
    <row r="220" spans="1:1" customFormat="1"/>
    <row r="221" spans="1:1" customFormat="1"/>
    <row r="222" spans="1:1" customFormat="1"/>
    <row r="223" spans="1:1" customFormat="1"/>
    <row r="224" spans="1:1"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sheetData>
  <protectedRanges>
    <protectedRange sqref="C2:E3" name="Stuff at top"/>
    <protectedRange sqref="B2" name="Quebec vs rest of Canada"/>
    <protectedRange sqref="B3" name="Select E or F"/>
    <protectedRange sqref="C5:C19 C91:C97 D91:D107 C56:C67 C119:D128 C47:D47 C77:D77 D48:D76 C49:C54 C108:D116 C69:C76 C78:C81 C100:C107 D78:D88 C85:C88 D5:D46 C22:C46 C133:D4025" name="English and French text and comments"/>
    <protectedRange sqref="A5:A88 A91:A4025" name="Comments"/>
    <protectedRange sqref="AG5:AJ10 AA5:AE10" name="Expenses and notes"/>
    <protectedRange sqref="X5:X19 X91:X97 Y109:Y117 X56:X67 X119:Y128 X133:Y163 X77:Y77 X117 Y48:Y76 X49:X54 X108:Y108 X69:X76 X78:X81 X100:X107 X109:X115 Y91:Y107 Y78:Y88 X85:X88 Y5:Y46 X22:X46 X47:Y47" name="English and French text and comments_1"/>
  </protectedRanges>
  <mergeCells count="3">
    <mergeCell ref="AW3:BA3"/>
    <mergeCell ref="BB3:BD3"/>
    <mergeCell ref="C1:E2"/>
  </mergeCells>
  <phoneticPr fontId="4" type="noConversion"/>
  <conditionalFormatting sqref="C134:C143 C6:C14 C35:C37 C75:C77 C172 C70 C168 C170 C81 C152 C63:C67 C95:C97 C115 C160 C57:C61 C111:C113 C128 C50:C54 C125 C23:C25 C27:C33 C79 C46:C47 C86:C90 C101:C102 C104:C108">
    <cfRule type="cellIs" dxfId="998" priority="4" stopIfTrue="1" operator="equal">
      <formula>C5</formula>
    </cfRule>
  </conditionalFormatting>
  <conditionalFormatting sqref="C19 C74 C94 C34 C62 C45 C121 C26 C103">
    <cfRule type="cellIs" dxfId="997" priority="5" stopIfTrue="1" operator="equal">
      <formula>C17</formula>
    </cfRule>
  </conditionalFormatting>
  <conditionalFormatting sqref="C159 C110 C120">
    <cfRule type="cellIs" dxfId="996" priority="6" stopIfTrue="1" operator="equal">
      <formula>C106</formula>
    </cfRule>
  </conditionalFormatting>
  <conditionalFormatting sqref="C41:C42 C125">
    <cfRule type="cellIs" dxfId="995" priority="7" stopIfTrue="1" operator="equal">
      <formula>C36</formula>
    </cfRule>
  </conditionalFormatting>
  <conditionalFormatting sqref="C43:C44 C158">
    <cfRule type="cellIs" dxfId="994" priority="8" stopIfTrue="1" operator="equal">
      <formula>C37</formula>
    </cfRule>
  </conditionalFormatting>
  <conditionalFormatting sqref="C152">
    <cfRule type="cellIs" dxfId="993" priority="9" stopIfTrue="1" operator="equal">
      <formula>C81</formula>
    </cfRule>
  </conditionalFormatting>
  <conditionalFormatting sqref="C153">
    <cfRule type="cellIs" dxfId="992" priority="10" stopIfTrue="1" operator="equal">
      <formula>C67</formula>
    </cfRule>
  </conditionalFormatting>
  <conditionalFormatting sqref="C69">
    <cfRule type="cellIs" dxfId="991" priority="11" stopIfTrue="1" operator="equal">
      <formula>C153</formula>
    </cfRule>
  </conditionalFormatting>
  <conditionalFormatting sqref="C162">
    <cfRule type="cellIs" dxfId="990" priority="12" stopIfTrue="1" operator="equal">
      <formula>C97</formula>
    </cfRule>
  </conditionalFormatting>
  <conditionalFormatting sqref="C161 C157 C119">
    <cfRule type="cellIs" dxfId="989" priority="13" stopIfTrue="1" operator="equal">
      <formula>C120</formula>
    </cfRule>
  </conditionalFormatting>
  <conditionalFormatting sqref="C155">
    <cfRule type="cellIs" dxfId="988" priority="14" stopIfTrue="1" operator="equal">
      <formula>C19</formula>
    </cfRule>
  </conditionalFormatting>
  <conditionalFormatting sqref="C22">
    <cfRule type="cellIs" dxfId="987" priority="15" stopIfTrue="1" operator="equal">
      <formula>C159</formula>
    </cfRule>
  </conditionalFormatting>
  <conditionalFormatting sqref="C160">
    <cfRule type="cellIs" dxfId="986" priority="16" stopIfTrue="1" operator="equal">
      <formula>C115</formula>
    </cfRule>
  </conditionalFormatting>
  <conditionalFormatting sqref="C116:C118">
    <cfRule type="cellIs" dxfId="985" priority="17" stopIfTrue="1" operator="equal">
      <formula>C160</formula>
    </cfRule>
  </conditionalFormatting>
  <conditionalFormatting sqref="C100">
    <cfRule type="cellIs" dxfId="984" priority="18" stopIfTrue="1" operator="equal">
      <formula>C161</formula>
    </cfRule>
  </conditionalFormatting>
  <conditionalFormatting sqref="C163">
    <cfRule type="cellIs" dxfId="983" priority="19" stopIfTrue="1" operator="equal">
      <formula>C54</formula>
    </cfRule>
  </conditionalFormatting>
  <conditionalFormatting sqref="C56">
    <cfRule type="cellIs" dxfId="982" priority="20" stopIfTrue="1" operator="equal">
      <formula>C163</formula>
    </cfRule>
  </conditionalFormatting>
  <conditionalFormatting sqref="C85">
    <cfRule type="cellIs" dxfId="981" priority="21" stopIfTrue="1" operator="equal">
      <formula>C157</formula>
    </cfRule>
  </conditionalFormatting>
  <conditionalFormatting sqref="C133">
    <cfRule type="cellIs" dxfId="980" priority="22" stopIfTrue="1" operator="equal">
      <formula>C122</formula>
    </cfRule>
  </conditionalFormatting>
  <conditionalFormatting sqref="C78 C109 C91 C49">
    <cfRule type="cellIs" dxfId="979" priority="23" stopIfTrue="1" operator="equal">
      <formula>C46</formula>
    </cfRule>
  </conditionalFormatting>
  <conditionalFormatting sqref="C126:C127">
    <cfRule type="cellIs" dxfId="978" priority="24" stopIfTrue="1" operator="equal">
      <formula>C119</formula>
    </cfRule>
  </conditionalFormatting>
  <conditionalFormatting sqref="H5:J184">
    <cfRule type="expression" dxfId="977" priority="25" stopIfTrue="1">
      <formula>($I5&lt;&gt;$J5)</formula>
    </cfRule>
  </conditionalFormatting>
  <conditionalFormatting sqref="E5:E184">
    <cfRule type="cellIs" dxfId="976" priority="26" stopIfTrue="1" operator="equal">
      <formula>#REF!</formula>
    </cfRule>
  </conditionalFormatting>
  <conditionalFormatting sqref="C154">
    <cfRule type="cellIs" dxfId="975" priority="27" stopIfTrue="1" operator="equal">
      <formula>C91</formula>
    </cfRule>
  </conditionalFormatting>
  <conditionalFormatting sqref="A5:A88 A91:A184">
    <cfRule type="cellIs" dxfId="974" priority="28" stopIfTrue="1" operator="notEqual">
      <formula>"- -"</formula>
    </cfRule>
  </conditionalFormatting>
  <conditionalFormatting sqref="C156">
    <cfRule type="cellIs" dxfId="973" priority="29" stopIfTrue="1" operator="equal">
      <formula>#REF!</formula>
    </cfRule>
  </conditionalFormatting>
  <conditionalFormatting sqref="C122 C124 C114 C80 C71:C72 C15:C17 C92:C93">
    <cfRule type="cellIs" dxfId="972" priority="30" stopIfTrue="1" operator="equal">
      <formula>#REF!</formula>
    </cfRule>
  </conditionalFormatting>
  <conditionalFormatting sqref="C5">
    <cfRule type="cellIs" dxfId="971" priority="31" stopIfTrue="1" operator="equal">
      <formula>#REF!</formula>
    </cfRule>
  </conditionalFormatting>
  <conditionalFormatting sqref="C166">
    <cfRule type="cellIs" dxfId="970" priority="3" stopIfTrue="1" operator="equal">
      <formula>C155</formula>
    </cfRule>
  </conditionalFormatting>
  <conditionalFormatting sqref="D133">
    <cfRule type="cellIs" dxfId="969" priority="2" stopIfTrue="1" operator="equal">
      <formula>D122</formula>
    </cfRule>
  </conditionalFormatting>
  <conditionalFormatting sqref="D133">
    <cfRule type="cellIs" dxfId="968" priority="1" stopIfTrue="1" operator="equal">
      <formula>D122</formula>
    </cfRule>
  </conditionalFormatting>
  <hyperlinks>
    <hyperlink ref="E142" r:id="rId1" display="www.pwc.com/ca/carexpenses"/>
    <hyperlink ref="C142" r:id="rId2"/>
    <hyperlink ref="D186" r:id="rId3"/>
    <hyperlink ref="C186" r:id="rId4"/>
  </hyperlinks>
  <pageMargins left="0.75" right="0.75" top="1" bottom="1" header="0.5" footer="0.5"/>
  <pageSetup orientation="portrait" horizontalDpi="1200" verticalDpi="1200" r:id="rId5"/>
  <headerFooter alignWithMargins="0"/>
  <drawing r:id="rId6"/>
  <legacy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C:\Users\SBRISS~1\AppData\Local\Temp\notesF3B52A\[~7318079.xlsx]07</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07</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juillet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July</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7</v>
      </c>
      <c r="AE6" s="204" t="str">
        <f ca="1">TEXT(DATE($AE$7,$AD$6,1),"Mmmm, YYYY")</f>
        <v>July,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42185</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juillet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July</v>
      </c>
      <c r="V18" s="652" t="str">
        <f ca="1">AE6</f>
        <v>July,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juillet</v>
      </c>
      <c r="V19" s="652" t="str">
        <f ca="1">U19&amp;" "&amp;Year_four_digits</f>
        <v>juillet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Mer.  1 juillet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Mer</v>
      </c>
      <c r="U20" s="249" t="str">
        <f ca="1">$U$19</f>
        <v>juillet</v>
      </c>
      <c r="V20" s="179"/>
      <c r="W20" s="179"/>
      <c r="X20" s="430">
        <f ca="1">$AE$8+D20</f>
        <v>42186</v>
      </c>
      <c r="Y20" s="568" t="str">
        <f ca="1">IF(Y14="f",T20&amp;". "&amp;" "&amp;R20&amp;" "&amp;U20&amp;" "&amp;$AE$7,T20&amp;". "&amp;U20&amp;" "&amp;R20&amp;", "&amp;$AE$7)</f>
        <v>Mer.  1 juillet 2015</v>
      </c>
      <c r="Z20" s="431">
        <f t="shared" ref="Z20:Z83" ca="1" si="4">MIN(R20,$AF$5)</f>
        <v>1</v>
      </c>
      <c r="AA20" s="432">
        <f t="shared" ref="AA20:AA83" ca="1" si="5">$AD$6</f>
        <v>7</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Mar</v>
      </c>
      <c r="U21" s="249" t="str">
        <f t="shared" ref="U21:U84" ca="1" si="13">$U$19</f>
        <v>juillet</v>
      </c>
      <c r="V21" s="184"/>
      <c r="W21" s="179"/>
      <c r="X21" s="430">
        <f ca="1">$AE$8+D21</f>
        <v>42185</v>
      </c>
      <c r="Y21" s="568" t="str">
        <f t="shared" ref="Y21:Y84" ca="1" si="14">IF(Y15="f",T21&amp;". "&amp;" "&amp;R21&amp;" "&amp;U21&amp;" "&amp;$AE$7,T21&amp;". "&amp;U21&amp;" "&amp;R21&amp;", "&amp;$AE$7)</f>
        <v>Mar. juillet , 2015</v>
      </c>
      <c r="Z21" s="431">
        <f t="shared" ca="1" si="4"/>
        <v>31</v>
      </c>
      <c r="AA21" s="432">
        <f t="shared" ca="1" si="5"/>
        <v>7</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Mar</v>
      </c>
      <c r="U22" s="249" t="str">
        <f t="shared" ca="1" si="13"/>
        <v>juillet</v>
      </c>
      <c r="V22" s="184"/>
      <c r="W22" s="179"/>
      <c r="X22" s="430">
        <f t="shared" ref="X22:X85" ca="1" si="17">$AE$8+D22</f>
        <v>42185</v>
      </c>
      <c r="Y22" s="568" t="str">
        <f t="shared" ca="1" si="14"/>
        <v>Mar. juillet , 2015</v>
      </c>
      <c r="Z22" s="431">
        <f t="shared" ca="1" si="4"/>
        <v>31</v>
      </c>
      <c r="AA22" s="432">
        <f t="shared" ca="1" si="5"/>
        <v>7</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Mar</v>
      </c>
      <c r="U23" s="249" t="str">
        <f t="shared" ca="1" si="13"/>
        <v>juillet</v>
      </c>
      <c r="V23" s="184"/>
      <c r="W23" s="179"/>
      <c r="X23" s="430">
        <f t="shared" ca="1" si="17"/>
        <v>42185</v>
      </c>
      <c r="Y23" s="568" t="str">
        <f t="shared" ca="1" si="14"/>
        <v>Mar. juillet , 2015</v>
      </c>
      <c r="Z23" s="431">
        <f t="shared" ca="1" si="4"/>
        <v>31</v>
      </c>
      <c r="AA23" s="432">
        <f t="shared" ca="1" si="5"/>
        <v>7</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Mar</v>
      </c>
      <c r="U24" s="249" t="str">
        <f t="shared" ca="1" si="13"/>
        <v>juillet</v>
      </c>
      <c r="V24" s="184"/>
      <c r="W24" s="179"/>
      <c r="X24" s="430">
        <f t="shared" ca="1" si="17"/>
        <v>42185</v>
      </c>
      <c r="Y24" s="568" t="str">
        <f t="shared" ca="1" si="14"/>
        <v>Mar. juillet , 2015</v>
      </c>
      <c r="Z24" s="431">
        <f t="shared" ca="1" si="4"/>
        <v>31</v>
      </c>
      <c r="AA24" s="432">
        <f t="shared" ca="1" si="5"/>
        <v>7</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Mar</v>
      </c>
      <c r="U25" s="249" t="str">
        <f t="shared" ca="1" si="13"/>
        <v>juillet</v>
      </c>
      <c r="V25" s="184"/>
      <c r="W25" s="179"/>
      <c r="X25" s="430">
        <f t="shared" ca="1" si="17"/>
        <v>42185</v>
      </c>
      <c r="Y25" s="568" t="str">
        <f t="shared" ca="1" si="14"/>
        <v>Mar. juillet , 2015</v>
      </c>
      <c r="Z25" s="431">
        <f t="shared" ca="1" si="4"/>
        <v>31</v>
      </c>
      <c r="AA25" s="432">
        <f t="shared" ca="1" si="5"/>
        <v>7</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Mar</v>
      </c>
      <c r="U26" s="249" t="str">
        <f t="shared" ca="1" si="13"/>
        <v>juillet</v>
      </c>
      <c r="V26" s="184"/>
      <c r="W26" s="179"/>
      <c r="X26" s="430">
        <f t="shared" ca="1" si="17"/>
        <v>42185</v>
      </c>
      <c r="Y26" s="568" t="str">
        <f t="shared" ca="1" si="14"/>
        <v>Mar. juillet , 2015</v>
      </c>
      <c r="Z26" s="431">
        <f t="shared" ca="1" si="4"/>
        <v>31</v>
      </c>
      <c r="AA26" s="432">
        <f t="shared" ca="1" si="5"/>
        <v>7</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Mar</v>
      </c>
      <c r="U27" s="249" t="str">
        <f t="shared" ca="1" si="13"/>
        <v>juillet</v>
      </c>
      <c r="V27" s="184"/>
      <c r="W27" s="179"/>
      <c r="X27" s="430">
        <f t="shared" ca="1" si="17"/>
        <v>42185</v>
      </c>
      <c r="Y27" s="568" t="str">
        <f t="shared" ca="1" si="14"/>
        <v>Mar. juillet , 2015</v>
      </c>
      <c r="Z27" s="431">
        <f t="shared" ca="1" si="4"/>
        <v>31</v>
      </c>
      <c r="AA27" s="432">
        <f t="shared" ca="1" si="5"/>
        <v>7</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Mar</v>
      </c>
      <c r="U28" s="249" t="str">
        <f t="shared" ca="1" si="13"/>
        <v>juillet</v>
      </c>
      <c r="V28" s="184"/>
      <c r="W28" s="179"/>
      <c r="X28" s="430">
        <f t="shared" ca="1" si="17"/>
        <v>42185</v>
      </c>
      <c r="Y28" s="568" t="str">
        <f t="shared" ca="1" si="14"/>
        <v>Mar. juillet , 2015</v>
      </c>
      <c r="Z28" s="431">
        <f t="shared" ca="1" si="4"/>
        <v>31</v>
      </c>
      <c r="AA28" s="432">
        <f t="shared" ca="1" si="5"/>
        <v>7</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Mar</v>
      </c>
      <c r="U29" s="249" t="str">
        <f t="shared" ca="1" si="13"/>
        <v>juillet</v>
      </c>
      <c r="V29" s="184"/>
      <c r="W29" s="179"/>
      <c r="X29" s="430">
        <f t="shared" ca="1" si="17"/>
        <v>42185</v>
      </c>
      <c r="Y29" s="568" t="str">
        <f t="shared" ca="1" si="14"/>
        <v>Mar. juillet , 2015</v>
      </c>
      <c r="Z29" s="431">
        <f t="shared" ca="1" si="4"/>
        <v>31</v>
      </c>
      <c r="AA29" s="432">
        <f t="shared" ca="1" si="5"/>
        <v>7</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Mar</v>
      </c>
      <c r="U30" s="249" t="str">
        <f t="shared" ca="1" si="13"/>
        <v>juillet</v>
      </c>
      <c r="V30" s="184"/>
      <c r="W30" s="179"/>
      <c r="X30" s="430">
        <f t="shared" ca="1" si="17"/>
        <v>42185</v>
      </c>
      <c r="Y30" s="568" t="str">
        <f t="shared" ca="1" si="14"/>
        <v>Mar. juillet , 2015</v>
      </c>
      <c r="Z30" s="431">
        <f t="shared" ca="1" si="4"/>
        <v>31</v>
      </c>
      <c r="AA30" s="432">
        <f t="shared" ca="1" si="5"/>
        <v>7</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Mar</v>
      </c>
      <c r="U31" s="249" t="str">
        <f t="shared" ca="1" si="13"/>
        <v>juillet</v>
      </c>
      <c r="V31" s="184"/>
      <c r="W31" s="179"/>
      <c r="X31" s="430">
        <f t="shared" ca="1" si="17"/>
        <v>42185</v>
      </c>
      <c r="Y31" s="568" t="str">
        <f t="shared" ca="1" si="14"/>
        <v>Mar. juillet , 2015</v>
      </c>
      <c r="Z31" s="431">
        <f t="shared" ca="1" si="4"/>
        <v>31</v>
      </c>
      <c r="AA31" s="432">
        <f t="shared" ca="1" si="5"/>
        <v>7</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Mar</v>
      </c>
      <c r="U32" s="249" t="str">
        <f t="shared" ca="1" si="13"/>
        <v>juillet</v>
      </c>
      <c r="V32" s="184"/>
      <c r="W32" s="179"/>
      <c r="X32" s="430">
        <f t="shared" ca="1" si="17"/>
        <v>42185</v>
      </c>
      <c r="Y32" s="568" t="str">
        <f t="shared" ca="1" si="14"/>
        <v>Mar. juillet , 2015</v>
      </c>
      <c r="Z32" s="431">
        <f t="shared" ca="1" si="4"/>
        <v>31</v>
      </c>
      <c r="AA32" s="432">
        <f t="shared" ca="1" si="5"/>
        <v>7</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Mar</v>
      </c>
      <c r="U33" s="249" t="str">
        <f t="shared" ca="1" si="13"/>
        <v>juillet</v>
      </c>
      <c r="V33" s="184"/>
      <c r="W33" s="179"/>
      <c r="X33" s="430">
        <f t="shared" ca="1" si="17"/>
        <v>42185</v>
      </c>
      <c r="Y33" s="568" t="str">
        <f t="shared" ca="1" si="14"/>
        <v>Mar. juillet , 2015</v>
      </c>
      <c r="Z33" s="431">
        <f t="shared" ca="1" si="4"/>
        <v>31</v>
      </c>
      <c r="AA33" s="432">
        <f t="shared" ca="1" si="5"/>
        <v>7</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Mar</v>
      </c>
      <c r="U34" s="249" t="str">
        <f t="shared" ca="1" si="13"/>
        <v>juillet</v>
      </c>
      <c r="V34" s="184"/>
      <c r="W34" s="179"/>
      <c r="X34" s="430">
        <f t="shared" ca="1" si="17"/>
        <v>42185</v>
      </c>
      <c r="Y34" s="568" t="str">
        <f t="shared" ca="1" si="14"/>
        <v>Mar. juillet , 2015</v>
      </c>
      <c r="Z34" s="431">
        <f t="shared" ca="1" si="4"/>
        <v>31</v>
      </c>
      <c r="AA34" s="432">
        <f t="shared" ca="1" si="5"/>
        <v>7</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Mar</v>
      </c>
      <c r="U35" s="249" t="str">
        <f t="shared" ca="1" si="13"/>
        <v>juillet</v>
      </c>
      <c r="V35" s="184"/>
      <c r="W35" s="179"/>
      <c r="X35" s="430">
        <f t="shared" ca="1" si="17"/>
        <v>42185</v>
      </c>
      <c r="Y35" s="568" t="str">
        <f t="shared" ca="1" si="14"/>
        <v>Mar. juillet , 2015</v>
      </c>
      <c r="Z35" s="431">
        <f t="shared" ca="1" si="4"/>
        <v>31</v>
      </c>
      <c r="AA35" s="432">
        <f t="shared" ca="1" si="5"/>
        <v>7</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Mar</v>
      </c>
      <c r="U36" s="249" t="str">
        <f t="shared" ca="1" si="13"/>
        <v>juillet</v>
      </c>
      <c r="V36" s="184"/>
      <c r="W36" s="179"/>
      <c r="X36" s="430">
        <f t="shared" ca="1" si="17"/>
        <v>42185</v>
      </c>
      <c r="Y36" s="568" t="str">
        <f t="shared" ca="1" si="14"/>
        <v>Mar. juillet , 2015</v>
      </c>
      <c r="Z36" s="431">
        <f t="shared" ca="1" si="4"/>
        <v>31</v>
      </c>
      <c r="AA36" s="432">
        <f t="shared" ca="1" si="5"/>
        <v>7</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Mar</v>
      </c>
      <c r="U37" s="249" t="str">
        <f t="shared" ca="1" si="13"/>
        <v>juillet</v>
      </c>
      <c r="V37" s="184"/>
      <c r="W37" s="179"/>
      <c r="X37" s="430">
        <f t="shared" ca="1" si="17"/>
        <v>42185</v>
      </c>
      <c r="Y37" s="568" t="str">
        <f t="shared" ca="1" si="14"/>
        <v>Mar. juillet , 2015</v>
      </c>
      <c r="Z37" s="431">
        <f t="shared" ca="1" si="4"/>
        <v>31</v>
      </c>
      <c r="AA37" s="432">
        <f t="shared" ca="1" si="5"/>
        <v>7</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Mar</v>
      </c>
      <c r="U38" s="249" t="str">
        <f t="shared" ca="1" si="13"/>
        <v>juillet</v>
      </c>
      <c r="V38" s="184"/>
      <c r="W38" s="179"/>
      <c r="X38" s="430">
        <f t="shared" ca="1" si="17"/>
        <v>42185</v>
      </c>
      <c r="Y38" s="568" t="str">
        <f t="shared" ca="1" si="14"/>
        <v>Mar. juillet , 2015</v>
      </c>
      <c r="Z38" s="431">
        <f t="shared" ca="1" si="4"/>
        <v>31</v>
      </c>
      <c r="AA38" s="432">
        <f t="shared" ca="1" si="5"/>
        <v>7</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Mar</v>
      </c>
      <c r="U39" s="249" t="str">
        <f t="shared" ca="1" si="13"/>
        <v>juillet</v>
      </c>
      <c r="V39" s="184"/>
      <c r="W39" s="179"/>
      <c r="X39" s="430">
        <f t="shared" ca="1" si="17"/>
        <v>42185</v>
      </c>
      <c r="Y39" s="568" t="str">
        <f t="shared" ca="1" si="14"/>
        <v>Mar. juillet , 2015</v>
      </c>
      <c r="Z39" s="431">
        <f t="shared" ca="1" si="4"/>
        <v>31</v>
      </c>
      <c r="AA39" s="432">
        <f t="shared" ca="1" si="5"/>
        <v>7</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Mar</v>
      </c>
      <c r="U40" s="249" t="str">
        <f t="shared" ca="1" si="13"/>
        <v>juillet</v>
      </c>
      <c r="V40" s="184"/>
      <c r="W40" s="179"/>
      <c r="X40" s="430">
        <f t="shared" ca="1" si="17"/>
        <v>42185</v>
      </c>
      <c r="Y40" s="568" t="str">
        <f t="shared" ca="1" si="14"/>
        <v>Mar. juillet , 2015</v>
      </c>
      <c r="Z40" s="431">
        <f t="shared" ca="1" si="4"/>
        <v>31</v>
      </c>
      <c r="AA40" s="432">
        <f t="shared" ca="1" si="5"/>
        <v>7</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Mar</v>
      </c>
      <c r="U41" s="249" t="str">
        <f t="shared" ca="1" si="13"/>
        <v>juillet</v>
      </c>
      <c r="V41" s="184"/>
      <c r="W41" s="179"/>
      <c r="X41" s="430">
        <f t="shared" ca="1" si="17"/>
        <v>42185</v>
      </c>
      <c r="Y41" s="568" t="str">
        <f t="shared" ca="1" si="14"/>
        <v>Mar. juillet , 2015</v>
      </c>
      <c r="Z41" s="431">
        <f t="shared" ca="1" si="4"/>
        <v>31</v>
      </c>
      <c r="AA41" s="432">
        <f t="shared" ca="1" si="5"/>
        <v>7</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Mar</v>
      </c>
      <c r="U42" s="249" t="str">
        <f t="shared" ca="1" si="13"/>
        <v>juillet</v>
      </c>
      <c r="V42" s="184"/>
      <c r="W42" s="179"/>
      <c r="X42" s="430">
        <f t="shared" ca="1" si="17"/>
        <v>42185</v>
      </c>
      <c r="Y42" s="568" t="str">
        <f t="shared" ca="1" si="14"/>
        <v>Mar. juillet , 2015</v>
      </c>
      <c r="Z42" s="431">
        <f t="shared" ca="1" si="4"/>
        <v>31</v>
      </c>
      <c r="AA42" s="432">
        <f t="shared" ca="1" si="5"/>
        <v>7</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Mar</v>
      </c>
      <c r="U43" s="249" t="str">
        <f t="shared" ca="1" si="13"/>
        <v>juillet</v>
      </c>
      <c r="V43" s="184"/>
      <c r="W43" s="179"/>
      <c r="X43" s="430">
        <f t="shared" ca="1" si="17"/>
        <v>42185</v>
      </c>
      <c r="Y43" s="568" t="str">
        <f t="shared" ca="1" si="14"/>
        <v>Mar. juillet , 2015</v>
      </c>
      <c r="Z43" s="431">
        <f t="shared" ca="1" si="4"/>
        <v>31</v>
      </c>
      <c r="AA43" s="432">
        <f t="shared" ca="1" si="5"/>
        <v>7</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Mar</v>
      </c>
      <c r="U44" s="249" t="str">
        <f t="shared" ca="1" si="13"/>
        <v>juillet</v>
      </c>
      <c r="V44" s="184"/>
      <c r="W44" s="179"/>
      <c r="X44" s="430">
        <f t="shared" ca="1" si="17"/>
        <v>42185</v>
      </c>
      <c r="Y44" s="568" t="str">
        <f t="shared" ca="1" si="14"/>
        <v>Mar. juillet , 2015</v>
      </c>
      <c r="Z44" s="431">
        <f t="shared" ca="1" si="4"/>
        <v>31</v>
      </c>
      <c r="AA44" s="432">
        <f t="shared" ca="1" si="5"/>
        <v>7</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Mar</v>
      </c>
      <c r="U45" s="249" t="str">
        <f t="shared" ca="1" si="13"/>
        <v>juillet</v>
      </c>
      <c r="V45" s="184"/>
      <c r="W45" s="179"/>
      <c r="X45" s="430">
        <f t="shared" ca="1" si="17"/>
        <v>42185</v>
      </c>
      <c r="Y45" s="568" t="str">
        <f t="shared" ca="1" si="14"/>
        <v>Mar. juillet , 2015</v>
      </c>
      <c r="Z45" s="431">
        <f t="shared" ca="1" si="4"/>
        <v>31</v>
      </c>
      <c r="AA45" s="432">
        <f t="shared" ca="1" si="5"/>
        <v>7</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Mar</v>
      </c>
      <c r="U46" s="249" t="str">
        <f t="shared" ca="1" si="13"/>
        <v>juillet</v>
      </c>
      <c r="V46" s="184"/>
      <c r="W46" s="179"/>
      <c r="X46" s="430">
        <f t="shared" ca="1" si="17"/>
        <v>42185</v>
      </c>
      <c r="Y46" s="568" t="str">
        <f t="shared" ca="1" si="14"/>
        <v>Mar. juillet , 2015</v>
      </c>
      <c r="Z46" s="431">
        <f t="shared" ca="1" si="4"/>
        <v>31</v>
      </c>
      <c r="AA46" s="432">
        <f t="shared" ca="1" si="5"/>
        <v>7</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Mar</v>
      </c>
      <c r="U47" s="249" t="str">
        <f t="shared" ca="1" si="13"/>
        <v>juillet</v>
      </c>
      <c r="V47" s="184"/>
      <c r="W47" s="179"/>
      <c r="X47" s="430">
        <f t="shared" ca="1" si="17"/>
        <v>42185</v>
      </c>
      <c r="Y47" s="568" t="str">
        <f t="shared" ca="1" si="14"/>
        <v>Mar. juillet , 2015</v>
      </c>
      <c r="Z47" s="431">
        <f t="shared" ca="1" si="4"/>
        <v>31</v>
      </c>
      <c r="AA47" s="432">
        <f t="shared" ca="1" si="5"/>
        <v>7</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Mar</v>
      </c>
      <c r="U48" s="249" t="str">
        <f t="shared" ca="1" si="13"/>
        <v>juillet</v>
      </c>
      <c r="V48" s="184"/>
      <c r="W48" s="179"/>
      <c r="X48" s="430">
        <f t="shared" ca="1" si="17"/>
        <v>42185</v>
      </c>
      <c r="Y48" s="568" t="str">
        <f t="shared" ca="1" si="14"/>
        <v>Mar. juillet , 2015</v>
      </c>
      <c r="Z48" s="431">
        <f t="shared" ca="1" si="4"/>
        <v>31</v>
      </c>
      <c r="AA48" s="432">
        <f t="shared" ca="1" si="5"/>
        <v>7</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Mar</v>
      </c>
      <c r="U49" s="249" t="str">
        <f t="shared" ca="1" si="13"/>
        <v>juillet</v>
      </c>
      <c r="V49" s="184"/>
      <c r="W49" s="179"/>
      <c r="X49" s="430">
        <f t="shared" ca="1" si="17"/>
        <v>42185</v>
      </c>
      <c r="Y49" s="568" t="str">
        <f t="shared" ca="1" si="14"/>
        <v>Mar. juillet , 2015</v>
      </c>
      <c r="Z49" s="431">
        <f t="shared" ca="1" si="4"/>
        <v>31</v>
      </c>
      <c r="AA49" s="432">
        <f t="shared" ca="1" si="5"/>
        <v>7</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Mar</v>
      </c>
      <c r="U50" s="249" t="str">
        <f t="shared" ca="1" si="13"/>
        <v>juillet</v>
      </c>
      <c r="V50" s="184"/>
      <c r="W50" s="179"/>
      <c r="X50" s="430">
        <f t="shared" ca="1" si="17"/>
        <v>42185</v>
      </c>
      <c r="Y50" s="568" t="str">
        <f t="shared" ca="1" si="14"/>
        <v>Mar. juillet , 2015</v>
      </c>
      <c r="Z50" s="431">
        <f t="shared" ca="1" si="4"/>
        <v>31</v>
      </c>
      <c r="AA50" s="432">
        <f t="shared" ca="1" si="5"/>
        <v>7</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Mar</v>
      </c>
      <c r="U51" s="249" t="str">
        <f t="shared" ca="1" si="13"/>
        <v>juillet</v>
      </c>
      <c r="V51" s="184"/>
      <c r="W51" s="179"/>
      <c r="X51" s="430">
        <f t="shared" ca="1" si="17"/>
        <v>42185</v>
      </c>
      <c r="Y51" s="568" t="str">
        <f t="shared" ca="1" si="14"/>
        <v>Mar. juillet , 2015</v>
      </c>
      <c r="Z51" s="431">
        <f t="shared" ca="1" si="4"/>
        <v>31</v>
      </c>
      <c r="AA51" s="432">
        <f t="shared" ca="1" si="5"/>
        <v>7</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Mar</v>
      </c>
      <c r="U52" s="249" t="str">
        <f t="shared" ca="1" si="13"/>
        <v>juillet</v>
      </c>
      <c r="V52" s="184"/>
      <c r="W52" s="179"/>
      <c r="X52" s="430">
        <f t="shared" ca="1" si="17"/>
        <v>42185</v>
      </c>
      <c r="Y52" s="568" t="str">
        <f t="shared" ca="1" si="14"/>
        <v>Mar. juillet , 2015</v>
      </c>
      <c r="Z52" s="431">
        <f t="shared" ca="1" si="4"/>
        <v>31</v>
      </c>
      <c r="AA52" s="432">
        <f t="shared" ca="1" si="5"/>
        <v>7</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Mar</v>
      </c>
      <c r="U53" s="249" t="str">
        <f t="shared" ca="1" si="13"/>
        <v>juillet</v>
      </c>
      <c r="V53" s="184"/>
      <c r="W53" s="179"/>
      <c r="X53" s="430">
        <f t="shared" ca="1" si="17"/>
        <v>42185</v>
      </c>
      <c r="Y53" s="568" t="str">
        <f t="shared" ca="1" si="14"/>
        <v>Mar. juillet , 2015</v>
      </c>
      <c r="Z53" s="431">
        <f t="shared" ca="1" si="4"/>
        <v>31</v>
      </c>
      <c r="AA53" s="432">
        <f t="shared" ca="1" si="5"/>
        <v>7</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Mar</v>
      </c>
      <c r="U54" s="249" t="str">
        <f t="shared" ca="1" si="13"/>
        <v>juillet</v>
      </c>
      <c r="V54" s="184"/>
      <c r="W54" s="179"/>
      <c r="X54" s="430">
        <f t="shared" ca="1" si="17"/>
        <v>42185</v>
      </c>
      <c r="Y54" s="568" t="str">
        <f t="shared" ca="1" si="14"/>
        <v>Mar. juillet , 2015</v>
      </c>
      <c r="Z54" s="431">
        <f t="shared" ca="1" si="4"/>
        <v>31</v>
      </c>
      <c r="AA54" s="432">
        <f t="shared" ca="1" si="5"/>
        <v>7</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Mar</v>
      </c>
      <c r="U55" s="249" t="str">
        <f t="shared" ca="1" si="13"/>
        <v>juillet</v>
      </c>
      <c r="V55" s="184"/>
      <c r="W55" s="179"/>
      <c r="X55" s="430">
        <f t="shared" ca="1" si="17"/>
        <v>42185</v>
      </c>
      <c r="Y55" s="568" t="str">
        <f t="shared" ca="1" si="14"/>
        <v>Mar. juillet , 2015</v>
      </c>
      <c r="Z55" s="431">
        <f t="shared" ca="1" si="4"/>
        <v>31</v>
      </c>
      <c r="AA55" s="432">
        <f t="shared" ca="1" si="5"/>
        <v>7</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Mar</v>
      </c>
      <c r="U56" s="249" t="str">
        <f t="shared" ca="1" si="13"/>
        <v>juillet</v>
      </c>
      <c r="V56" s="184"/>
      <c r="W56" s="179"/>
      <c r="X56" s="430">
        <f t="shared" ca="1" si="17"/>
        <v>42185</v>
      </c>
      <c r="Y56" s="568" t="str">
        <f t="shared" ca="1" si="14"/>
        <v>Mar. juillet , 2015</v>
      </c>
      <c r="Z56" s="431">
        <f t="shared" ca="1" si="4"/>
        <v>31</v>
      </c>
      <c r="AA56" s="432">
        <f t="shared" ca="1" si="5"/>
        <v>7</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Mar</v>
      </c>
      <c r="U57" s="249" t="str">
        <f t="shared" ca="1" si="13"/>
        <v>juillet</v>
      </c>
      <c r="V57" s="184"/>
      <c r="W57" s="179"/>
      <c r="X57" s="430">
        <f t="shared" ca="1" si="17"/>
        <v>42185</v>
      </c>
      <c r="Y57" s="568" t="str">
        <f t="shared" ca="1" si="14"/>
        <v>Mar. juillet , 2015</v>
      </c>
      <c r="Z57" s="431">
        <f t="shared" ca="1" si="4"/>
        <v>31</v>
      </c>
      <c r="AA57" s="432">
        <f t="shared" ca="1" si="5"/>
        <v>7</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Mar</v>
      </c>
      <c r="U58" s="249" t="str">
        <f t="shared" ca="1" si="13"/>
        <v>juillet</v>
      </c>
      <c r="V58" s="184"/>
      <c r="W58" s="179"/>
      <c r="X58" s="430">
        <f t="shared" ca="1" si="17"/>
        <v>42185</v>
      </c>
      <c r="Y58" s="568" t="str">
        <f t="shared" ca="1" si="14"/>
        <v>Mar. juillet , 2015</v>
      </c>
      <c r="Z58" s="431">
        <f t="shared" ca="1" si="4"/>
        <v>31</v>
      </c>
      <c r="AA58" s="432">
        <f t="shared" ca="1" si="5"/>
        <v>7</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Mar</v>
      </c>
      <c r="U59" s="249" t="str">
        <f t="shared" ca="1" si="13"/>
        <v>juillet</v>
      </c>
      <c r="V59" s="184"/>
      <c r="W59" s="179"/>
      <c r="X59" s="430">
        <f t="shared" ca="1" si="17"/>
        <v>42185</v>
      </c>
      <c r="Y59" s="568" t="str">
        <f t="shared" ca="1" si="14"/>
        <v>Mar. juillet , 2015</v>
      </c>
      <c r="Z59" s="431">
        <f t="shared" ca="1" si="4"/>
        <v>31</v>
      </c>
      <c r="AA59" s="432">
        <f t="shared" ca="1" si="5"/>
        <v>7</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Mar</v>
      </c>
      <c r="U60" s="249" t="str">
        <f t="shared" ca="1" si="13"/>
        <v>juillet</v>
      </c>
      <c r="V60" s="184"/>
      <c r="W60" s="179"/>
      <c r="X60" s="430">
        <f t="shared" ca="1" si="17"/>
        <v>42185</v>
      </c>
      <c r="Y60" s="568" t="str">
        <f t="shared" ca="1" si="14"/>
        <v>Mar. juillet , 2015</v>
      </c>
      <c r="Z60" s="431">
        <f t="shared" ca="1" si="4"/>
        <v>31</v>
      </c>
      <c r="AA60" s="432">
        <f t="shared" ca="1" si="5"/>
        <v>7</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Mar</v>
      </c>
      <c r="U61" s="249" t="str">
        <f t="shared" ca="1" si="13"/>
        <v>juillet</v>
      </c>
      <c r="V61" s="184"/>
      <c r="W61" s="179"/>
      <c r="X61" s="430">
        <f t="shared" ca="1" si="17"/>
        <v>42185</v>
      </c>
      <c r="Y61" s="568" t="str">
        <f t="shared" ca="1" si="14"/>
        <v>Mar. juillet , 2015</v>
      </c>
      <c r="Z61" s="431">
        <f t="shared" ca="1" si="4"/>
        <v>31</v>
      </c>
      <c r="AA61" s="432">
        <f t="shared" ca="1" si="5"/>
        <v>7</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Mar</v>
      </c>
      <c r="U62" s="249" t="str">
        <f t="shared" ca="1" si="13"/>
        <v>juillet</v>
      </c>
      <c r="V62" s="184"/>
      <c r="W62" s="179"/>
      <c r="X62" s="430">
        <f t="shared" ca="1" si="17"/>
        <v>42185</v>
      </c>
      <c r="Y62" s="568" t="str">
        <f t="shared" ca="1" si="14"/>
        <v>Mar. juillet , 2015</v>
      </c>
      <c r="Z62" s="431">
        <f t="shared" ca="1" si="4"/>
        <v>31</v>
      </c>
      <c r="AA62" s="432">
        <f t="shared" ca="1" si="5"/>
        <v>7</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Mar</v>
      </c>
      <c r="U63" s="249" t="str">
        <f t="shared" ca="1" si="13"/>
        <v>juillet</v>
      </c>
      <c r="V63" s="184"/>
      <c r="W63" s="179"/>
      <c r="X63" s="430">
        <f t="shared" ca="1" si="17"/>
        <v>42185</v>
      </c>
      <c r="Y63" s="568" t="str">
        <f t="shared" ca="1" si="14"/>
        <v>Mar. juillet , 2015</v>
      </c>
      <c r="Z63" s="431">
        <f t="shared" ca="1" si="4"/>
        <v>31</v>
      </c>
      <c r="AA63" s="432">
        <f t="shared" ca="1" si="5"/>
        <v>7</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Mar</v>
      </c>
      <c r="U64" s="249" t="str">
        <f t="shared" ca="1" si="13"/>
        <v>juillet</v>
      </c>
      <c r="V64" s="184"/>
      <c r="W64" s="179"/>
      <c r="X64" s="430">
        <f t="shared" ca="1" si="17"/>
        <v>42185</v>
      </c>
      <c r="Y64" s="568" t="str">
        <f t="shared" ca="1" si="14"/>
        <v>Mar. juillet , 2015</v>
      </c>
      <c r="Z64" s="431">
        <f t="shared" ca="1" si="4"/>
        <v>31</v>
      </c>
      <c r="AA64" s="432">
        <f t="shared" ca="1" si="5"/>
        <v>7</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Mar</v>
      </c>
      <c r="U65" s="249" t="str">
        <f t="shared" ca="1" si="13"/>
        <v>juillet</v>
      </c>
      <c r="V65" s="184"/>
      <c r="W65" s="179"/>
      <c r="X65" s="430">
        <f t="shared" ca="1" si="17"/>
        <v>42185</v>
      </c>
      <c r="Y65" s="568" t="str">
        <f t="shared" ca="1" si="14"/>
        <v>Mar. juillet , 2015</v>
      </c>
      <c r="Z65" s="431">
        <f t="shared" ca="1" si="4"/>
        <v>31</v>
      </c>
      <c r="AA65" s="432">
        <f t="shared" ca="1" si="5"/>
        <v>7</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Mar</v>
      </c>
      <c r="U66" s="249" t="str">
        <f t="shared" ca="1" si="13"/>
        <v>juillet</v>
      </c>
      <c r="V66" s="184"/>
      <c r="W66" s="179"/>
      <c r="X66" s="430">
        <f t="shared" ca="1" si="17"/>
        <v>42185</v>
      </c>
      <c r="Y66" s="568" t="str">
        <f t="shared" ca="1" si="14"/>
        <v>Mar. juillet , 2015</v>
      </c>
      <c r="Z66" s="431">
        <f t="shared" ca="1" si="4"/>
        <v>31</v>
      </c>
      <c r="AA66" s="432">
        <f t="shared" ca="1" si="5"/>
        <v>7</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Mar</v>
      </c>
      <c r="U67" s="249" t="str">
        <f t="shared" ca="1" si="13"/>
        <v>juillet</v>
      </c>
      <c r="V67" s="184"/>
      <c r="W67" s="179"/>
      <c r="X67" s="430">
        <f t="shared" ca="1" si="17"/>
        <v>42185</v>
      </c>
      <c r="Y67" s="568" t="str">
        <f t="shared" ca="1" si="14"/>
        <v>Mar. juillet , 2015</v>
      </c>
      <c r="Z67" s="431">
        <f t="shared" ca="1" si="4"/>
        <v>31</v>
      </c>
      <c r="AA67" s="432">
        <f t="shared" ca="1" si="5"/>
        <v>7</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Mar</v>
      </c>
      <c r="U68" s="249" t="str">
        <f t="shared" ca="1" si="13"/>
        <v>juillet</v>
      </c>
      <c r="V68" s="184"/>
      <c r="W68" s="179"/>
      <c r="X68" s="430">
        <f t="shared" ca="1" si="17"/>
        <v>42185</v>
      </c>
      <c r="Y68" s="568" t="str">
        <f t="shared" ca="1" si="14"/>
        <v>Mar. juillet , 2015</v>
      </c>
      <c r="Z68" s="431">
        <f t="shared" ca="1" si="4"/>
        <v>31</v>
      </c>
      <c r="AA68" s="432">
        <f t="shared" ca="1" si="5"/>
        <v>7</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Mar</v>
      </c>
      <c r="U69" s="249" t="str">
        <f t="shared" ca="1" si="13"/>
        <v>juillet</v>
      </c>
      <c r="V69" s="184"/>
      <c r="W69" s="179"/>
      <c r="X69" s="430">
        <f t="shared" ca="1" si="17"/>
        <v>42185</v>
      </c>
      <c r="Y69" s="568" t="str">
        <f t="shared" ca="1" si="14"/>
        <v>Mar. juillet , 2015</v>
      </c>
      <c r="Z69" s="431">
        <f t="shared" ca="1" si="4"/>
        <v>31</v>
      </c>
      <c r="AA69" s="432">
        <f t="shared" ca="1" si="5"/>
        <v>7</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Mar</v>
      </c>
      <c r="U70" s="249" t="str">
        <f t="shared" ca="1" si="13"/>
        <v>juillet</v>
      </c>
      <c r="V70" s="184"/>
      <c r="W70" s="179"/>
      <c r="X70" s="430">
        <f t="shared" ca="1" si="17"/>
        <v>42185</v>
      </c>
      <c r="Y70" s="568" t="str">
        <f t="shared" ca="1" si="14"/>
        <v>Mar. juillet , 2015</v>
      </c>
      <c r="Z70" s="431">
        <f t="shared" ca="1" si="4"/>
        <v>31</v>
      </c>
      <c r="AA70" s="432">
        <f t="shared" ca="1" si="5"/>
        <v>7</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Mar</v>
      </c>
      <c r="U71" s="249" t="str">
        <f t="shared" ca="1" si="13"/>
        <v>juillet</v>
      </c>
      <c r="V71" s="184"/>
      <c r="W71" s="179"/>
      <c r="X71" s="430">
        <f t="shared" ca="1" si="17"/>
        <v>42185</v>
      </c>
      <c r="Y71" s="568" t="str">
        <f t="shared" ca="1" si="14"/>
        <v>Mar. juillet , 2015</v>
      </c>
      <c r="Z71" s="431">
        <f t="shared" ca="1" si="4"/>
        <v>31</v>
      </c>
      <c r="AA71" s="432">
        <f t="shared" ca="1" si="5"/>
        <v>7</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Mar</v>
      </c>
      <c r="U72" s="249" t="str">
        <f t="shared" ca="1" si="13"/>
        <v>juillet</v>
      </c>
      <c r="V72" s="184"/>
      <c r="W72" s="179"/>
      <c r="X72" s="430">
        <f t="shared" ca="1" si="17"/>
        <v>42185</v>
      </c>
      <c r="Y72" s="568" t="str">
        <f t="shared" ca="1" si="14"/>
        <v>Mar. juillet , 2015</v>
      </c>
      <c r="Z72" s="431">
        <f t="shared" ca="1" si="4"/>
        <v>31</v>
      </c>
      <c r="AA72" s="432">
        <f t="shared" ca="1" si="5"/>
        <v>7</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Mar</v>
      </c>
      <c r="U73" s="249" t="str">
        <f t="shared" ca="1" si="13"/>
        <v>juillet</v>
      </c>
      <c r="V73" s="184"/>
      <c r="W73" s="179"/>
      <c r="X73" s="430">
        <f t="shared" ca="1" si="17"/>
        <v>42185</v>
      </c>
      <c r="Y73" s="568" t="str">
        <f t="shared" ca="1" si="14"/>
        <v>Mar. juillet , 2015</v>
      </c>
      <c r="Z73" s="431">
        <f t="shared" ca="1" si="4"/>
        <v>31</v>
      </c>
      <c r="AA73" s="432">
        <f t="shared" ca="1" si="5"/>
        <v>7</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Mar</v>
      </c>
      <c r="U74" s="249" t="str">
        <f t="shared" ca="1" si="13"/>
        <v>juillet</v>
      </c>
      <c r="V74" s="184"/>
      <c r="W74" s="179"/>
      <c r="X74" s="430">
        <f t="shared" ca="1" si="17"/>
        <v>42185</v>
      </c>
      <c r="Y74" s="568" t="str">
        <f t="shared" ca="1" si="14"/>
        <v>Mar. juillet , 2015</v>
      </c>
      <c r="Z74" s="431">
        <f t="shared" ca="1" si="4"/>
        <v>31</v>
      </c>
      <c r="AA74" s="432">
        <f t="shared" ca="1" si="5"/>
        <v>7</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Mar</v>
      </c>
      <c r="U75" s="249" t="str">
        <f t="shared" ca="1" si="13"/>
        <v>juillet</v>
      </c>
      <c r="V75" s="184"/>
      <c r="W75" s="179"/>
      <c r="X75" s="430">
        <f t="shared" ca="1" si="17"/>
        <v>42185</v>
      </c>
      <c r="Y75" s="568" t="str">
        <f t="shared" ca="1" si="14"/>
        <v>Mar. juillet , 2015</v>
      </c>
      <c r="Z75" s="431">
        <f t="shared" ca="1" si="4"/>
        <v>31</v>
      </c>
      <c r="AA75" s="432">
        <f t="shared" ca="1" si="5"/>
        <v>7</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Mar</v>
      </c>
      <c r="U76" s="249" t="str">
        <f t="shared" ca="1" si="13"/>
        <v>juillet</v>
      </c>
      <c r="V76" s="184"/>
      <c r="W76" s="179"/>
      <c r="X76" s="430">
        <f t="shared" ca="1" si="17"/>
        <v>42185</v>
      </c>
      <c r="Y76" s="568" t="str">
        <f t="shared" ca="1" si="14"/>
        <v>Mar. juillet , 2015</v>
      </c>
      <c r="Z76" s="431">
        <f t="shared" ca="1" si="4"/>
        <v>31</v>
      </c>
      <c r="AA76" s="432">
        <f t="shared" ca="1" si="5"/>
        <v>7</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Mar</v>
      </c>
      <c r="U77" s="249" t="str">
        <f t="shared" ca="1" si="13"/>
        <v>juillet</v>
      </c>
      <c r="V77" s="184"/>
      <c r="W77" s="179"/>
      <c r="X77" s="430">
        <f t="shared" ca="1" si="17"/>
        <v>42185</v>
      </c>
      <c r="Y77" s="568" t="str">
        <f t="shared" ca="1" si="14"/>
        <v>Mar. juillet , 2015</v>
      </c>
      <c r="Z77" s="431">
        <f t="shared" ca="1" si="4"/>
        <v>31</v>
      </c>
      <c r="AA77" s="432">
        <f t="shared" ca="1" si="5"/>
        <v>7</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Mar</v>
      </c>
      <c r="U78" s="249" t="str">
        <f t="shared" ca="1" si="13"/>
        <v>juillet</v>
      </c>
      <c r="V78" s="184"/>
      <c r="W78" s="179"/>
      <c r="X78" s="430">
        <f t="shared" ca="1" si="17"/>
        <v>42185</v>
      </c>
      <c r="Y78" s="568" t="str">
        <f t="shared" ca="1" si="14"/>
        <v>Mar. juillet , 2015</v>
      </c>
      <c r="Z78" s="431">
        <f t="shared" ca="1" si="4"/>
        <v>31</v>
      </c>
      <c r="AA78" s="432">
        <f t="shared" ca="1" si="5"/>
        <v>7</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Mar</v>
      </c>
      <c r="U79" s="249" t="str">
        <f t="shared" ca="1" si="13"/>
        <v>juillet</v>
      </c>
      <c r="V79" s="184"/>
      <c r="W79" s="179"/>
      <c r="X79" s="430">
        <f t="shared" ca="1" si="17"/>
        <v>42185</v>
      </c>
      <c r="Y79" s="568" t="str">
        <f t="shared" ca="1" si="14"/>
        <v>Mar. juillet , 2015</v>
      </c>
      <c r="Z79" s="431">
        <f t="shared" ca="1" si="4"/>
        <v>31</v>
      </c>
      <c r="AA79" s="432">
        <f t="shared" ca="1" si="5"/>
        <v>7</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Mar</v>
      </c>
      <c r="U80" s="249" t="str">
        <f t="shared" ca="1" si="13"/>
        <v>juillet</v>
      </c>
      <c r="V80" s="184"/>
      <c r="W80" s="179"/>
      <c r="X80" s="430">
        <f t="shared" ca="1" si="17"/>
        <v>42185</v>
      </c>
      <c r="Y80" s="568" t="str">
        <f t="shared" ca="1" si="14"/>
        <v>Mar. juillet , 2015</v>
      </c>
      <c r="Z80" s="431">
        <f t="shared" ca="1" si="4"/>
        <v>31</v>
      </c>
      <c r="AA80" s="432">
        <f t="shared" ca="1" si="5"/>
        <v>7</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Mar</v>
      </c>
      <c r="U81" s="249" t="str">
        <f t="shared" ca="1" si="13"/>
        <v>juillet</v>
      </c>
      <c r="V81" s="184"/>
      <c r="W81" s="179"/>
      <c r="X81" s="430">
        <f t="shared" ca="1" si="17"/>
        <v>42185</v>
      </c>
      <c r="Y81" s="568" t="str">
        <f t="shared" ca="1" si="14"/>
        <v>Mar. juillet , 2015</v>
      </c>
      <c r="Z81" s="431">
        <f t="shared" ca="1" si="4"/>
        <v>31</v>
      </c>
      <c r="AA81" s="432">
        <f t="shared" ca="1" si="5"/>
        <v>7</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Mar</v>
      </c>
      <c r="U82" s="249" t="str">
        <f t="shared" ca="1" si="13"/>
        <v>juillet</v>
      </c>
      <c r="V82" s="184"/>
      <c r="W82" s="179"/>
      <c r="X82" s="430">
        <f t="shared" ca="1" si="17"/>
        <v>42185</v>
      </c>
      <c r="Y82" s="568" t="str">
        <f t="shared" ca="1" si="14"/>
        <v>Mar. juillet , 2015</v>
      </c>
      <c r="Z82" s="431">
        <f t="shared" ca="1" si="4"/>
        <v>31</v>
      </c>
      <c r="AA82" s="432">
        <f t="shared" ca="1" si="5"/>
        <v>7</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Mar</v>
      </c>
      <c r="U83" s="249" t="str">
        <f t="shared" ca="1" si="13"/>
        <v>juillet</v>
      </c>
      <c r="V83" s="184"/>
      <c r="W83" s="179"/>
      <c r="X83" s="430">
        <f t="shared" ca="1" si="17"/>
        <v>42185</v>
      </c>
      <c r="Y83" s="568" t="str">
        <f t="shared" ca="1" si="14"/>
        <v>Mar. juillet , 2015</v>
      </c>
      <c r="Z83" s="431">
        <f t="shared" ca="1" si="4"/>
        <v>31</v>
      </c>
      <c r="AA83" s="432">
        <f t="shared" ca="1" si="5"/>
        <v>7</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Mar</v>
      </c>
      <c r="U84" s="249" t="str">
        <f t="shared" ca="1" si="13"/>
        <v>juillet</v>
      </c>
      <c r="V84" s="184"/>
      <c r="W84" s="179"/>
      <c r="X84" s="430">
        <f t="shared" ca="1" si="17"/>
        <v>42185</v>
      </c>
      <c r="Y84" s="568" t="str">
        <f t="shared" ca="1" si="14"/>
        <v>Mar. juillet , 2015</v>
      </c>
      <c r="Z84" s="431">
        <f t="shared" ref="Z84:Z147" ca="1" si="24">MIN(R84,$AF$5)</f>
        <v>31</v>
      </c>
      <c r="AA84" s="432">
        <f t="shared" ref="AA84:AA147" ca="1" si="25">$AD$6</f>
        <v>7</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Mar</v>
      </c>
      <c r="U85" s="249" t="str">
        <f t="shared" ref="U85:U148" ca="1" si="32">$U$19</f>
        <v>juillet</v>
      </c>
      <c r="V85" s="184"/>
      <c r="W85" s="179"/>
      <c r="X85" s="430">
        <f t="shared" ca="1" si="17"/>
        <v>42185</v>
      </c>
      <c r="Y85" s="568" t="str">
        <f t="shared" ref="Y85:Y148" ca="1" si="33">IF(Y79="f",T85&amp;". "&amp;" "&amp;R85&amp;" "&amp;U85&amp;" "&amp;$AE$7,T85&amp;". "&amp;U85&amp;" "&amp;R85&amp;", "&amp;$AE$7)</f>
        <v>Mar. juillet , 2015</v>
      </c>
      <c r="Z85" s="431">
        <f t="shared" ca="1" si="24"/>
        <v>31</v>
      </c>
      <c r="AA85" s="432">
        <f t="shared" ca="1" si="25"/>
        <v>7</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Mar</v>
      </c>
      <c r="U86" s="249" t="str">
        <f t="shared" ca="1" si="32"/>
        <v>juillet</v>
      </c>
      <c r="V86" s="184"/>
      <c r="W86" s="179"/>
      <c r="X86" s="430">
        <f t="shared" ref="X86:X149" ca="1" si="36">$AE$8+D86</f>
        <v>42185</v>
      </c>
      <c r="Y86" s="568" t="str">
        <f t="shared" ca="1" si="33"/>
        <v>Mar. juillet , 2015</v>
      </c>
      <c r="Z86" s="431">
        <f t="shared" ca="1" si="24"/>
        <v>31</v>
      </c>
      <c r="AA86" s="432">
        <f t="shared" ca="1" si="25"/>
        <v>7</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Mar</v>
      </c>
      <c r="U87" s="249" t="str">
        <f t="shared" ca="1" si="32"/>
        <v>juillet</v>
      </c>
      <c r="V87" s="184"/>
      <c r="W87" s="179"/>
      <c r="X87" s="430">
        <f t="shared" ca="1" si="36"/>
        <v>42185</v>
      </c>
      <c r="Y87" s="568" t="str">
        <f t="shared" ca="1" si="33"/>
        <v>Mar. juillet , 2015</v>
      </c>
      <c r="Z87" s="431">
        <f t="shared" ca="1" si="24"/>
        <v>31</v>
      </c>
      <c r="AA87" s="432">
        <f t="shared" ca="1" si="25"/>
        <v>7</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Mar</v>
      </c>
      <c r="U88" s="249" t="str">
        <f t="shared" ca="1" si="32"/>
        <v>juillet</v>
      </c>
      <c r="V88" s="184"/>
      <c r="W88" s="179"/>
      <c r="X88" s="430">
        <f t="shared" ca="1" si="36"/>
        <v>42185</v>
      </c>
      <c r="Y88" s="568" t="str">
        <f t="shared" ca="1" si="33"/>
        <v>Mar. juillet , 2015</v>
      </c>
      <c r="Z88" s="431">
        <f t="shared" ca="1" si="24"/>
        <v>31</v>
      </c>
      <c r="AA88" s="432">
        <f t="shared" ca="1" si="25"/>
        <v>7</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Mar</v>
      </c>
      <c r="U89" s="249" t="str">
        <f t="shared" ca="1" si="32"/>
        <v>juillet</v>
      </c>
      <c r="V89" s="184"/>
      <c r="W89" s="179"/>
      <c r="X89" s="430">
        <f t="shared" ca="1" si="36"/>
        <v>42185</v>
      </c>
      <c r="Y89" s="568" t="str">
        <f t="shared" ca="1" si="33"/>
        <v>Mar. juillet , 2015</v>
      </c>
      <c r="Z89" s="431">
        <f t="shared" ca="1" si="24"/>
        <v>31</v>
      </c>
      <c r="AA89" s="432">
        <f t="shared" ca="1" si="25"/>
        <v>7</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Mar</v>
      </c>
      <c r="U90" s="249" t="str">
        <f t="shared" ca="1" si="32"/>
        <v>juillet</v>
      </c>
      <c r="V90" s="184"/>
      <c r="W90" s="179"/>
      <c r="X90" s="430">
        <f t="shared" ca="1" si="36"/>
        <v>42185</v>
      </c>
      <c r="Y90" s="568" t="str">
        <f t="shared" ca="1" si="33"/>
        <v>Mar. juillet , 2015</v>
      </c>
      <c r="Z90" s="431">
        <f t="shared" ca="1" si="24"/>
        <v>31</v>
      </c>
      <c r="AA90" s="432">
        <f t="shared" ca="1" si="25"/>
        <v>7</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Mar</v>
      </c>
      <c r="U91" s="249" t="str">
        <f t="shared" ca="1" si="32"/>
        <v>juillet</v>
      </c>
      <c r="V91" s="184"/>
      <c r="W91" s="179"/>
      <c r="X91" s="430">
        <f t="shared" ca="1" si="36"/>
        <v>42185</v>
      </c>
      <c r="Y91" s="568" t="str">
        <f t="shared" ca="1" si="33"/>
        <v>Mar. juillet , 2015</v>
      </c>
      <c r="Z91" s="431">
        <f t="shared" ca="1" si="24"/>
        <v>31</v>
      </c>
      <c r="AA91" s="432">
        <f t="shared" ca="1" si="25"/>
        <v>7</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Mar</v>
      </c>
      <c r="U92" s="249" t="str">
        <f t="shared" ca="1" si="32"/>
        <v>juillet</v>
      </c>
      <c r="V92" s="184"/>
      <c r="W92" s="179"/>
      <c r="X92" s="430">
        <f t="shared" ca="1" si="36"/>
        <v>42185</v>
      </c>
      <c r="Y92" s="568" t="str">
        <f t="shared" ca="1" si="33"/>
        <v>Mar. juillet , 2015</v>
      </c>
      <c r="Z92" s="431">
        <f t="shared" ca="1" si="24"/>
        <v>31</v>
      </c>
      <c r="AA92" s="432">
        <f t="shared" ca="1" si="25"/>
        <v>7</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Mar</v>
      </c>
      <c r="U93" s="249" t="str">
        <f t="shared" ca="1" si="32"/>
        <v>juillet</v>
      </c>
      <c r="V93" s="184"/>
      <c r="W93" s="179"/>
      <c r="X93" s="430">
        <f t="shared" ca="1" si="36"/>
        <v>42185</v>
      </c>
      <c r="Y93" s="568" t="str">
        <f t="shared" ca="1" si="33"/>
        <v>Mar. juillet , 2015</v>
      </c>
      <c r="Z93" s="431">
        <f t="shared" ca="1" si="24"/>
        <v>31</v>
      </c>
      <c r="AA93" s="432">
        <f t="shared" ca="1" si="25"/>
        <v>7</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Mar</v>
      </c>
      <c r="U94" s="249" t="str">
        <f t="shared" ca="1" si="32"/>
        <v>juillet</v>
      </c>
      <c r="V94" s="184"/>
      <c r="W94" s="179"/>
      <c r="X94" s="430">
        <f t="shared" ca="1" si="36"/>
        <v>42185</v>
      </c>
      <c r="Y94" s="568" t="str">
        <f t="shared" ca="1" si="33"/>
        <v>Mar. juillet , 2015</v>
      </c>
      <c r="Z94" s="431">
        <f t="shared" ca="1" si="24"/>
        <v>31</v>
      </c>
      <c r="AA94" s="432">
        <f t="shared" ca="1" si="25"/>
        <v>7</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Mar</v>
      </c>
      <c r="U95" s="249" t="str">
        <f t="shared" ca="1" si="32"/>
        <v>juillet</v>
      </c>
      <c r="V95" s="184"/>
      <c r="W95" s="179"/>
      <c r="X95" s="430">
        <f t="shared" ca="1" si="36"/>
        <v>42185</v>
      </c>
      <c r="Y95" s="568" t="str">
        <f t="shared" ca="1" si="33"/>
        <v>Mar. juillet , 2015</v>
      </c>
      <c r="Z95" s="431">
        <f t="shared" ca="1" si="24"/>
        <v>31</v>
      </c>
      <c r="AA95" s="432">
        <f t="shared" ca="1" si="25"/>
        <v>7</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Mar</v>
      </c>
      <c r="U96" s="249" t="str">
        <f t="shared" ca="1" si="32"/>
        <v>juillet</v>
      </c>
      <c r="V96" s="184"/>
      <c r="W96" s="179"/>
      <c r="X96" s="430">
        <f t="shared" ca="1" si="36"/>
        <v>42185</v>
      </c>
      <c r="Y96" s="568" t="str">
        <f t="shared" ca="1" si="33"/>
        <v>Mar. juillet , 2015</v>
      </c>
      <c r="Z96" s="431">
        <f t="shared" ca="1" si="24"/>
        <v>31</v>
      </c>
      <c r="AA96" s="432">
        <f t="shared" ca="1" si="25"/>
        <v>7</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Mar</v>
      </c>
      <c r="U97" s="249" t="str">
        <f t="shared" ca="1" si="32"/>
        <v>juillet</v>
      </c>
      <c r="V97" s="184"/>
      <c r="W97" s="179"/>
      <c r="X97" s="430">
        <f t="shared" ca="1" si="36"/>
        <v>42185</v>
      </c>
      <c r="Y97" s="568" t="str">
        <f t="shared" ca="1" si="33"/>
        <v>Mar. juillet , 2015</v>
      </c>
      <c r="Z97" s="431">
        <f t="shared" ca="1" si="24"/>
        <v>31</v>
      </c>
      <c r="AA97" s="432">
        <f t="shared" ca="1" si="25"/>
        <v>7</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Mar</v>
      </c>
      <c r="U98" s="249" t="str">
        <f t="shared" ca="1" si="32"/>
        <v>juillet</v>
      </c>
      <c r="V98" s="184"/>
      <c r="W98" s="179"/>
      <c r="X98" s="430">
        <f t="shared" ca="1" si="36"/>
        <v>42185</v>
      </c>
      <c r="Y98" s="568" t="str">
        <f t="shared" ca="1" si="33"/>
        <v>Mar. juillet , 2015</v>
      </c>
      <c r="Z98" s="431">
        <f t="shared" ca="1" si="24"/>
        <v>31</v>
      </c>
      <c r="AA98" s="432">
        <f t="shared" ca="1" si="25"/>
        <v>7</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Mar</v>
      </c>
      <c r="U99" s="249" t="str">
        <f t="shared" ca="1" si="32"/>
        <v>juillet</v>
      </c>
      <c r="V99" s="184"/>
      <c r="W99" s="179"/>
      <c r="X99" s="430">
        <f t="shared" ca="1" si="36"/>
        <v>42185</v>
      </c>
      <c r="Y99" s="568" t="str">
        <f t="shared" ca="1" si="33"/>
        <v>Mar. juillet , 2015</v>
      </c>
      <c r="Z99" s="431">
        <f t="shared" ca="1" si="24"/>
        <v>31</v>
      </c>
      <c r="AA99" s="432">
        <f t="shared" ca="1" si="25"/>
        <v>7</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Mar</v>
      </c>
      <c r="U100" s="249" t="str">
        <f t="shared" ca="1" si="32"/>
        <v>juillet</v>
      </c>
      <c r="V100" s="184"/>
      <c r="W100" s="179"/>
      <c r="X100" s="430">
        <f t="shared" ca="1" si="36"/>
        <v>42185</v>
      </c>
      <c r="Y100" s="568" t="str">
        <f t="shared" ca="1" si="33"/>
        <v>Mar. juillet , 2015</v>
      </c>
      <c r="Z100" s="431">
        <f t="shared" ca="1" si="24"/>
        <v>31</v>
      </c>
      <c r="AA100" s="432">
        <f t="shared" ca="1" si="25"/>
        <v>7</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Mar</v>
      </c>
      <c r="U101" s="249" t="str">
        <f t="shared" ca="1" si="32"/>
        <v>juillet</v>
      </c>
      <c r="V101" s="184"/>
      <c r="W101" s="179"/>
      <c r="X101" s="430">
        <f t="shared" ca="1" si="36"/>
        <v>42185</v>
      </c>
      <c r="Y101" s="568" t="str">
        <f t="shared" ca="1" si="33"/>
        <v>Mar. juillet , 2015</v>
      </c>
      <c r="Z101" s="431">
        <f t="shared" ca="1" si="24"/>
        <v>31</v>
      </c>
      <c r="AA101" s="432">
        <f t="shared" ca="1" si="25"/>
        <v>7</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Mar</v>
      </c>
      <c r="U102" s="249" t="str">
        <f t="shared" ca="1" si="32"/>
        <v>juillet</v>
      </c>
      <c r="V102" s="184"/>
      <c r="W102" s="179"/>
      <c r="X102" s="430">
        <f t="shared" ca="1" si="36"/>
        <v>42185</v>
      </c>
      <c r="Y102" s="568" t="str">
        <f t="shared" ca="1" si="33"/>
        <v>Mar. juillet , 2015</v>
      </c>
      <c r="Z102" s="431">
        <f t="shared" ca="1" si="24"/>
        <v>31</v>
      </c>
      <c r="AA102" s="432">
        <f t="shared" ca="1" si="25"/>
        <v>7</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Mar</v>
      </c>
      <c r="U103" s="249" t="str">
        <f t="shared" ca="1" si="32"/>
        <v>juillet</v>
      </c>
      <c r="V103" s="184"/>
      <c r="W103" s="179"/>
      <c r="X103" s="430">
        <f t="shared" ca="1" si="36"/>
        <v>42185</v>
      </c>
      <c r="Y103" s="568" t="str">
        <f t="shared" ca="1" si="33"/>
        <v>Mar. juillet , 2015</v>
      </c>
      <c r="Z103" s="431">
        <f t="shared" ca="1" si="24"/>
        <v>31</v>
      </c>
      <c r="AA103" s="432">
        <f t="shared" ca="1" si="25"/>
        <v>7</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Mar</v>
      </c>
      <c r="U104" s="249" t="str">
        <f t="shared" ca="1" si="32"/>
        <v>juillet</v>
      </c>
      <c r="V104" s="184"/>
      <c r="W104" s="179"/>
      <c r="X104" s="430">
        <f t="shared" ca="1" si="36"/>
        <v>42185</v>
      </c>
      <c r="Y104" s="568" t="str">
        <f t="shared" ca="1" si="33"/>
        <v>Mar. juillet , 2015</v>
      </c>
      <c r="Z104" s="431">
        <f t="shared" ca="1" si="24"/>
        <v>31</v>
      </c>
      <c r="AA104" s="432">
        <f t="shared" ca="1" si="25"/>
        <v>7</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Mar</v>
      </c>
      <c r="U105" s="249" t="str">
        <f t="shared" ca="1" si="32"/>
        <v>juillet</v>
      </c>
      <c r="V105" s="184"/>
      <c r="W105" s="179"/>
      <c r="X105" s="430">
        <f t="shared" ca="1" si="36"/>
        <v>42185</v>
      </c>
      <c r="Y105" s="568" t="str">
        <f t="shared" ca="1" si="33"/>
        <v>Mar. juillet , 2015</v>
      </c>
      <c r="Z105" s="431">
        <f t="shared" ca="1" si="24"/>
        <v>31</v>
      </c>
      <c r="AA105" s="432">
        <f t="shared" ca="1" si="25"/>
        <v>7</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Mar</v>
      </c>
      <c r="U106" s="249" t="str">
        <f t="shared" ca="1" si="32"/>
        <v>juillet</v>
      </c>
      <c r="V106" s="184"/>
      <c r="W106" s="179"/>
      <c r="X106" s="430">
        <f t="shared" ca="1" si="36"/>
        <v>42185</v>
      </c>
      <c r="Y106" s="568" t="str">
        <f t="shared" ca="1" si="33"/>
        <v>Mar. juillet , 2015</v>
      </c>
      <c r="Z106" s="431">
        <f t="shared" ca="1" si="24"/>
        <v>31</v>
      </c>
      <c r="AA106" s="432">
        <f t="shared" ca="1" si="25"/>
        <v>7</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Mar</v>
      </c>
      <c r="U107" s="249" t="str">
        <f t="shared" ca="1" si="32"/>
        <v>juillet</v>
      </c>
      <c r="V107" s="184"/>
      <c r="W107" s="179"/>
      <c r="X107" s="430">
        <f t="shared" ca="1" si="36"/>
        <v>42185</v>
      </c>
      <c r="Y107" s="568" t="str">
        <f t="shared" ca="1" si="33"/>
        <v>Mar. juillet , 2015</v>
      </c>
      <c r="Z107" s="431">
        <f t="shared" ca="1" si="24"/>
        <v>31</v>
      </c>
      <c r="AA107" s="432">
        <f t="shared" ca="1" si="25"/>
        <v>7</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Mar</v>
      </c>
      <c r="U108" s="249" t="str">
        <f t="shared" ca="1" si="32"/>
        <v>juillet</v>
      </c>
      <c r="V108" s="184"/>
      <c r="W108" s="179"/>
      <c r="X108" s="430">
        <f t="shared" ca="1" si="36"/>
        <v>42185</v>
      </c>
      <c r="Y108" s="568" t="str">
        <f t="shared" ca="1" si="33"/>
        <v>Mar. juillet , 2015</v>
      </c>
      <c r="Z108" s="431">
        <f t="shared" ca="1" si="24"/>
        <v>31</v>
      </c>
      <c r="AA108" s="432">
        <f t="shared" ca="1" si="25"/>
        <v>7</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Mar</v>
      </c>
      <c r="U109" s="249" t="str">
        <f t="shared" ca="1" si="32"/>
        <v>juillet</v>
      </c>
      <c r="V109" s="184"/>
      <c r="W109" s="179"/>
      <c r="X109" s="430">
        <f t="shared" ca="1" si="36"/>
        <v>42185</v>
      </c>
      <c r="Y109" s="568" t="str">
        <f t="shared" ca="1" si="33"/>
        <v>Mar. juillet , 2015</v>
      </c>
      <c r="Z109" s="431">
        <f t="shared" ca="1" si="24"/>
        <v>31</v>
      </c>
      <c r="AA109" s="432">
        <f t="shared" ca="1" si="25"/>
        <v>7</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Mar</v>
      </c>
      <c r="U110" s="249" t="str">
        <f t="shared" ca="1" si="32"/>
        <v>juillet</v>
      </c>
      <c r="V110" s="184"/>
      <c r="W110" s="179"/>
      <c r="X110" s="430">
        <f t="shared" ca="1" si="36"/>
        <v>42185</v>
      </c>
      <c r="Y110" s="568" t="str">
        <f t="shared" ca="1" si="33"/>
        <v>Mar. juillet , 2015</v>
      </c>
      <c r="Z110" s="431">
        <f t="shared" ca="1" si="24"/>
        <v>31</v>
      </c>
      <c r="AA110" s="432">
        <f t="shared" ca="1" si="25"/>
        <v>7</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Mar</v>
      </c>
      <c r="U111" s="249" t="str">
        <f t="shared" ca="1" si="32"/>
        <v>juillet</v>
      </c>
      <c r="V111" s="184"/>
      <c r="W111" s="179"/>
      <c r="X111" s="430">
        <f t="shared" ca="1" si="36"/>
        <v>42185</v>
      </c>
      <c r="Y111" s="568" t="str">
        <f t="shared" ca="1" si="33"/>
        <v>Mar. juillet , 2015</v>
      </c>
      <c r="Z111" s="431">
        <f t="shared" ca="1" si="24"/>
        <v>31</v>
      </c>
      <c r="AA111" s="432">
        <f t="shared" ca="1" si="25"/>
        <v>7</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Mar</v>
      </c>
      <c r="U112" s="249" t="str">
        <f t="shared" ca="1" si="32"/>
        <v>juillet</v>
      </c>
      <c r="V112" s="184"/>
      <c r="W112" s="179"/>
      <c r="X112" s="430">
        <f t="shared" ca="1" si="36"/>
        <v>42185</v>
      </c>
      <c r="Y112" s="568" t="str">
        <f t="shared" ca="1" si="33"/>
        <v>Mar. juillet , 2015</v>
      </c>
      <c r="Z112" s="431">
        <f t="shared" ca="1" si="24"/>
        <v>31</v>
      </c>
      <c r="AA112" s="432">
        <f t="shared" ca="1" si="25"/>
        <v>7</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Mar</v>
      </c>
      <c r="U113" s="249" t="str">
        <f t="shared" ca="1" si="32"/>
        <v>juillet</v>
      </c>
      <c r="V113" s="184"/>
      <c r="W113" s="179"/>
      <c r="X113" s="430">
        <f t="shared" ca="1" si="36"/>
        <v>42185</v>
      </c>
      <c r="Y113" s="568" t="str">
        <f t="shared" ca="1" si="33"/>
        <v>Mar. juillet , 2015</v>
      </c>
      <c r="Z113" s="431">
        <f t="shared" ca="1" si="24"/>
        <v>31</v>
      </c>
      <c r="AA113" s="432">
        <f t="shared" ca="1" si="25"/>
        <v>7</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Mar</v>
      </c>
      <c r="U114" s="249" t="str">
        <f t="shared" ca="1" si="32"/>
        <v>juillet</v>
      </c>
      <c r="V114" s="184"/>
      <c r="W114" s="179"/>
      <c r="X114" s="430">
        <f t="shared" ca="1" si="36"/>
        <v>42185</v>
      </c>
      <c r="Y114" s="568" t="str">
        <f t="shared" ca="1" si="33"/>
        <v>Mar. juillet , 2015</v>
      </c>
      <c r="Z114" s="431">
        <f t="shared" ca="1" si="24"/>
        <v>31</v>
      </c>
      <c r="AA114" s="432">
        <f t="shared" ca="1" si="25"/>
        <v>7</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Mar</v>
      </c>
      <c r="U115" s="249" t="str">
        <f t="shared" ca="1" si="32"/>
        <v>juillet</v>
      </c>
      <c r="V115" s="184"/>
      <c r="W115" s="179"/>
      <c r="X115" s="430">
        <f t="shared" ca="1" si="36"/>
        <v>42185</v>
      </c>
      <c r="Y115" s="568" t="str">
        <f t="shared" ca="1" si="33"/>
        <v>Mar. juillet , 2015</v>
      </c>
      <c r="Z115" s="431">
        <f t="shared" ca="1" si="24"/>
        <v>31</v>
      </c>
      <c r="AA115" s="432">
        <f t="shared" ca="1" si="25"/>
        <v>7</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Mar</v>
      </c>
      <c r="U116" s="249" t="str">
        <f t="shared" ca="1" si="32"/>
        <v>juillet</v>
      </c>
      <c r="V116" s="184"/>
      <c r="W116" s="179"/>
      <c r="X116" s="430">
        <f t="shared" ca="1" si="36"/>
        <v>42185</v>
      </c>
      <c r="Y116" s="568" t="str">
        <f t="shared" ca="1" si="33"/>
        <v>Mar. juillet , 2015</v>
      </c>
      <c r="Z116" s="431">
        <f t="shared" ca="1" si="24"/>
        <v>31</v>
      </c>
      <c r="AA116" s="432">
        <f t="shared" ca="1" si="25"/>
        <v>7</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Mar</v>
      </c>
      <c r="U117" s="249" t="str">
        <f t="shared" ca="1" si="32"/>
        <v>juillet</v>
      </c>
      <c r="V117" s="184"/>
      <c r="W117" s="179"/>
      <c r="X117" s="430">
        <f t="shared" ca="1" si="36"/>
        <v>42185</v>
      </c>
      <c r="Y117" s="568" t="str">
        <f t="shared" ca="1" si="33"/>
        <v>Mar. juillet , 2015</v>
      </c>
      <c r="Z117" s="431">
        <f t="shared" ca="1" si="24"/>
        <v>31</v>
      </c>
      <c r="AA117" s="432">
        <f t="shared" ca="1" si="25"/>
        <v>7</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Mar</v>
      </c>
      <c r="U118" s="249" t="str">
        <f t="shared" ca="1" si="32"/>
        <v>juillet</v>
      </c>
      <c r="V118" s="184"/>
      <c r="W118" s="179"/>
      <c r="X118" s="430">
        <f t="shared" ca="1" si="36"/>
        <v>42185</v>
      </c>
      <c r="Y118" s="568" t="str">
        <f t="shared" ca="1" si="33"/>
        <v>Mar. juillet , 2015</v>
      </c>
      <c r="Z118" s="431">
        <f t="shared" ca="1" si="24"/>
        <v>31</v>
      </c>
      <c r="AA118" s="432">
        <f t="shared" ca="1" si="25"/>
        <v>7</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Mar</v>
      </c>
      <c r="U119" s="249" t="str">
        <f t="shared" ca="1" si="32"/>
        <v>juillet</v>
      </c>
      <c r="V119" s="184"/>
      <c r="W119" s="179"/>
      <c r="X119" s="430">
        <f t="shared" ca="1" si="36"/>
        <v>42185</v>
      </c>
      <c r="Y119" s="568" t="str">
        <f t="shared" ca="1" si="33"/>
        <v>Mar. juillet , 2015</v>
      </c>
      <c r="Z119" s="431">
        <f t="shared" ca="1" si="24"/>
        <v>31</v>
      </c>
      <c r="AA119" s="432">
        <f t="shared" ca="1" si="25"/>
        <v>7</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Mar</v>
      </c>
      <c r="U120" s="249" t="str">
        <f t="shared" ca="1" si="32"/>
        <v>juillet</v>
      </c>
      <c r="V120" s="184"/>
      <c r="W120" s="179"/>
      <c r="X120" s="430">
        <f t="shared" ca="1" si="36"/>
        <v>42185</v>
      </c>
      <c r="Y120" s="568" t="str">
        <f t="shared" ca="1" si="33"/>
        <v>Mar. juillet , 2015</v>
      </c>
      <c r="Z120" s="431">
        <f t="shared" ca="1" si="24"/>
        <v>31</v>
      </c>
      <c r="AA120" s="432">
        <f t="shared" ca="1" si="25"/>
        <v>7</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Mar</v>
      </c>
      <c r="U121" s="249" t="str">
        <f t="shared" ca="1" si="32"/>
        <v>juillet</v>
      </c>
      <c r="V121" s="184"/>
      <c r="W121" s="179"/>
      <c r="X121" s="430">
        <f t="shared" ca="1" si="36"/>
        <v>42185</v>
      </c>
      <c r="Y121" s="568" t="str">
        <f t="shared" ca="1" si="33"/>
        <v>Mar. juillet , 2015</v>
      </c>
      <c r="Z121" s="431">
        <f t="shared" ca="1" si="24"/>
        <v>31</v>
      </c>
      <c r="AA121" s="432">
        <f t="shared" ca="1" si="25"/>
        <v>7</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Mar</v>
      </c>
      <c r="U122" s="249" t="str">
        <f t="shared" ca="1" si="32"/>
        <v>juillet</v>
      </c>
      <c r="V122" s="184"/>
      <c r="W122" s="179"/>
      <c r="X122" s="430">
        <f t="shared" ca="1" si="36"/>
        <v>42185</v>
      </c>
      <c r="Y122" s="568" t="str">
        <f t="shared" ca="1" si="33"/>
        <v>Mar. juillet , 2015</v>
      </c>
      <c r="Z122" s="431">
        <f t="shared" ca="1" si="24"/>
        <v>31</v>
      </c>
      <c r="AA122" s="432">
        <f t="shared" ca="1" si="25"/>
        <v>7</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Mar</v>
      </c>
      <c r="U123" s="249" t="str">
        <f t="shared" ca="1" si="32"/>
        <v>juillet</v>
      </c>
      <c r="V123" s="184"/>
      <c r="W123" s="179"/>
      <c r="X123" s="430">
        <f t="shared" ca="1" si="36"/>
        <v>42185</v>
      </c>
      <c r="Y123" s="568" t="str">
        <f t="shared" ca="1" si="33"/>
        <v>Mar. juillet , 2015</v>
      </c>
      <c r="Z123" s="431">
        <f t="shared" ca="1" si="24"/>
        <v>31</v>
      </c>
      <c r="AA123" s="432">
        <f t="shared" ca="1" si="25"/>
        <v>7</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Mar</v>
      </c>
      <c r="U124" s="249" t="str">
        <f t="shared" ca="1" si="32"/>
        <v>juillet</v>
      </c>
      <c r="V124" s="184"/>
      <c r="W124" s="179"/>
      <c r="X124" s="430">
        <f t="shared" ca="1" si="36"/>
        <v>42185</v>
      </c>
      <c r="Y124" s="568" t="str">
        <f t="shared" ca="1" si="33"/>
        <v>Mar. juillet , 2015</v>
      </c>
      <c r="Z124" s="431">
        <f t="shared" ca="1" si="24"/>
        <v>31</v>
      </c>
      <c r="AA124" s="432">
        <f t="shared" ca="1" si="25"/>
        <v>7</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Mar</v>
      </c>
      <c r="U125" s="249" t="str">
        <f t="shared" ca="1" si="32"/>
        <v>juillet</v>
      </c>
      <c r="V125" s="184"/>
      <c r="W125" s="179"/>
      <c r="X125" s="430">
        <f t="shared" ca="1" si="36"/>
        <v>42185</v>
      </c>
      <c r="Y125" s="568" t="str">
        <f t="shared" ca="1" si="33"/>
        <v>Mar. juillet , 2015</v>
      </c>
      <c r="Z125" s="431">
        <f t="shared" ca="1" si="24"/>
        <v>31</v>
      </c>
      <c r="AA125" s="432">
        <f t="shared" ca="1" si="25"/>
        <v>7</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Mar</v>
      </c>
      <c r="U126" s="249" t="str">
        <f t="shared" ca="1" si="32"/>
        <v>juillet</v>
      </c>
      <c r="V126" s="184"/>
      <c r="W126" s="179"/>
      <c r="X126" s="430">
        <f t="shared" ca="1" si="36"/>
        <v>42185</v>
      </c>
      <c r="Y126" s="568" t="str">
        <f t="shared" ca="1" si="33"/>
        <v>Mar. juillet , 2015</v>
      </c>
      <c r="Z126" s="431">
        <f t="shared" ca="1" si="24"/>
        <v>31</v>
      </c>
      <c r="AA126" s="432">
        <f t="shared" ca="1" si="25"/>
        <v>7</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Mar</v>
      </c>
      <c r="U127" s="249" t="str">
        <f t="shared" ca="1" si="32"/>
        <v>juillet</v>
      </c>
      <c r="V127" s="184"/>
      <c r="W127" s="179"/>
      <c r="X127" s="430">
        <f t="shared" ca="1" si="36"/>
        <v>42185</v>
      </c>
      <c r="Y127" s="568" t="str">
        <f t="shared" ca="1" si="33"/>
        <v>Mar. juillet , 2015</v>
      </c>
      <c r="Z127" s="431">
        <f t="shared" ca="1" si="24"/>
        <v>31</v>
      </c>
      <c r="AA127" s="432">
        <f t="shared" ca="1" si="25"/>
        <v>7</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Mar</v>
      </c>
      <c r="U128" s="249" t="str">
        <f t="shared" ca="1" si="32"/>
        <v>juillet</v>
      </c>
      <c r="V128" s="184"/>
      <c r="W128" s="179"/>
      <c r="X128" s="430">
        <f t="shared" ca="1" si="36"/>
        <v>42185</v>
      </c>
      <c r="Y128" s="568" t="str">
        <f t="shared" ca="1" si="33"/>
        <v>Mar. juillet , 2015</v>
      </c>
      <c r="Z128" s="431">
        <f t="shared" ca="1" si="24"/>
        <v>31</v>
      </c>
      <c r="AA128" s="432">
        <f t="shared" ca="1" si="25"/>
        <v>7</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Mar</v>
      </c>
      <c r="U129" s="249" t="str">
        <f t="shared" ca="1" si="32"/>
        <v>juillet</v>
      </c>
      <c r="V129" s="184"/>
      <c r="W129" s="179"/>
      <c r="X129" s="430">
        <f t="shared" ca="1" si="36"/>
        <v>42185</v>
      </c>
      <c r="Y129" s="568" t="str">
        <f t="shared" ca="1" si="33"/>
        <v>Mar. juillet , 2015</v>
      </c>
      <c r="Z129" s="431">
        <f t="shared" ca="1" si="24"/>
        <v>31</v>
      </c>
      <c r="AA129" s="432">
        <f t="shared" ca="1" si="25"/>
        <v>7</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Mar</v>
      </c>
      <c r="U130" s="249" t="str">
        <f t="shared" ca="1" si="32"/>
        <v>juillet</v>
      </c>
      <c r="V130" s="184"/>
      <c r="W130" s="179"/>
      <c r="X130" s="430">
        <f t="shared" ca="1" si="36"/>
        <v>42185</v>
      </c>
      <c r="Y130" s="568" t="str">
        <f t="shared" ca="1" si="33"/>
        <v>Mar. juillet , 2015</v>
      </c>
      <c r="Z130" s="431">
        <f t="shared" ca="1" si="24"/>
        <v>31</v>
      </c>
      <c r="AA130" s="432">
        <f t="shared" ca="1" si="25"/>
        <v>7</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Mar</v>
      </c>
      <c r="U131" s="249" t="str">
        <f t="shared" ca="1" si="32"/>
        <v>juillet</v>
      </c>
      <c r="V131" s="184"/>
      <c r="W131" s="179"/>
      <c r="X131" s="430">
        <f t="shared" ca="1" si="36"/>
        <v>42185</v>
      </c>
      <c r="Y131" s="568" t="str">
        <f t="shared" ca="1" si="33"/>
        <v>Mar. juillet , 2015</v>
      </c>
      <c r="Z131" s="431">
        <f t="shared" ca="1" si="24"/>
        <v>31</v>
      </c>
      <c r="AA131" s="432">
        <f t="shared" ca="1" si="25"/>
        <v>7</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Mar</v>
      </c>
      <c r="U132" s="249" t="str">
        <f t="shared" ca="1" si="32"/>
        <v>juillet</v>
      </c>
      <c r="V132" s="184"/>
      <c r="W132" s="179"/>
      <c r="X132" s="430">
        <f t="shared" ca="1" si="36"/>
        <v>42185</v>
      </c>
      <c r="Y132" s="568" t="str">
        <f t="shared" ca="1" si="33"/>
        <v>Mar. juillet , 2015</v>
      </c>
      <c r="Z132" s="431">
        <f t="shared" ca="1" si="24"/>
        <v>31</v>
      </c>
      <c r="AA132" s="432">
        <f t="shared" ca="1" si="25"/>
        <v>7</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Mar</v>
      </c>
      <c r="U133" s="249" t="str">
        <f t="shared" ca="1" si="32"/>
        <v>juillet</v>
      </c>
      <c r="V133" s="184"/>
      <c r="W133" s="179"/>
      <c r="X133" s="430">
        <f t="shared" ca="1" si="36"/>
        <v>42185</v>
      </c>
      <c r="Y133" s="568" t="str">
        <f t="shared" ca="1" si="33"/>
        <v>Mar. juillet , 2015</v>
      </c>
      <c r="Z133" s="431">
        <f t="shared" ca="1" si="24"/>
        <v>31</v>
      </c>
      <c r="AA133" s="432">
        <f t="shared" ca="1" si="25"/>
        <v>7</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Mar</v>
      </c>
      <c r="U134" s="249" t="str">
        <f t="shared" ca="1" si="32"/>
        <v>juillet</v>
      </c>
      <c r="V134" s="184"/>
      <c r="W134" s="179"/>
      <c r="X134" s="430">
        <f t="shared" ca="1" si="36"/>
        <v>42185</v>
      </c>
      <c r="Y134" s="568" t="str">
        <f t="shared" ca="1" si="33"/>
        <v>Mar. juillet , 2015</v>
      </c>
      <c r="Z134" s="431">
        <f t="shared" ca="1" si="24"/>
        <v>31</v>
      </c>
      <c r="AA134" s="432">
        <f t="shared" ca="1" si="25"/>
        <v>7</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Mar</v>
      </c>
      <c r="U135" s="249" t="str">
        <f t="shared" ca="1" si="32"/>
        <v>juillet</v>
      </c>
      <c r="V135" s="184"/>
      <c r="W135" s="179"/>
      <c r="X135" s="430">
        <f t="shared" ca="1" si="36"/>
        <v>42185</v>
      </c>
      <c r="Y135" s="568" t="str">
        <f t="shared" ca="1" si="33"/>
        <v>Mar. juillet , 2015</v>
      </c>
      <c r="Z135" s="431">
        <f t="shared" ca="1" si="24"/>
        <v>31</v>
      </c>
      <c r="AA135" s="432">
        <f t="shared" ca="1" si="25"/>
        <v>7</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Mar</v>
      </c>
      <c r="U136" s="249" t="str">
        <f t="shared" ca="1" si="32"/>
        <v>juillet</v>
      </c>
      <c r="V136" s="184"/>
      <c r="W136" s="179"/>
      <c r="X136" s="430">
        <f t="shared" ca="1" si="36"/>
        <v>42185</v>
      </c>
      <c r="Y136" s="568" t="str">
        <f t="shared" ca="1" si="33"/>
        <v>Mar. juillet , 2015</v>
      </c>
      <c r="Z136" s="431">
        <f t="shared" ca="1" si="24"/>
        <v>31</v>
      </c>
      <c r="AA136" s="432">
        <f t="shared" ca="1" si="25"/>
        <v>7</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Mar</v>
      </c>
      <c r="U137" s="249" t="str">
        <f t="shared" ca="1" si="32"/>
        <v>juillet</v>
      </c>
      <c r="V137" s="184"/>
      <c r="W137" s="179"/>
      <c r="X137" s="430">
        <f t="shared" ca="1" si="36"/>
        <v>42185</v>
      </c>
      <c r="Y137" s="568" t="str">
        <f t="shared" ca="1" si="33"/>
        <v>Mar. juillet , 2015</v>
      </c>
      <c r="Z137" s="431">
        <f t="shared" ca="1" si="24"/>
        <v>31</v>
      </c>
      <c r="AA137" s="432">
        <f t="shared" ca="1" si="25"/>
        <v>7</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Mar</v>
      </c>
      <c r="U138" s="249" t="str">
        <f t="shared" ca="1" si="32"/>
        <v>juillet</v>
      </c>
      <c r="V138" s="184"/>
      <c r="W138" s="179"/>
      <c r="X138" s="430">
        <f t="shared" ca="1" si="36"/>
        <v>42185</v>
      </c>
      <c r="Y138" s="568" t="str">
        <f t="shared" ca="1" si="33"/>
        <v>Mar. juillet , 2015</v>
      </c>
      <c r="Z138" s="431">
        <f t="shared" ca="1" si="24"/>
        <v>31</v>
      </c>
      <c r="AA138" s="432">
        <f t="shared" ca="1" si="25"/>
        <v>7</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Mar</v>
      </c>
      <c r="U139" s="249" t="str">
        <f t="shared" ca="1" si="32"/>
        <v>juillet</v>
      </c>
      <c r="V139" s="184"/>
      <c r="W139" s="179"/>
      <c r="X139" s="430">
        <f t="shared" ca="1" si="36"/>
        <v>42185</v>
      </c>
      <c r="Y139" s="568" t="str">
        <f t="shared" ca="1" si="33"/>
        <v>Mar. juillet , 2015</v>
      </c>
      <c r="Z139" s="431">
        <f t="shared" ca="1" si="24"/>
        <v>31</v>
      </c>
      <c r="AA139" s="432">
        <f t="shared" ca="1" si="25"/>
        <v>7</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Mar</v>
      </c>
      <c r="U140" s="249" t="str">
        <f t="shared" ca="1" si="32"/>
        <v>juillet</v>
      </c>
      <c r="V140" s="184"/>
      <c r="W140" s="179"/>
      <c r="X140" s="430">
        <f t="shared" ca="1" si="36"/>
        <v>42185</v>
      </c>
      <c r="Y140" s="568" t="str">
        <f t="shared" ca="1" si="33"/>
        <v>Mar. juillet , 2015</v>
      </c>
      <c r="Z140" s="431">
        <f t="shared" ca="1" si="24"/>
        <v>31</v>
      </c>
      <c r="AA140" s="432">
        <f t="shared" ca="1" si="25"/>
        <v>7</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Mar</v>
      </c>
      <c r="U141" s="249" t="str">
        <f t="shared" ca="1" si="32"/>
        <v>juillet</v>
      </c>
      <c r="V141" s="184"/>
      <c r="W141" s="179"/>
      <c r="X141" s="430">
        <f t="shared" ca="1" si="36"/>
        <v>42185</v>
      </c>
      <c r="Y141" s="568" t="str">
        <f t="shared" ca="1" si="33"/>
        <v>Mar. juillet , 2015</v>
      </c>
      <c r="Z141" s="431">
        <f t="shared" ca="1" si="24"/>
        <v>31</v>
      </c>
      <c r="AA141" s="432">
        <f t="shared" ca="1" si="25"/>
        <v>7</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Mar</v>
      </c>
      <c r="U142" s="249" t="str">
        <f t="shared" ca="1" si="32"/>
        <v>juillet</v>
      </c>
      <c r="V142" s="184"/>
      <c r="W142" s="179"/>
      <c r="X142" s="430">
        <f t="shared" ca="1" si="36"/>
        <v>42185</v>
      </c>
      <c r="Y142" s="568" t="str">
        <f t="shared" ca="1" si="33"/>
        <v>Mar. juillet , 2015</v>
      </c>
      <c r="Z142" s="431">
        <f t="shared" ca="1" si="24"/>
        <v>31</v>
      </c>
      <c r="AA142" s="432">
        <f t="shared" ca="1" si="25"/>
        <v>7</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Mar</v>
      </c>
      <c r="U143" s="249" t="str">
        <f t="shared" ca="1" si="32"/>
        <v>juillet</v>
      </c>
      <c r="V143" s="184"/>
      <c r="W143" s="179"/>
      <c r="X143" s="430">
        <f t="shared" ca="1" si="36"/>
        <v>42185</v>
      </c>
      <c r="Y143" s="568" t="str">
        <f t="shared" ca="1" si="33"/>
        <v>Mar. juillet , 2015</v>
      </c>
      <c r="Z143" s="431">
        <f t="shared" ca="1" si="24"/>
        <v>31</v>
      </c>
      <c r="AA143" s="432">
        <f t="shared" ca="1" si="25"/>
        <v>7</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Mar</v>
      </c>
      <c r="U144" s="249" t="str">
        <f t="shared" ca="1" si="32"/>
        <v>juillet</v>
      </c>
      <c r="V144" s="184"/>
      <c r="W144" s="179"/>
      <c r="X144" s="430">
        <f t="shared" ca="1" si="36"/>
        <v>42185</v>
      </c>
      <c r="Y144" s="568" t="str">
        <f t="shared" ca="1" si="33"/>
        <v>Mar. juillet , 2015</v>
      </c>
      <c r="Z144" s="431">
        <f t="shared" ca="1" si="24"/>
        <v>31</v>
      </c>
      <c r="AA144" s="432">
        <f t="shared" ca="1" si="25"/>
        <v>7</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Mar</v>
      </c>
      <c r="U145" s="249" t="str">
        <f t="shared" ca="1" si="32"/>
        <v>juillet</v>
      </c>
      <c r="V145" s="184"/>
      <c r="W145" s="179"/>
      <c r="X145" s="430">
        <f t="shared" ca="1" si="36"/>
        <v>42185</v>
      </c>
      <c r="Y145" s="568" t="str">
        <f t="shared" ca="1" si="33"/>
        <v>Mar. juillet , 2015</v>
      </c>
      <c r="Z145" s="431">
        <f t="shared" ca="1" si="24"/>
        <v>31</v>
      </c>
      <c r="AA145" s="432">
        <f t="shared" ca="1" si="25"/>
        <v>7</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Mar</v>
      </c>
      <c r="U146" s="249" t="str">
        <f t="shared" ca="1" si="32"/>
        <v>juillet</v>
      </c>
      <c r="V146" s="184"/>
      <c r="W146" s="179"/>
      <c r="X146" s="430">
        <f t="shared" ca="1" si="36"/>
        <v>42185</v>
      </c>
      <c r="Y146" s="568" t="str">
        <f t="shared" ca="1" si="33"/>
        <v>Mar. juillet , 2015</v>
      </c>
      <c r="Z146" s="431">
        <f t="shared" ca="1" si="24"/>
        <v>31</v>
      </c>
      <c r="AA146" s="432">
        <f t="shared" ca="1" si="25"/>
        <v>7</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Mar</v>
      </c>
      <c r="U147" s="249" t="str">
        <f t="shared" ca="1" si="32"/>
        <v>juillet</v>
      </c>
      <c r="V147" s="184"/>
      <c r="W147" s="179"/>
      <c r="X147" s="430">
        <f t="shared" ca="1" si="36"/>
        <v>42185</v>
      </c>
      <c r="Y147" s="568" t="str">
        <f t="shared" ca="1" si="33"/>
        <v>Mar. juillet , 2015</v>
      </c>
      <c r="Z147" s="431">
        <f t="shared" ca="1" si="24"/>
        <v>31</v>
      </c>
      <c r="AA147" s="432">
        <f t="shared" ca="1" si="25"/>
        <v>7</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Mar</v>
      </c>
      <c r="U148" s="249" t="str">
        <f t="shared" ca="1" si="32"/>
        <v>juillet</v>
      </c>
      <c r="V148" s="184"/>
      <c r="W148" s="179"/>
      <c r="X148" s="430">
        <f t="shared" ca="1" si="36"/>
        <v>42185</v>
      </c>
      <c r="Y148" s="568" t="str">
        <f t="shared" ca="1" si="33"/>
        <v>Mar. juillet , 2015</v>
      </c>
      <c r="Z148" s="431">
        <f t="shared" ref="Z148:Z194" ca="1" si="43">MIN(R148,$AF$5)</f>
        <v>31</v>
      </c>
      <c r="AA148" s="432">
        <f t="shared" ref="AA148:AA194" ca="1" si="44">$AD$6</f>
        <v>7</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Mar</v>
      </c>
      <c r="U149" s="249" t="str">
        <f t="shared" ref="U149:U194" ca="1" si="51">$U$19</f>
        <v>juillet</v>
      </c>
      <c r="V149" s="184"/>
      <c r="W149" s="179"/>
      <c r="X149" s="430">
        <f t="shared" ca="1" si="36"/>
        <v>42185</v>
      </c>
      <c r="Y149" s="568" t="str">
        <f t="shared" ref="Y149:Y194" ca="1" si="52">IF(Y143="f",T149&amp;". "&amp;" "&amp;R149&amp;" "&amp;U149&amp;" "&amp;$AE$7,T149&amp;". "&amp;U149&amp;" "&amp;R149&amp;", "&amp;$AE$7)</f>
        <v>Mar. juillet , 2015</v>
      </c>
      <c r="Z149" s="431">
        <f t="shared" ca="1" si="43"/>
        <v>31</v>
      </c>
      <c r="AA149" s="432">
        <f t="shared" ca="1" si="44"/>
        <v>7</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Mar</v>
      </c>
      <c r="U150" s="249" t="str">
        <f t="shared" ca="1" si="51"/>
        <v>juillet</v>
      </c>
      <c r="V150" s="184"/>
      <c r="W150" s="179"/>
      <c r="X150" s="430">
        <f t="shared" ref="X150:X194" ca="1" si="55">$AE$8+D150</f>
        <v>42185</v>
      </c>
      <c r="Y150" s="568" t="str">
        <f t="shared" ca="1" si="52"/>
        <v>Mar. juillet , 2015</v>
      </c>
      <c r="Z150" s="431">
        <f t="shared" ca="1" si="43"/>
        <v>31</v>
      </c>
      <c r="AA150" s="432">
        <f t="shared" ca="1" si="44"/>
        <v>7</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Mar</v>
      </c>
      <c r="U151" s="249" t="str">
        <f t="shared" ca="1" si="51"/>
        <v>juillet</v>
      </c>
      <c r="V151" s="184"/>
      <c r="W151" s="179"/>
      <c r="X151" s="430">
        <f t="shared" ca="1" si="55"/>
        <v>42185</v>
      </c>
      <c r="Y151" s="568" t="str">
        <f t="shared" ca="1" si="52"/>
        <v>Mar. juillet , 2015</v>
      </c>
      <c r="Z151" s="431">
        <f t="shared" ca="1" si="43"/>
        <v>31</v>
      </c>
      <c r="AA151" s="432">
        <f t="shared" ca="1" si="44"/>
        <v>7</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Mar</v>
      </c>
      <c r="U152" s="249" t="str">
        <f t="shared" ca="1" si="51"/>
        <v>juillet</v>
      </c>
      <c r="V152" s="184"/>
      <c r="W152" s="179"/>
      <c r="X152" s="430">
        <f t="shared" ca="1" si="55"/>
        <v>42185</v>
      </c>
      <c r="Y152" s="568" t="str">
        <f t="shared" ca="1" si="52"/>
        <v>Mar. juillet , 2015</v>
      </c>
      <c r="Z152" s="431">
        <f t="shared" ca="1" si="43"/>
        <v>31</v>
      </c>
      <c r="AA152" s="432">
        <f t="shared" ca="1" si="44"/>
        <v>7</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Mar</v>
      </c>
      <c r="U153" s="249" t="str">
        <f t="shared" ca="1" si="51"/>
        <v>juillet</v>
      </c>
      <c r="V153" s="184"/>
      <c r="W153" s="179"/>
      <c r="X153" s="430">
        <f t="shared" ca="1" si="55"/>
        <v>42185</v>
      </c>
      <c r="Y153" s="568" t="str">
        <f t="shared" ca="1" si="52"/>
        <v>Mar. juillet , 2015</v>
      </c>
      <c r="Z153" s="431">
        <f t="shared" ca="1" si="43"/>
        <v>31</v>
      </c>
      <c r="AA153" s="432">
        <f t="shared" ca="1" si="44"/>
        <v>7</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Mar</v>
      </c>
      <c r="U154" s="249" t="str">
        <f t="shared" ca="1" si="51"/>
        <v>juillet</v>
      </c>
      <c r="V154" s="184"/>
      <c r="W154" s="179"/>
      <c r="X154" s="430">
        <f t="shared" ca="1" si="55"/>
        <v>42185</v>
      </c>
      <c r="Y154" s="568" t="str">
        <f t="shared" ca="1" si="52"/>
        <v>Mar. juillet , 2015</v>
      </c>
      <c r="Z154" s="431">
        <f t="shared" ca="1" si="43"/>
        <v>31</v>
      </c>
      <c r="AA154" s="432">
        <f t="shared" ca="1" si="44"/>
        <v>7</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Mar</v>
      </c>
      <c r="U155" s="249" t="str">
        <f t="shared" ca="1" si="51"/>
        <v>juillet</v>
      </c>
      <c r="V155" s="184"/>
      <c r="W155" s="179"/>
      <c r="X155" s="430">
        <f t="shared" ca="1" si="55"/>
        <v>42185</v>
      </c>
      <c r="Y155" s="568" t="str">
        <f t="shared" ca="1" si="52"/>
        <v>Mar. juillet , 2015</v>
      </c>
      <c r="Z155" s="431">
        <f t="shared" ca="1" si="43"/>
        <v>31</v>
      </c>
      <c r="AA155" s="432">
        <f t="shared" ca="1" si="44"/>
        <v>7</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Mar</v>
      </c>
      <c r="U156" s="249" t="str">
        <f t="shared" ca="1" si="51"/>
        <v>juillet</v>
      </c>
      <c r="V156" s="184"/>
      <c r="W156" s="179"/>
      <c r="X156" s="430">
        <f t="shared" ca="1" si="55"/>
        <v>42185</v>
      </c>
      <c r="Y156" s="568" t="str">
        <f t="shared" ca="1" si="52"/>
        <v>Mar. juillet , 2015</v>
      </c>
      <c r="Z156" s="431">
        <f t="shared" ca="1" si="43"/>
        <v>31</v>
      </c>
      <c r="AA156" s="432">
        <f t="shared" ca="1" si="44"/>
        <v>7</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Mar</v>
      </c>
      <c r="U157" s="249" t="str">
        <f t="shared" ca="1" si="51"/>
        <v>juillet</v>
      </c>
      <c r="V157" s="184"/>
      <c r="W157" s="179"/>
      <c r="X157" s="430">
        <f t="shared" ca="1" si="55"/>
        <v>42185</v>
      </c>
      <c r="Y157" s="568" t="str">
        <f t="shared" ca="1" si="52"/>
        <v>Mar. juillet , 2015</v>
      </c>
      <c r="Z157" s="431">
        <f t="shared" ca="1" si="43"/>
        <v>31</v>
      </c>
      <c r="AA157" s="432">
        <f t="shared" ca="1" si="44"/>
        <v>7</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Mar</v>
      </c>
      <c r="U158" s="249" t="str">
        <f t="shared" ca="1" si="51"/>
        <v>juillet</v>
      </c>
      <c r="V158" s="184"/>
      <c r="W158" s="179"/>
      <c r="X158" s="430">
        <f t="shared" ca="1" si="55"/>
        <v>42185</v>
      </c>
      <c r="Y158" s="568" t="str">
        <f t="shared" ca="1" si="52"/>
        <v>Mar. juillet , 2015</v>
      </c>
      <c r="Z158" s="431">
        <f t="shared" ca="1" si="43"/>
        <v>31</v>
      </c>
      <c r="AA158" s="432">
        <f t="shared" ca="1" si="44"/>
        <v>7</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Mar</v>
      </c>
      <c r="U159" s="249" t="str">
        <f t="shared" ca="1" si="51"/>
        <v>juillet</v>
      </c>
      <c r="V159" s="184"/>
      <c r="W159" s="179"/>
      <c r="X159" s="430">
        <f t="shared" ca="1" si="55"/>
        <v>42185</v>
      </c>
      <c r="Y159" s="568" t="str">
        <f t="shared" ca="1" si="52"/>
        <v>Mar. juillet , 2015</v>
      </c>
      <c r="Z159" s="431">
        <f t="shared" ca="1" si="43"/>
        <v>31</v>
      </c>
      <c r="AA159" s="432">
        <f t="shared" ca="1" si="44"/>
        <v>7</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Mar</v>
      </c>
      <c r="U160" s="249" t="str">
        <f t="shared" ca="1" si="51"/>
        <v>juillet</v>
      </c>
      <c r="V160" s="184"/>
      <c r="W160" s="179"/>
      <c r="X160" s="430">
        <f t="shared" ca="1" si="55"/>
        <v>42185</v>
      </c>
      <c r="Y160" s="568" t="str">
        <f t="shared" ca="1" si="52"/>
        <v>Mar. juillet , 2015</v>
      </c>
      <c r="Z160" s="431">
        <f t="shared" ca="1" si="43"/>
        <v>31</v>
      </c>
      <c r="AA160" s="432">
        <f t="shared" ca="1" si="44"/>
        <v>7</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Mar</v>
      </c>
      <c r="U161" s="249" t="str">
        <f t="shared" ca="1" si="51"/>
        <v>juillet</v>
      </c>
      <c r="V161" s="184"/>
      <c r="W161" s="179"/>
      <c r="X161" s="430">
        <f t="shared" ca="1" si="55"/>
        <v>42185</v>
      </c>
      <c r="Y161" s="568" t="str">
        <f t="shared" ca="1" si="52"/>
        <v>Mar. juillet , 2015</v>
      </c>
      <c r="Z161" s="431">
        <f t="shared" ca="1" si="43"/>
        <v>31</v>
      </c>
      <c r="AA161" s="432">
        <f t="shared" ca="1" si="44"/>
        <v>7</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Mar</v>
      </c>
      <c r="U162" s="249" t="str">
        <f t="shared" ca="1" si="51"/>
        <v>juillet</v>
      </c>
      <c r="V162" s="184"/>
      <c r="W162" s="179"/>
      <c r="X162" s="430">
        <f t="shared" ca="1" si="55"/>
        <v>42185</v>
      </c>
      <c r="Y162" s="568" t="str">
        <f t="shared" ca="1" si="52"/>
        <v>Mar. juillet , 2015</v>
      </c>
      <c r="Z162" s="431">
        <f t="shared" ca="1" si="43"/>
        <v>31</v>
      </c>
      <c r="AA162" s="432">
        <f t="shared" ca="1" si="44"/>
        <v>7</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Mar</v>
      </c>
      <c r="U163" s="249" t="str">
        <f t="shared" ca="1" si="51"/>
        <v>juillet</v>
      </c>
      <c r="V163" s="184"/>
      <c r="W163" s="179"/>
      <c r="X163" s="430">
        <f t="shared" ca="1" si="55"/>
        <v>42185</v>
      </c>
      <c r="Y163" s="568" t="str">
        <f t="shared" ca="1" si="52"/>
        <v>Mar. juillet , 2015</v>
      </c>
      <c r="Z163" s="431">
        <f t="shared" ca="1" si="43"/>
        <v>31</v>
      </c>
      <c r="AA163" s="432">
        <f t="shared" ca="1" si="44"/>
        <v>7</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Mar</v>
      </c>
      <c r="U164" s="249" t="str">
        <f t="shared" ca="1" si="51"/>
        <v>juillet</v>
      </c>
      <c r="V164" s="184"/>
      <c r="W164" s="179"/>
      <c r="X164" s="430">
        <f t="shared" ca="1" si="55"/>
        <v>42185</v>
      </c>
      <c r="Y164" s="568" t="str">
        <f t="shared" ca="1" si="52"/>
        <v>Mar. juillet , 2015</v>
      </c>
      <c r="Z164" s="431">
        <f t="shared" ca="1" si="43"/>
        <v>31</v>
      </c>
      <c r="AA164" s="432">
        <f t="shared" ca="1" si="44"/>
        <v>7</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Mar</v>
      </c>
      <c r="U165" s="249" t="str">
        <f t="shared" ca="1" si="51"/>
        <v>juillet</v>
      </c>
      <c r="V165" s="184"/>
      <c r="W165" s="179"/>
      <c r="X165" s="430">
        <f t="shared" ca="1" si="55"/>
        <v>42185</v>
      </c>
      <c r="Y165" s="568" t="str">
        <f t="shared" ca="1" si="52"/>
        <v>Mar. juillet , 2015</v>
      </c>
      <c r="Z165" s="431">
        <f t="shared" ca="1" si="43"/>
        <v>31</v>
      </c>
      <c r="AA165" s="432">
        <f t="shared" ca="1" si="44"/>
        <v>7</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Mar</v>
      </c>
      <c r="U166" s="249" t="str">
        <f t="shared" ca="1" si="51"/>
        <v>juillet</v>
      </c>
      <c r="V166" s="184"/>
      <c r="W166" s="179"/>
      <c r="X166" s="430">
        <f t="shared" ca="1" si="55"/>
        <v>42185</v>
      </c>
      <c r="Y166" s="568" t="str">
        <f t="shared" ca="1" si="52"/>
        <v>Mar. juillet , 2015</v>
      </c>
      <c r="Z166" s="431">
        <f t="shared" ca="1" si="43"/>
        <v>31</v>
      </c>
      <c r="AA166" s="432">
        <f t="shared" ca="1" si="44"/>
        <v>7</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Mar</v>
      </c>
      <c r="U167" s="249" t="str">
        <f t="shared" ca="1" si="51"/>
        <v>juillet</v>
      </c>
      <c r="V167" s="184"/>
      <c r="W167" s="179"/>
      <c r="X167" s="430">
        <f t="shared" ca="1" si="55"/>
        <v>42185</v>
      </c>
      <c r="Y167" s="568" t="str">
        <f t="shared" ca="1" si="52"/>
        <v>Mar. juillet , 2015</v>
      </c>
      <c r="Z167" s="431">
        <f t="shared" ca="1" si="43"/>
        <v>31</v>
      </c>
      <c r="AA167" s="432">
        <f t="shared" ca="1" si="44"/>
        <v>7</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Mar</v>
      </c>
      <c r="U168" s="249" t="str">
        <f t="shared" ca="1" si="51"/>
        <v>juillet</v>
      </c>
      <c r="V168" s="184"/>
      <c r="W168" s="179"/>
      <c r="X168" s="430">
        <f t="shared" ca="1" si="55"/>
        <v>42185</v>
      </c>
      <c r="Y168" s="568" t="str">
        <f t="shared" ca="1" si="52"/>
        <v>Mar. juillet , 2015</v>
      </c>
      <c r="Z168" s="431">
        <f t="shared" ca="1" si="43"/>
        <v>31</v>
      </c>
      <c r="AA168" s="432">
        <f t="shared" ca="1" si="44"/>
        <v>7</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Mar</v>
      </c>
      <c r="U169" s="249" t="str">
        <f t="shared" ca="1" si="51"/>
        <v>juillet</v>
      </c>
      <c r="V169" s="184"/>
      <c r="W169" s="179"/>
      <c r="X169" s="430">
        <f t="shared" ca="1" si="55"/>
        <v>42185</v>
      </c>
      <c r="Y169" s="568" t="str">
        <f t="shared" ca="1" si="52"/>
        <v>Mar. juillet , 2015</v>
      </c>
      <c r="Z169" s="431">
        <f t="shared" ca="1" si="43"/>
        <v>31</v>
      </c>
      <c r="AA169" s="432">
        <f t="shared" ca="1" si="44"/>
        <v>7</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Mar</v>
      </c>
      <c r="U170" s="249" t="str">
        <f t="shared" ca="1" si="51"/>
        <v>juillet</v>
      </c>
      <c r="V170" s="184"/>
      <c r="W170" s="179"/>
      <c r="X170" s="430">
        <f t="shared" ca="1" si="55"/>
        <v>42185</v>
      </c>
      <c r="Y170" s="568" t="str">
        <f t="shared" ca="1" si="52"/>
        <v>Mar. juillet , 2015</v>
      </c>
      <c r="Z170" s="431">
        <f t="shared" ca="1" si="43"/>
        <v>31</v>
      </c>
      <c r="AA170" s="432">
        <f t="shared" ca="1" si="44"/>
        <v>7</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Mar</v>
      </c>
      <c r="U171" s="249" t="str">
        <f t="shared" ca="1" si="51"/>
        <v>juillet</v>
      </c>
      <c r="V171" s="184"/>
      <c r="W171" s="179"/>
      <c r="X171" s="430">
        <f t="shared" ca="1" si="55"/>
        <v>42185</v>
      </c>
      <c r="Y171" s="568" t="str">
        <f t="shared" ca="1" si="52"/>
        <v>Mar. juillet , 2015</v>
      </c>
      <c r="Z171" s="431">
        <f t="shared" ca="1" si="43"/>
        <v>31</v>
      </c>
      <c r="AA171" s="432">
        <f t="shared" ca="1" si="44"/>
        <v>7</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Mar</v>
      </c>
      <c r="U172" s="249" t="str">
        <f t="shared" ca="1" si="51"/>
        <v>juillet</v>
      </c>
      <c r="V172" s="184"/>
      <c r="W172" s="179"/>
      <c r="X172" s="430">
        <f t="shared" ca="1" si="55"/>
        <v>42185</v>
      </c>
      <c r="Y172" s="568" t="str">
        <f t="shared" ca="1" si="52"/>
        <v>Mar. juillet , 2015</v>
      </c>
      <c r="Z172" s="431">
        <f t="shared" ca="1" si="43"/>
        <v>31</v>
      </c>
      <c r="AA172" s="432">
        <f t="shared" ca="1" si="44"/>
        <v>7</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Mar</v>
      </c>
      <c r="U173" s="249" t="str">
        <f t="shared" ca="1" si="51"/>
        <v>juillet</v>
      </c>
      <c r="V173" s="184"/>
      <c r="W173" s="179"/>
      <c r="X173" s="430">
        <f t="shared" ca="1" si="55"/>
        <v>42185</v>
      </c>
      <c r="Y173" s="568" t="str">
        <f t="shared" ca="1" si="52"/>
        <v>Mar. juillet , 2015</v>
      </c>
      <c r="Z173" s="431">
        <f t="shared" ca="1" si="43"/>
        <v>31</v>
      </c>
      <c r="AA173" s="432">
        <f t="shared" ca="1" si="44"/>
        <v>7</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Mar</v>
      </c>
      <c r="U174" s="249" t="str">
        <f t="shared" ca="1" si="51"/>
        <v>juillet</v>
      </c>
      <c r="V174" s="184"/>
      <c r="W174" s="179"/>
      <c r="X174" s="430">
        <f t="shared" ca="1" si="55"/>
        <v>42185</v>
      </c>
      <c r="Y174" s="568" t="str">
        <f t="shared" ca="1" si="52"/>
        <v>Mar. juillet , 2015</v>
      </c>
      <c r="Z174" s="431">
        <f t="shared" ca="1" si="43"/>
        <v>31</v>
      </c>
      <c r="AA174" s="432">
        <f t="shared" ca="1" si="44"/>
        <v>7</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Mar</v>
      </c>
      <c r="U175" s="249" t="str">
        <f t="shared" ca="1" si="51"/>
        <v>juillet</v>
      </c>
      <c r="V175" s="184"/>
      <c r="W175" s="179"/>
      <c r="X175" s="430">
        <f t="shared" ca="1" si="55"/>
        <v>42185</v>
      </c>
      <c r="Y175" s="568" t="str">
        <f t="shared" ca="1" si="52"/>
        <v>Mar. juillet , 2015</v>
      </c>
      <c r="Z175" s="431">
        <f t="shared" ca="1" si="43"/>
        <v>31</v>
      </c>
      <c r="AA175" s="432">
        <f t="shared" ca="1" si="44"/>
        <v>7</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Mar</v>
      </c>
      <c r="U176" s="249" t="str">
        <f t="shared" ca="1" si="51"/>
        <v>juillet</v>
      </c>
      <c r="V176" s="184"/>
      <c r="W176" s="179"/>
      <c r="X176" s="430">
        <f t="shared" ca="1" si="55"/>
        <v>42185</v>
      </c>
      <c r="Y176" s="568" t="str">
        <f t="shared" ca="1" si="52"/>
        <v>Mar. juillet , 2015</v>
      </c>
      <c r="Z176" s="431">
        <f t="shared" ca="1" si="43"/>
        <v>31</v>
      </c>
      <c r="AA176" s="432">
        <f t="shared" ca="1" si="44"/>
        <v>7</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Mar</v>
      </c>
      <c r="U177" s="249" t="str">
        <f t="shared" ca="1" si="51"/>
        <v>juillet</v>
      </c>
      <c r="V177" s="184"/>
      <c r="W177" s="179"/>
      <c r="X177" s="430">
        <f t="shared" ca="1" si="55"/>
        <v>42185</v>
      </c>
      <c r="Y177" s="568" t="str">
        <f t="shared" ca="1" si="52"/>
        <v>Mar. juillet , 2015</v>
      </c>
      <c r="Z177" s="431">
        <f t="shared" ca="1" si="43"/>
        <v>31</v>
      </c>
      <c r="AA177" s="432">
        <f t="shared" ca="1" si="44"/>
        <v>7</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Mar</v>
      </c>
      <c r="U178" s="249" t="str">
        <f t="shared" ca="1" si="51"/>
        <v>juillet</v>
      </c>
      <c r="V178" s="184"/>
      <c r="W178" s="179"/>
      <c r="X178" s="430">
        <f t="shared" ca="1" si="55"/>
        <v>42185</v>
      </c>
      <c r="Y178" s="568" t="str">
        <f t="shared" ca="1" si="52"/>
        <v>Mar. juillet , 2015</v>
      </c>
      <c r="Z178" s="431">
        <f t="shared" ca="1" si="43"/>
        <v>31</v>
      </c>
      <c r="AA178" s="432">
        <f t="shared" ca="1" si="44"/>
        <v>7</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Mar</v>
      </c>
      <c r="U179" s="249" t="str">
        <f t="shared" ca="1" si="51"/>
        <v>juillet</v>
      </c>
      <c r="V179" s="184"/>
      <c r="W179" s="179"/>
      <c r="X179" s="430">
        <f t="shared" ca="1" si="55"/>
        <v>42185</v>
      </c>
      <c r="Y179" s="568" t="str">
        <f t="shared" ca="1" si="52"/>
        <v>Mar. juillet , 2015</v>
      </c>
      <c r="Z179" s="431">
        <f t="shared" ca="1" si="43"/>
        <v>31</v>
      </c>
      <c r="AA179" s="432">
        <f t="shared" ca="1" si="44"/>
        <v>7</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Mar</v>
      </c>
      <c r="U180" s="249" t="str">
        <f t="shared" ca="1" si="51"/>
        <v>juillet</v>
      </c>
      <c r="V180" s="184"/>
      <c r="W180" s="179"/>
      <c r="X180" s="430">
        <f t="shared" ca="1" si="55"/>
        <v>42185</v>
      </c>
      <c r="Y180" s="568" t="str">
        <f t="shared" ca="1" si="52"/>
        <v>Mar. juillet , 2015</v>
      </c>
      <c r="Z180" s="431">
        <f t="shared" ca="1" si="43"/>
        <v>31</v>
      </c>
      <c r="AA180" s="432">
        <f t="shared" ca="1" si="44"/>
        <v>7</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Mar</v>
      </c>
      <c r="U181" s="249" t="str">
        <f t="shared" ca="1" si="51"/>
        <v>juillet</v>
      </c>
      <c r="V181" s="184"/>
      <c r="W181" s="179"/>
      <c r="X181" s="430">
        <f t="shared" ca="1" si="55"/>
        <v>42185</v>
      </c>
      <c r="Y181" s="568" t="str">
        <f t="shared" ca="1" si="52"/>
        <v>Mar. juillet , 2015</v>
      </c>
      <c r="Z181" s="431">
        <f t="shared" ca="1" si="43"/>
        <v>31</v>
      </c>
      <c r="AA181" s="432">
        <f t="shared" ca="1" si="44"/>
        <v>7</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Mar</v>
      </c>
      <c r="U182" s="249" t="str">
        <f t="shared" ca="1" si="51"/>
        <v>juillet</v>
      </c>
      <c r="V182" s="184"/>
      <c r="W182" s="179"/>
      <c r="X182" s="430">
        <f t="shared" ca="1" si="55"/>
        <v>42185</v>
      </c>
      <c r="Y182" s="568" t="str">
        <f t="shared" ca="1" si="52"/>
        <v>Mar. juillet , 2015</v>
      </c>
      <c r="Z182" s="431">
        <f t="shared" ca="1" si="43"/>
        <v>31</v>
      </c>
      <c r="AA182" s="432">
        <f t="shared" ca="1" si="44"/>
        <v>7</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Mar</v>
      </c>
      <c r="U183" s="249" t="str">
        <f t="shared" ca="1" si="51"/>
        <v>juillet</v>
      </c>
      <c r="V183" s="184"/>
      <c r="W183" s="179"/>
      <c r="X183" s="430">
        <f t="shared" ca="1" si="55"/>
        <v>42185</v>
      </c>
      <c r="Y183" s="568" t="str">
        <f t="shared" ca="1" si="52"/>
        <v>Mar. juillet , 2015</v>
      </c>
      <c r="Z183" s="431">
        <f t="shared" ca="1" si="43"/>
        <v>31</v>
      </c>
      <c r="AA183" s="432">
        <f t="shared" ca="1" si="44"/>
        <v>7</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Mar</v>
      </c>
      <c r="U184" s="249" t="str">
        <f t="shared" ca="1" si="51"/>
        <v>juillet</v>
      </c>
      <c r="V184" s="184"/>
      <c r="W184" s="179"/>
      <c r="X184" s="430">
        <f t="shared" ca="1" si="55"/>
        <v>42185</v>
      </c>
      <c r="Y184" s="568" t="str">
        <f t="shared" ca="1" si="52"/>
        <v>Mar. juillet , 2015</v>
      </c>
      <c r="Z184" s="431">
        <f t="shared" ca="1" si="43"/>
        <v>31</v>
      </c>
      <c r="AA184" s="432">
        <f t="shared" ca="1" si="44"/>
        <v>7</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Mar</v>
      </c>
      <c r="U185" s="249" t="str">
        <f t="shared" ca="1" si="51"/>
        <v>juillet</v>
      </c>
      <c r="V185" s="184"/>
      <c r="W185" s="179"/>
      <c r="X185" s="430">
        <f t="shared" ca="1" si="55"/>
        <v>42185</v>
      </c>
      <c r="Y185" s="568" t="str">
        <f t="shared" ca="1" si="52"/>
        <v>Mar. juillet , 2015</v>
      </c>
      <c r="Z185" s="431">
        <f t="shared" ca="1" si="43"/>
        <v>31</v>
      </c>
      <c r="AA185" s="432">
        <f t="shared" ca="1" si="44"/>
        <v>7</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Mar</v>
      </c>
      <c r="U186" s="249" t="str">
        <f t="shared" ca="1" si="51"/>
        <v>juillet</v>
      </c>
      <c r="V186" s="184"/>
      <c r="W186" s="179"/>
      <c r="X186" s="430">
        <f t="shared" ca="1" si="55"/>
        <v>42185</v>
      </c>
      <c r="Y186" s="568" t="str">
        <f t="shared" ca="1" si="52"/>
        <v>Mar. juillet , 2015</v>
      </c>
      <c r="Z186" s="431">
        <f t="shared" ca="1" si="43"/>
        <v>31</v>
      </c>
      <c r="AA186" s="432">
        <f t="shared" ca="1" si="44"/>
        <v>7</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Mar</v>
      </c>
      <c r="U187" s="249" t="str">
        <f t="shared" ca="1" si="51"/>
        <v>juillet</v>
      </c>
      <c r="V187" s="184"/>
      <c r="W187" s="179"/>
      <c r="X187" s="430">
        <f t="shared" ca="1" si="55"/>
        <v>42185</v>
      </c>
      <c r="Y187" s="568" t="str">
        <f t="shared" ca="1" si="52"/>
        <v>Mar. juillet , 2015</v>
      </c>
      <c r="Z187" s="431">
        <f t="shared" ca="1" si="43"/>
        <v>31</v>
      </c>
      <c r="AA187" s="432">
        <f t="shared" ca="1" si="44"/>
        <v>7</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Mar</v>
      </c>
      <c r="U188" s="249" t="str">
        <f t="shared" ca="1" si="51"/>
        <v>juillet</v>
      </c>
      <c r="V188" s="184"/>
      <c r="W188" s="179"/>
      <c r="X188" s="430">
        <f t="shared" ca="1" si="55"/>
        <v>42185</v>
      </c>
      <c r="Y188" s="568" t="str">
        <f t="shared" ca="1" si="52"/>
        <v>Mar. juillet , 2015</v>
      </c>
      <c r="Z188" s="431">
        <f t="shared" ca="1" si="43"/>
        <v>31</v>
      </c>
      <c r="AA188" s="432">
        <f t="shared" ca="1" si="44"/>
        <v>7</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Mar</v>
      </c>
      <c r="U189" s="249" t="str">
        <f t="shared" ca="1" si="51"/>
        <v>juillet</v>
      </c>
      <c r="V189" s="184"/>
      <c r="W189" s="179"/>
      <c r="X189" s="430">
        <f t="shared" ca="1" si="55"/>
        <v>42185</v>
      </c>
      <c r="Y189" s="568" t="str">
        <f t="shared" ca="1" si="52"/>
        <v>Mar. juillet , 2015</v>
      </c>
      <c r="Z189" s="431">
        <f t="shared" ca="1" si="43"/>
        <v>31</v>
      </c>
      <c r="AA189" s="432">
        <f t="shared" ca="1" si="44"/>
        <v>7</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Mar</v>
      </c>
      <c r="U190" s="249" t="str">
        <f t="shared" ca="1" si="51"/>
        <v>juillet</v>
      </c>
      <c r="V190" s="184"/>
      <c r="W190" s="179"/>
      <c r="X190" s="430">
        <f t="shared" ca="1" si="55"/>
        <v>42185</v>
      </c>
      <c r="Y190" s="568" t="str">
        <f t="shared" ca="1" si="52"/>
        <v>Mar. juillet , 2015</v>
      </c>
      <c r="Z190" s="431">
        <f t="shared" ca="1" si="43"/>
        <v>31</v>
      </c>
      <c r="AA190" s="432">
        <f t="shared" ca="1" si="44"/>
        <v>7</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Mar</v>
      </c>
      <c r="U191" s="249" t="str">
        <f t="shared" ca="1" si="51"/>
        <v>juillet</v>
      </c>
      <c r="V191" s="184"/>
      <c r="W191" s="179"/>
      <c r="X191" s="430">
        <f t="shared" ca="1" si="55"/>
        <v>42185</v>
      </c>
      <c r="Y191" s="568" t="str">
        <f t="shared" ca="1" si="52"/>
        <v>Mar. juillet , 2015</v>
      </c>
      <c r="Z191" s="431">
        <f t="shared" ca="1" si="43"/>
        <v>31</v>
      </c>
      <c r="AA191" s="432">
        <f t="shared" ca="1" si="44"/>
        <v>7</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Mar</v>
      </c>
      <c r="U192" s="249" t="str">
        <f t="shared" ca="1" si="51"/>
        <v>juillet</v>
      </c>
      <c r="V192" s="184"/>
      <c r="W192" s="179"/>
      <c r="X192" s="430">
        <f t="shared" ca="1" si="55"/>
        <v>42185</v>
      </c>
      <c r="Y192" s="568" t="str">
        <f t="shared" ca="1" si="52"/>
        <v>Mar. juillet , 2015</v>
      </c>
      <c r="Z192" s="431">
        <f t="shared" ca="1" si="43"/>
        <v>31</v>
      </c>
      <c r="AA192" s="432">
        <f t="shared" ca="1" si="44"/>
        <v>7</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Mar</v>
      </c>
      <c r="U193" s="249" t="str">
        <f t="shared" ca="1" si="51"/>
        <v>juillet</v>
      </c>
      <c r="V193" s="184"/>
      <c r="W193" s="179"/>
      <c r="X193" s="430">
        <f t="shared" ca="1" si="55"/>
        <v>42185</v>
      </c>
      <c r="Y193" s="568" t="str">
        <f t="shared" ca="1" si="52"/>
        <v>Mar. juillet , 2015</v>
      </c>
      <c r="Z193" s="431">
        <f t="shared" ca="1" si="43"/>
        <v>31</v>
      </c>
      <c r="AA193" s="432">
        <f t="shared" ca="1" si="44"/>
        <v>7</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Mar</v>
      </c>
      <c r="U194" s="249" t="str">
        <f t="shared" ca="1" si="51"/>
        <v>juillet</v>
      </c>
      <c r="V194" s="184"/>
      <c r="W194" s="179"/>
      <c r="X194" s="430">
        <f t="shared" ca="1" si="55"/>
        <v>42185</v>
      </c>
      <c r="Y194" s="568" t="str">
        <f t="shared" ca="1" si="52"/>
        <v>Mar. juillet , 2015</v>
      </c>
      <c r="Z194" s="431">
        <f t="shared" ca="1" si="43"/>
        <v>31</v>
      </c>
      <c r="AA194" s="432">
        <f t="shared" ca="1" si="44"/>
        <v>7</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461" priority="4" stopIfTrue="1">
      <formula>($D20=$D21)</formula>
    </cfRule>
  </conditionalFormatting>
  <conditionalFormatting sqref="AC20:AE194 AK20:AK194 AQ20:AR194 U18 X20:Z194">
    <cfRule type="cellIs" dxfId="460" priority="5" stopIfTrue="1" operator="notEqual">
      <formula>U17</formula>
    </cfRule>
  </conditionalFormatting>
  <conditionalFormatting sqref="B20:B194">
    <cfRule type="expression" dxfId="459" priority="6" stopIfTrue="1">
      <formula>($G20="- -")</formula>
    </cfRule>
  </conditionalFormatting>
  <conditionalFormatting sqref="BI10:BI12 BF11:BF12">
    <cfRule type="expression" dxfId="458" priority="7" stopIfTrue="1">
      <formula>LEN($AA9)&gt;4</formula>
    </cfRule>
    <cfRule type="expression" dxfId="457" priority="8" stopIfTrue="1">
      <formula>(LEN($C$9)=0)</formula>
    </cfRule>
  </conditionalFormatting>
  <conditionalFormatting sqref="BJ10:BN12">
    <cfRule type="expression" dxfId="456" priority="9" stopIfTrue="1">
      <formula>LEN($AA9)&gt;4</formula>
    </cfRule>
    <cfRule type="expression" dxfId="455" priority="10" stopIfTrue="1">
      <formula>(LEN(E$9)=0)</formula>
    </cfRule>
  </conditionalFormatting>
  <conditionalFormatting sqref="R20:R194">
    <cfRule type="expression" dxfId="454" priority="11" stopIfTrue="1">
      <formula>OR($G20=$G19,$D20=$D19)</formula>
    </cfRule>
    <cfRule type="expression" dxfId="453" priority="12" stopIfTrue="1">
      <formula>"ND($G21&lt;&gt;""- -"",$G21&lt;&gt;TEXT(X21,""Dddd, Mmmm dd, Yyyy""))"</formula>
    </cfRule>
    <cfRule type="expression" dxfId="452" priority="13" stopIfTrue="1">
      <formula>($AI20=1)</formula>
    </cfRule>
  </conditionalFormatting>
  <conditionalFormatting sqref="C20:C194">
    <cfRule type="expression" dxfId="451" priority="14" stopIfTrue="1">
      <formula>($X$16=$X$14)</formula>
    </cfRule>
    <cfRule type="expression" dxfId="450" priority="15" stopIfTrue="1">
      <formula>($AV20=1)</formula>
    </cfRule>
    <cfRule type="expression" dxfId="449" priority="16" stopIfTrue="1">
      <formula>AND(D20=1+D19,G20=X20)</formula>
    </cfRule>
  </conditionalFormatting>
  <conditionalFormatting sqref="D20">
    <cfRule type="expression" dxfId="448" priority="17" stopIfTrue="1">
      <formula>OR($G20=$G19,$D20=$D19)</formula>
    </cfRule>
    <cfRule type="expression" dxfId="447" priority="18" stopIfTrue="1">
      <formula>AND($G20&lt;&gt;"- -",$G20&lt;&gt;$Y20)</formula>
    </cfRule>
    <cfRule type="expression" dxfId="446" priority="19" stopIfTrue="1">
      <formula>($AI20=1)</formula>
    </cfRule>
  </conditionalFormatting>
  <conditionalFormatting sqref="E20:G20">
    <cfRule type="expression" dxfId="445" priority="20" stopIfTrue="1">
      <formula>OR($G20=$G19,$D20=$D19)</formula>
    </cfRule>
    <cfRule type="expression" dxfId="444" priority="21" stopIfTrue="1">
      <formula>AND($G20&lt;&gt;"- -",$G20&lt;&gt;$Y20)</formula>
    </cfRule>
    <cfRule type="expression" dxfId="443" priority="22" stopIfTrue="1">
      <formula>($AI20+$AX20&gt;0)</formula>
    </cfRule>
  </conditionalFormatting>
  <conditionalFormatting sqref="V5:V7 U6:U7 J6">
    <cfRule type="expression" dxfId="442" priority="23" stopIfTrue="1">
      <formula>OR($AC$7,$AC$6,#REF!)</formula>
    </cfRule>
  </conditionalFormatting>
  <conditionalFormatting sqref="U5">
    <cfRule type="expression" dxfId="441" priority="24" stopIfTrue="1">
      <formula>OR($AC$7,$AC$6)</formula>
    </cfRule>
  </conditionalFormatting>
  <conditionalFormatting sqref="V19">
    <cfRule type="cellIs" dxfId="440" priority="25" stopIfTrue="1" operator="equal">
      <formula>1</formula>
    </cfRule>
  </conditionalFormatting>
  <conditionalFormatting sqref="BJ13:BN13 R16:R17">
    <cfRule type="cellIs" dxfId="439" priority="26" stopIfTrue="1" operator="equal">
      <formula>0</formula>
    </cfRule>
  </conditionalFormatting>
  <conditionalFormatting sqref="AP20:AP194">
    <cfRule type="cellIs" dxfId="438" priority="27" stopIfTrue="1" operator="lessThan">
      <formula>999</formula>
    </cfRule>
  </conditionalFormatting>
  <conditionalFormatting sqref="BE19:BF19 K18:L18">
    <cfRule type="expression" dxfId="437" priority="28" stopIfTrue="1">
      <formula>($K$19=$AL$7)</formula>
    </cfRule>
  </conditionalFormatting>
  <conditionalFormatting sqref="BE20:BF20">
    <cfRule type="expression" dxfId="436" priority="29" stopIfTrue="1">
      <formula>($K$19=$AL$7)</formula>
    </cfRule>
  </conditionalFormatting>
  <conditionalFormatting sqref="AB7">
    <cfRule type="expression" dxfId="435" priority="30" stopIfTrue="1">
      <formula>$AC$7</formula>
    </cfRule>
  </conditionalFormatting>
  <conditionalFormatting sqref="AB6">
    <cfRule type="expression" dxfId="434" priority="31" stopIfTrue="1">
      <formula>$AC$6</formula>
    </cfRule>
  </conditionalFormatting>
  <conditionalFormatting sqref="AK5:BO6">
    <cfRule type="cellIs" dxfId="433" priority="32" stopIfTrue="1" operator="equal">
      <formula>0</formula>
    </cfRule>
  </conditionalFormatting>
  <conditionalFormatting sqref="AJ16:AJ17 AJ20:AJ194">
    <cfRule type="cellIs" dxfId="432" priority="33" stopIfTrue="1" operator="greaterThan">
      <formula>0</formula>
    </cfRule>
  </conditionalFormatting>
  <conditionalFormatting sqref="AF20:AG194">
    <cfRule type="cellIs" dxfId="431" priority="34" stopIfTrue="1" operator="greaterThan">
      <formula>1</formula>
    </cfRule>
  </conditionalFormatting>
  <conditionalFormatting sqref="AV20:AV194">
    <cfRule type="cellIs" dxfId="430" priority="35" stopIfTrue="1" operator="equal">
      <formula>1</formula>
    </cfRule>
  </conditionalFormatting>
  <conditionalFormatting sqref="AU20:AU194">
    <cfRule type="expression" dxfId="429" priority="36" stopIfTrue="1">
      <formula>LEN(AU20)&gt;2</formula>
    </cfRule>
  </conditionalFormatting>
  <conditionalFormatting sqref="AK2:BO2">
    <cfRule type="cellIs" dxfId="428" priority="37" stopIfTrue="1" operator="equal">
      <formula>0</formula>
    </cfRule>
  </conditionalFormatting>
  <conditionalFormatting sqref="D18:G19">
    <cfRule type="expression" dxfId="427" priority="38" stopIfTrue="1">
      <formula>($AB$16&lt;2)</formula>
    </cfRule>
  </conditionalFormatting>
  <conditionalFormatting sqref="B18">
    <cfRule type="expression" dxfId="426" priority="39" stopIfTrue="1">
      <formula>(B18&gt;DATE(2000+$Y$2,$AA$21+1,1)-DATE(2000+$Y$2,$AA$21,1))</formula>
    </cfRule>
  </conditionalFormatting>
  <conditionalFormatting sqref="U201:AB201">
    <cfRule type="expression" dxfId="425" priority="40" stopIfTrue="1">
      <formula>(LEN($X$11)&gt;4)</formula>
    </cfRule>
  </conditionalFormatting>
  <conditionalFormatting sqref="N19:Q19 BH20:BK20">
    <cfRule type="cellIs" dxfId="424" priority="41" stopIfTrue="1" operator="equal">
      <formula>0</formula>
    </cfRule>
    <cfRule type="expression" dxfId="423" priority="42" stopIfTrue="1">
      <formula>($AJ$2=$AF$5)</formula>
    </cfRule>
  </conditionalFormatting>
  <conditionalFormatting sqref="M19 BG20">
    <cfRule type="cellIs" dxfId="422" priority="43" stopIfTrue="1" operator="equal">
      <formula>0</formula>
    </cfRule>
    <cfRule type="expression" dxfId="421" priority="44" stopIfTrue="1">
      <formula>($AJ$2=$AF$5)</formula>
    </cfRule>
  </conditionalFormatting>
  <conditionalFormatting sqref="C17">
    <cfRule type="cellIs" dxfId="420" priority="45" stopIfTrue="1" operator="equal">
      <formula>"X"</formula>
    </cfRule>
  </conditionalFormatting>
  <conditionalFormatting sqref="B16:J16">
    <cfRule type="expression" dxfId="419" priority="46" stopIfTrue="1">
      <formula>AND($AJ$2=$AF$5,$X$16=$X$13)</formula>
    </cfRule>
  </conditionalFormatting>
  <conditionalFormatting sqref="AW20:AW194">
    <cfRule type="cellIs" dxfId="418" priority="47" stopIfTrue="1" operator="equal">
      <formula>0</formula>
    </cfRule>
  </conditionalFormatting>
  <conditionalFormatting sqref="AB20:AB194">
    <cfRule type="cellIs" dxfId="417" priority="48" stopIfTrue="1" operator="greaterThan">
      <formula>0</formula>
    </cfRule>
    <cfRule type="cellIs" dxfId="416" priority="49" stopIfTrue="1" operator="lessThan">
      <formula>0</formula>
    </cfRule>
  </conditionalFormatting>
  <conditionalFormatting sqref="J7">
    <cfRule type="cellIs" dxfId="415" priority="50" stopIfTrue="1" operator="lessThan">
      <formula>0</formula>
    </cfRule>
  </conditionalFormatting>
  <conditionalFormatting sqref="N20:Q194">
    <cfRule type="expression" dxfId="414" priority="51" stopIfTrue="1">
      <formula>OR($AW20=0,$AV20=1,$AG20=99,$AJ$2=$AF$5)</formula>
    </cfRule>
  </conditionalFormatting>
  <conditionalFormatting sqref="M20:M194">
    <cfRule type="expression" dxfId="413" priority="52" stopIfTrue="1">
      <formula>OR($AJ$2=$AF$5,$AW20=0,$AV20=1,$AG20=99)</formula>
    </cfRule>
    <cfRule type="cellIs" dxfId="412" priority="53" stopIfTrue="1" operator="lessThan">
      <formula>0</formula>
    </cfRule>
    <cfRule type="expression" dxfId="411" priority="54" stopIfTrue="1">
      <formula>($D19=$D20)</formula>
    </cfRule>
  </conditionalFormatting>
  <conditionalFormatting sqref="BM20:BN194">
    <cfRule type="cellIs" dxfId="410" priority="55" stopIfTrue="1" operator="notEqual">
      <formula>1</formula>
    </cfRule>
  </conditionalFormatting>
  <conditionalFormatting sqref="L35:L194">
    <cfRule type="expression" dxfId="409" priority="56" stopIfTrue="1">
      <formula>OR($AJ$2=$AF$5,$AW35=0,$AV35=1,$AG35=99)</formula>
    </cfRule>
    <cfRule type="expression" dxfId="408" priority="57" stopIfTrue="1">
      <formula>AND(ISNUMBER(L35),OR(AND(L35&lt;K34,B35&gt;1),K35&gt;L35,$BN35&lt;&gt;1))</formula>
    </cfRule>
  </conditionalFormatting>
  <conditionalFormatting sqref="K35:K194">
    <cfRule type="expression" dxfId="407" priority="58" stopIfTrue="1">
      <formula>OR($AJ$2=$AF$5,$AW35=0,$AV35=1,$AG35=99)</formula>
    </cfRule>
    <cfRule type="expression" dxfId="406" priority="59" stopIfTrue="1">
      <formula>AND(ISNUMBER(K35),OR(K35&lt;L34,K35&gt;L35,$BM35&lt;&gt;1))</formula>
    </cfRule>
  </conditionalFormatting>
  <conditionalFormatting sqref="B13:B15">
    <cfRule type="expression" dxfId="405" priority="60" stopIfTrue="1">
      <formula>AND($AJ$2=$AF$5,$X$16=$X$13)</formula>
    </cfRule>
  </conditionalFormatting>
  <conditionalFormatting sqref="D21:D194">
    <cfRule type="expression" dxfId="404" priority="61" stopIfTrue="1">
      <formula>OR($G21=$G20,$D21=$D20)</formula>
    </cfRule>
    <cfRule type="expression" dxfId="403" priority="62" stopIfTrue="1">
      <formula>AND($G21&lt;&gt;"- -",$G21&lt;&gt;$Y21)</formula>
    </cfRule>
    <cfRule type="expression" dxfId="402" priority="63" stopIfTrue="1">
      <formula>($AI21=1)</formula>
    </cfRule>
  </conditionalFormatting>
  <conditionalFormatting sqref="E21:G194">
    <cfRule type="expression" dxfId="401" priority="64" stopIfTrue="1">
      <formula>OR($G21=$G20,$D21=$D20)</formula>
    </cfRule>
    <cfRule type="expression" dxfId="400" priority="65" stopIfTrue="1">
      <formula>AND($G21&lt;&gt;"- -",$G21&lt;&gt;$Y21)</formula>
    </cfRule>
    <cfRule type="expression" dxfId="399" priority="66" stopIfTrue="1">
      <formula>($AI21+$AX21&gt;0)</formula>
    </cfRule>
  </conditionalFormatting>
  <conditionalFormatting sqref="L20:L34">
    <cfRule type="expression" dxfId="398" priority="67" stopIfTrue="1">
      <formula>OR($AJ$2=$AF$5,$AW20=0,$AV20=1,$AG20=99)</formula>
    </cfRule>
    <cfRule type="expression" dxfId="397" priority="68" stopIfTrue="1">
      <formula>AND(ISNUMBER(L20),OR(AND(L20&lt;K19,B20&gt;1),K20&gt;L20))</formula>
    </cfRule>
  </conditionalFormatting>
  <conditionalFormatting sqref="K20:K34">
    <cfRule type="expression" dxfId="396" priority="69" stopIfTrue="1">
      <formula>OR($AJ$2=$AF$5,$AW20=0,$AV20=1,$AG20=99)</formula>
    </cfRule>
    <cfRule type="expression" dxfId="395" priority="70" stopIfTrue="1">
      <formula>AND(ISNUMBER(K20),ISNUMBER(L20),OR(K20&lt;L19,K20&gt;L20))</formula>
    </cfRule>
  </conditionalFormatting>
  <conditionalFormatting sqref="C9:J9">
    <cfRule type="expression" dxfId="394" priority="71" stopIfTrue="1">
      <formula>AND(ISNUMBER(C$9),ISNUMBER(C10),(C$9&gt;C$10))</formula>
    </cfRule>
  </conditionalFormatting>
  <conditionalFormatting sqref="E8:F8">
    <cfRule type="expression" dxfId="393" priority="72" stopIfTrue="1">
      <formula>(BJ$13&gt;0)</formula>
    </cfRule>
    <cfRule type="expression" dxfId="392" priority="73" stopIfTrue="1">
      <formula>AND(ISNUMBER(E$9),ISNUMBER(E10),(E$9&gt;E$10))</formula>
    </cfRule>
  </conditionalFormatting>
  <conditionalFormatting sqref="G8:J8">
    <cfRule type="expression" dxfId="391" priority="74" stopIfTrue="1">
      <formula>(BK$13&gt;0)</formula>
    </cfRule>
    <cfRule type="expression" dxfId="390" priority="75" stopIfTrue="1">
      <formula>AND(ISNUMBER(G$9),ISNUMBER(G10),(G$9&gt;G$10))</formula>
    </cfRule>
  </conditionalFormatting>
  <conditionalFormatting sqref="H6:I7">
    <cfRule type="expression" dxfId="389" priority="76" stopIfTrue="1">
      <formula>AND(ISNUMBER($H$7),$H$7&lt;$I$7)</formula>
    </cfRule>
  </conditionalFormatting>
  <conditionalFormatting sqref="C10:J10">
    <cfRule type="expression" dxfId="388"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C:\Users\SBRISS~1\AppData\Local\Temp\notesF3B52A\[~7318079.xlsx]08</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08</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août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August</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8</v>
      </c>
      <c r="AE6" s="204" t="str">
        <f ca="1">TEXT(DATE($AE$7,$AD$6,1),"Mmmm, YYYY")</f>
        <v>August,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42216</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août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August</v>
      </c>
      <c r="V18" s="652" t="str">
        <f ca="1">AE6</f>
        <v>August,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août</v>
      </c>
      <c r="V19" s="652" t="str">
        <f ca="1">U19&amp;" "&amp;Year_four_digits</f>
        <v>août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Sam.  1 août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Sam</v>
      </c>
      <c r="U20" s="249" t="str">
        <f ca="1">$U$19</f>
        <v>août</v>
      </c>
      <c r="V20" s="179"/>
      <c r="W20" s="179"/>
      <c r="X20" s="430">
        <f ca="1">$AE$8+D20</f>
        <v>42217</v>
      </c>
      <c r="Y20" s="568" t="str">
        <f ca="1">IF(Y14="f",T20&amp;". "&amp;" "&amp;R20&amp;" "&amp;U20&amp;" "&amp;$AE$7,T20&amp;". "&amp;U20&amp;" "&amp;R20&amp;", "&amp;$AE$7)</f>
        <v>Sam.  1 août 2015</v>
      </c>
      <c r="Z20" s="431">
        <f t="shared" ref="Z20:Z83" ca="1" si="4">MIN(R20,$AF$5)</f>
        <v>1</v>
      </c>
      <c r="AA20" s="432">
        <f t="shared" ref="AA20:AA83" ca="1" si="5">$AD$6</f>
        <v>8</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Ven</v>
      </c>
      <c r="U21" s="249" t="str">
        <f t="shared" ref="U21:U84" ca="1" si="13">$U$19</f>
        <v>août</v>
      </c>
      <c r="V21" s="184"/>
      <c r="W21" s="179"/>
      <c r="X21" s="430">
        <f ca="1">$AE$8+D21</f>
        <v>42216</v>
      </c>
      <c r="Y21" s="568" t="str">
        <f t="shared" ref="Y21:Y84" ca="1" si="14">IF(Y15="f",T21&amp;". "&amp;" "&amp;R21&amp;" "&amp;U21&amp;" "&amp;$AE$7,T21&amp;". "&amp;U21&amp;" "&amp;R21&amp;", "&amp;$AE$7)</f>
        <v>Ven. août , 2015</v>
      </c>
      <c r="Z21" s="431">
        <f t="shared" ca="1" si="4"/>
        <v>31</v>
      </c>
      <c r="AA21" s="432">
        <f t="shared" ca="1" si="5"/>
        <v>8</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Ven</v>
      </c>
      <c r="U22" s="249" t="str">
        <f t="shared" ca="1" si="13"/>
        <v>août</v>
      </c>
      <c r="V22" s="184"/>
      <c r="W22" s="179"/>
      <c r="X22" s="430">
        <f t="shared" ref="X22:X85" ca="1" si="17">$AE$8+D22</f>
        <v>42216</v>
      </c>
      <c r="Y22" s="568" t="str">
        <f t="shared" ca="1" si="14"/>
        <v>Ven. août , 2015</v>
      </c>
      <c r="Z22" s="431">
        <f t="shared" ca="1" si="4"/>
        <v>31</v>
      </c>
      <c r="AA22" s="432">
        <f t="shared" ca="1" si="5"/>
        <v>8</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Ven</v>
      </c>
      <c r="U23" s="249" t="str">
        <f t="shared" ca="1" si="13"/>
        <v>août</v>
      </c>
      <c r="V23" s="184"/>
      <c r="W23" s="179"/>
      <c r="X23" s="430">
        <f t="shared" ca="1" si="17"/>
        <v>42216</v>
      </c>
      <c r="Y23" s="568" t="str">
        <f t="shared" ca="1" si="14"/>
        <v>Ven. août , 2015</v>
      </c>
      <c r="Z23" s="431">
        <f t="shared" ca="1" si="4"/>
        <v>31</v>
      </c>
      <c r="AA23" s="432">
        <f t="shared" ca="1" si="5"/>
        <v>8</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Ven</v>
      </c>
      <c r="U24" s="249" t="str">
        <f t="shared" ca="1" si="13"/>
        <v>août</v>
      </c>
      <c r="V24" s="184"/>
      <c r="W24" s="179"/>
      <c r="X24" s="430">
        <f t="shared" ca="1" si="17"/>
        <v>42216</v>
      </c>
      <c r="Y24" s="568" t="str">
        <f t="shared" ca="1" si="14"/>
        <v>Ven. août , 2015</v>
      </c>
      <c r="Z24" s="431">
        <f t="shared" ca="1" si="4"/>
        <v>31</v>
      </c>
      <c r="AA24" s="432">
        <f t="shared" ca="1" si="5"/>
        <v>8</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Ven</v>
      </c>
      <c r="U25" s="249" t="str">
        <f t="shared" ca="1" si="13"/>
        <v>août</v>
      </c>
      <c r="V25" s="184"/>
      <c r="W25" s="179"/>
      <c r="X25" s="430">
        <f t="shared" ca="1" si="17"/>
        <v>42216</v>
      </c>
      <c r="Y25" s="568" t="str">
        <f t="shared" ca="1" si="14"/>
        <v>Ven. août , 2015</v>
      </c>
      <c r="Z25" s="431">
        <f t="shared" ca="1" si="4"/>
        <v>31</v>
      </c>
      <c r="AA25" s="432">
        <f t="shared" ca="1" si="5"/>
        <v>8</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Ven</v>
      </c>
      <c r="U26" s="249" t="str">
        <f t="shared" ca="1" si="13"/>
        <v>août</v>
      </c>
      <c r="V26" s="184"/>
      <c r="W26" s="179"/>
      <c r="X26" s="430">
        <f t="shared" ca="1" si="17"/>
        <v>42216</v>
      </c>
      <c r="Y26" s="568" t="str">
        <f t="shared" ca="1" si="14"/>
        <v>Ven. août , 2015</v>
      </c>
      <c r="Z26" s="431">
        <f t="shared" ca="1" si="4"/>
        <v>31</v>
      </c>
      <c r="AA26" s="432">
        <f t="shared" ca="1" si="5"/>
        <v>8</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Ven</v>
      </c>
      <c r="U27" s="249" t="str">
        <f t="shared" ca="1" si="13"/>
        <v>août</v>
      </c>
      <c r="V27" s="184"/>
      <c r="W27" s="179"/>
      <c r="X27" s="430">
        <f t="shared" ca="1" si="17"/>
        <v>42216</v>
      </c>
      <c r="Y27" s="568" t="str">
        <f t="shared" ca="1" si="14"/>
        <v>Ven. août , 2015</v>
      </c>
      <c r="Z27" s="431">
        <f t="shared" ca="1" si="4"/>
        <v>31</v>
      </c>
      <c r="AA27" s="432">
        <f t="shared" ca="1" si="5"/>
        <v>8</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Ven</v>
      </c>
      <c r="U28" s="249" t="str">
        <f t="shared" ca="1" si="13"/>
        <v>août</v>
      </c>
      <c r="V28" s="184"/>
      <c r="W28" s="179"/>
      <c r="X28" s="430">
        <f t="shared" ca="1" si="17"/>
        <v>42216</v>
      </c>
      <c r="Y28" s="568" t="str">
        <f t="shared" ca="1" si="14"/>
        <v>Ven. août , 2015</v>
      </c>
      <c r="Z28" s="431">
        <f t="shared" ca="1" si="4"/>
        <v>31</v>
      </c>
      <c r="AA28" s="432">
        <f t="shared" ca="1" si="5"/>
        <v>8</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Ven</v>
      </c>
      <c r="U29" s="249" t="str">
        <f t="shared" ca="1" si="13"/>
        <v>août</v>
      </c>
      <c r="V29" s="184"/>
      <c r="W29" s="179"/>
      <c r="X29" s="430">
        <f t="shared" ca="1" si="17"/>
        <v>42216</v>
      </c>
      <c r="Y29" s="568" t="str">
        <f t="shared" ca="1" si="14"/>
        <v>Ven. août , 2015</v>
      </c>
      <c r="Z29" s="431">
        <f t="shared" ca="1" si="4"/>
        <v>31</v>
      </c>
      <c r="AA29" s="432">
        <f t="shared" ca="1" si="5"/>
        <v>8</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Ven</v>
      </c>
      <c r="U30" s="249" t="str">
        <f t="shared" ca="1" si="13"/>
        <v>août</v>
      </c>
      <c r="V30" s="184"/>
      <c r="W30" s="179"/>
      <c r="X30" s="430">
        <f t="shared" ca="1" si="17"/>
        <v>42216</v>
      </c>
      <c r="Y30" s="568" t="str">
        <f t="shared" ca="1" si="14"/>
        <v>Ven. août , 2015</v>
      </c>
      <c r="Z30" s="431">
        <f t="shared" ca="1" si="4"/>
        <v>31</v>
      </c>
      <c r="AA30" s="432">
        <f t="shared" ca="1" si="5"/>
        <v>8</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Ven</v>
      </c>
      <c r="U31" s="249" t="str">
        <f t="shared" ca="1" si="13"/>
        <v>août</v>
      </c>
      <c r="V31" s="184"/>
      <c r="W31" s="179"/>
      <c r="X31" s="430">
        <f t="shared" ca="1" si="17"/>
        <v>42216</v>
      </c>
      <c r="Y31" s="568" t="str">
        <f t="shared" ca="1" si="14"/>
        <v>Ven. août , 2015</v>
      </c>
      <c r="Z31" s="431">
        <f t="shared" ca="1" si="4"/>
        <v>31</v>
      </c>
      <c r="AA31" s="432">
        <f t="shared" ca="1" si="5"/>
        <v>8</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Ven</v>
      </c>
      <c r="U32" s="249" t="str">
        <f t="shared" ca="1" si="13"/>
        <v>août</v>
      </c>
      <c r="V32" s="184"/>
      <c r="W32" s="179"/>
      <c r="X32" s="430">
        <f t="shared" ca="1" si="17"/>
        <v>42216</v>
      </c>
      <c r="Y32" s="568" t="str">
        <f t="shared" ca="1" si="14"/>
        <v>Ven. août , 2015</v>
      </c>
      <c r="Z32" s="431">
        <f t="shared" ca="1" si="4"/>
        <v>31</v>
      </c>
      <c r="AA32" s="432">
        <f t="shared" ca="1" si="5"/>
        <v>8</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Ven</v>
      </c>
      <c r="U33" s="249" t="str">
        <f t="shared" ca="1" si="13"/>
        <v>août</v>
      </c>
      <c r="V33" s="184"/>
      <c r="W33" s="179"/>
      <c r="X33" s="430">
        <f t="shared" ca="1" si="17"/>
        <v>42216</v>
      </c>
      <c r="Y33" s="568" t="str">
        <f t="shared" ca="1" si="14"/>
        <v>Ven. août , 2015</v>
      </c>
      <c r="Z33" s="431">
        <f t="shared" ca="1" si="4"/>
        <v>31</v>
      </c>
      <c r="AA33" s="432">
        <f t="shared" ca="1" si="5"/>
        <v>8</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Ven</v>
      </c>
      <c r="U34" s="249" t="str">
        <f t="shared" ca="1" si="13"/>
        <v>août</v>
      </c>
      <c r="V34" s="184"/>
      <c r="W34" s="179"/>
      <c r="X34" s="430">
        <f t="shared" ca="1" si="17"/>
        <v>42216</v>
      </c>
      <c r="Y34" s="568" t="str">
        <f t="shared" ca="1" si="14"/>
        <v>Ven. août , 2015</v>
      </c>
      <c r="Z34" s="431">
        <f t="shared" ca="1" si="4"/>
        <v>31</v>
      </c>
      <c r="AA34" s="432">
        <f t="shared" ca="1" si="5"/>
        <v>8</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Ven</v>
      </c>
      <c r="U35" s="249" t="str">
        <f t="shared" ca="1" si="13"/>
        <v>août</v>
      </c>
      <c r="V35" s="184"/>
      <c r="W35" s="179"/>
      <c r="X35" s="430">
        <f t="shared" ca="1" si="17"/>
        <v>42216</v>
      </c>
      <c r="Y35" s="568" t="str">
        <f t="shared" ca="1" si="14"/>
        <v>Ven. août , 2015</v>
      </c>
      <c r="Z35" s="431">
        <f t="shared" ca="1" si="4"/>
        <v>31</v>
      </c>
      <c r="AA35" s="432">
        <f t="shared" ca="1" si="5"/>
        <v>8</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Ven</v>
      </c>
      <c r="U36" s="249" t="str">
        <f t="shared" ca="1" si="13"/>
        <v>août</v>
      </c>
      <c r="V36" s="184"/>
      <c r="W36" s="179"/>
      <c r="X36" s="430">
        <f t="shared" ca="1" si="17"/>
        <v>42216</v>
      </c>
      <c r="Y36" s="568" t="str">
        <f t="shared" ca="1" si="14"/>
        <v>Ven. août , 2015</v>
      </c>
      <c r="Z36" s="431">
        <f t="shared" ca="1" si="4"/>
        <v>31</v>
      </c>
      <c r="AA36" s="432">
        <f t="shared" ca="1" si="5"/>
        <v>8</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Ven</v>
      </c>
      <c r="U37" s="249" t="str">
        <f t="shared" ca="1" si="13"/>
        <v>août</v>
      </c>
      <c r="V37" s="184"/>
      <c r="W37" s="179"/>
      <c r="X37" s="430">
        <f t="shared" ca="1" si="17"/>
        <v>42216</v>
      </c>
      <c r="Y37" s="568" t="str">
        <f t="shared" ca="1" si="14"/>
        <v>Ven. août , 2015</v>
      </c>
      <c r="Z37" s="431">
        <f t="shared" ca="1" si="4"/>
        <v>31</v>
      </c>
      <c r="AA37" s="432">
        <f t="shared" ca="1" si="5"/>
        <v>8</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Ven</v>
      </c>
      <c r="U38" s="249" t="str">
        <f t="shared" ca="1" si="13"/>
        <v>août</v>
      </c>
      <c r="V38" s="184"/>
      <c r="W38" s="179"/>
      <c r="X38" s="430">
        <f t="shared" ca="1" si="17"/>
        <v>42216</v>
      </c>
      <c r="Y38" s="568" t="str">
        <f t="shared" ca="1" si="14"/>
        <v>Ven. août , 2015</v>
      </c>
      <c r="Z38" s="431">
        <f t="shared" ca="1" si="4"/>
        <v>31</v>
      </c>
      <c r="AA38" s="432">
        <f t="shared" ca="1" si="5"/>
        <v>8</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Ven</v>
      </c>
      <c r="U39" s="249" t="str">
        <f t="shared" ca="1" si="13"/>
        <v>août</v>
      </c>
      <c r="V39" s="184"/>
      <c r="W39" s="179"/>
      <c r="X39" s="430">
        <f t="shared" ca="1" si="17"/>
        <v>42216</v>
      </c>
      <c r="Y39" s="568" t="str">
        <f t="shared" ca="1" si="14"/>
        <v>Ven. août , 2015</v>
      </c>
      <c r="Z39" s="431">
        <f t="shared" ca="1" si="4"/>
        <v>31</v>
      </c>
      <c r="AA39" s="432">
        <f t="shared" ca="1" si="5"/>
        <v>8</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Ven</v>
      </c>
      <c r="U40" s="249" t="str">
        <f t="shared" ca="1" si="13"/>
        <v>août</v>
      </c>
      <c r="V40" s="184"/>
      <c r="W40" s="179"/>
      <c r="X40" s="430">
        <f t="shared" ca="1" si="17"/>
        <v>42216</v>
      </c>
      <c r="Y40" s="568" t="str">
        <f t="shared" ca="1" si="14"/>
        <v>Ven. août , 2015</v>
      </c>
      <c r="Z40" s="431">
        <f t="shared" ca="1" si="4"/>
        <v>31</v>
      </c>
      <c r="AA40" s="432">
        <f t="shared" ca="1" si="5"/>
        <v>8</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Ven</v>
      </c>
      <c r="U41" s="249" t="str">
        <f t="shared" ca="1" si="13"/>
        <v>août</v>
      </c>
      <c r="V41" s="184"/>
      <c r="W41" s="179"/>
      <c r="X41" s="430">
        <f t="shared" ca="1" si="17"/>
        <v>42216</v>
      </c>
      <c r="Y41" s="568" t="str">
        <f t="shared" ca="1" si="14"/>
        <v>Ven. août , 2015</v>
      </c>
      <c r="Z41" s="431">
        <f t="shared" ca="1" si="4"/>
        <v>31</v>
      </c>
      <c r="AA41" s="432">
        <f t="shared" ca="1" si="5"/>
        <v>8</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Ven</v>
      </c>
      <c r="U42" s="249" t="str">
        <f t="shared" ca="1" si="13"/>
        <v>août</v>
      </c>
      <c r="V42" s="184"/>
      <c r="W42" s="179"/>
      <c r="X42" s="430">
        <f t="shared" ca="1" si="17"/>
        <v>42216</v>
      </c>
      <c r="Y42" s="568" t="str">
        <f t="shared" ca="1" si="14"/>
        <v>Ven. août , 2015</v>
      </c>
      <c r="Z42" s="431">
        <f t="shared" ca="1" si="4"/>
        <v>31</v>
      </c>
      <c r="AA42" s="432">
        <f t="shared" ca="1" si="5"/>
        <v>8</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Ven</v>
      </c>
      <c r="U43" s="249" t="str">
        <f t="shared" ca="1" si="13"/>
        <v>août</v>
      </c>
      <c r="V43" s="184"/>
      <c r="W43" s="179"/>
      <c r="X43" s="430">
        <f t="shared" ca="1" si="17"/>
        <v>42216</v>
      </c>
      <c r="Y43" s="568" t="str">
        <f t="shared" ca="1" si="14"/>
        <v>Ven. août , 2015</v>
      </c>
      <c r="Z43" s="431">
        <f t="shared" ca="1" si="4"/>
        <v>31</v>
      </c>
      <c r="AA43" s="432">
        <f t="shared" ca="1" si="5"/>
        <v>8</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Ven</v>
      </c>
      <c r="U44" s="249" t="str">
        <f t="shared" ca="1" si="13"/>
        <v>août</v>
      </c>
      <c r="V44" s="184"/>
      <c r="W44" s="179"/>
      <c r="X44" s="430">
        <f t="shared" ca="1" si="17"/>
        <v>42216</v>
      </c>
      <c r="Y44" s="568" t="str">
        <f t="shared" ca="1" si="14"/>
        <v>Ven. août , 2015</v>
      </c>
      <c r="Z44" s="431">
        <f t="shared" ca="1" si="4"/>
        <v>31</v>
      </c>
      <c r="AA44" s="432">
        <f t="shared" ca="1" si="5"/>
        <v>8</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Ven</v>
      </c>
      <c r="U45" s="249" t="str">
        <f t="shared" ca="1" si="13"/>
        <v>août</v>
      </c>
      <c r="V45" s="184"/>
      <c r="W45" s="179"/>
      <c r="X45" s="430">
        <f t="shared" ca="1" si="17"/>
        <v>42216</v>
      </c>
      <c r="Y45" s="568" t="str">
        <f t="shared" ca="1" si="14"/>
        <v>Ven. août , 2015</v>
      </c>
      <c r="Z45" s="431">
        <f t="shared" ca="1" si="4"/>
        <v>31</v>
      </c>
      <c r="AA45" s="432">
        <f t="shared" ca="1" si="5"/>
        <v>8</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Ven</v>
      </c>
      <c r="U46" s="249" t="str">
        <f t="shared" ca="1" si="13"/>
        <v>août</v>
      </c>
      <c r="V46" s="184"/>
      <c r="W46" s="179"/>
      <c r="X46" s="430">
        <f t="shared" ca="1" si="17"/>
        <v>42216</v>
      </c>
      <c r="Y46" s="568" t="str">
        <f t="shared" ca="1" si="14"/>
        <v>Ven. août , 2015</v>
      </c>
      <c r="Z46" s="431">
        <f t="shared" ca="1" si="4"/>
        <v>31</v>
      </c>
      <c r="AA46" s="432">
        <f t="shared" ca="1" si="5"/>
        <v>8</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Ven</v>
      </c>
      <c r="U47" s="249" t="str">
        <f t="shared" ca="1" si="13"/>
        <v>août</v>
      </c>
      <c r="V47" s="184"/>
      <c r="W47" s="179"/>
      <c r="X47" s="430">
        <f t="shared" ca="1" si="17"/>
        <v>42216</v>
      </c>
      <c r="Y47" s="568" t="str">
        <f t="shared" ca="1" si="14"/>
        <v>Ven. août , 2015</v>
      </c>
      <c r="Z47" s="431">
        <f t="shared" ca="1" si="4"/>
        <v>31</v>
      </c>
      <c r="AA47" s="432">
        <f t="shared" ca="1" si="5"/>
        <v>8</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Ven</v>
      </c>
      <c r="U48" s="249" t="str">
        <f t="shared" ca="1" si="13"/>
        <v>août</v>
      </c>
      <c r="V48" s="184"/>
      <c r="W48" s="179"/>
      <c r="X48" s="430">
        <f t="shared" ca="1" si="17"/>
        <v>42216</v>
      </c>
      <c r="Y48" s="568" t="str">
        <f t="shared" ca="1" si="14"/>
        <v>Ven. août , 2015</v>
      </c>
      <c r="Z48" s="431">
        <f t="shared" ca="1" si="4"/>
        <v>31</v>
      </c>
      <c r="AA48" s="432">
        <f t="shared" ca="1" si="5"/>
        <v>8</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Ven</v>
      </c>
      <c r="U49" s="249" t="str">
        <f t="shared" ca="1" si="13"/>
        <v>août</v>
      </c>
      <c r="V49" s="184"/>
      <c r="W49" s="179"/>
      <c r="X49" s="430">
        <f t="shared" ca="1" si="17"/>
        <v>42216</v>
      </c>
      <c r="Y49" s="568" t="str">
        <f t="shared" ca="1" si="14"/>
        <v>Ven. août , 2015</v>
      </c>
      <c r="Z49" s="431">
        <f t="shared" ca="1" si="4"/>
        <v>31</v>
      </c>
      <c r="AA49" s="432">
        <f t="shared" ca="1" si="5"/>
        <v>8</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Ven</v>
      </c>
      <c r="U50" s="249" t="str">
        <f t="shared" ca="1" si="13"/>
        <v>août</v>
      </c>
      <c r="V50" s="184"/>
      <c r="W50" s="179"/>
      <c r="X50" s="430">
        <f t="shared" ca="1" si="17"/>
        <v>42216</v>
      </c>
      <c r="Y50" s="568" t="str">
        <f t="shared" ca="1" si="14"/>
        <v>Ven. août , 2015</v>
      </c>
      <c r="Z50" s="431">
        <f t="shared" ca="1" si="4"/>
        <v>31</v>
      </c>
      <c r="AA50" s="432">
        <f t="shared" ca="1" si="5"/>
        <v>8</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Ven</v>
      </c>
      <c r="U51" s="249" t="str">
        <f t="shared" ca="1" si="13"/>
        <v>août</v>
      </c>
      <c r="V51" s="184"/>
      <c r="W51" s="179"/>
      <c r="X51" s="430">
        <f t="shared" ca="1" si="17"/>
        <v>42216</v>
      </c>
      <c r="Y51" s="568" t="str">
        <f t="shared" ca="1" si="14"/>
        <v>Ven. août , 2015</v>
      </c>
      <c r="Z51" s="431">
        <f t="shared" ca="1" si="4"/>
        <v>31</v>
      </c>
      <c r="AA51" s="432">
        <f t="shared" ca="1" si="5"/>
        <v>8</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Ven</v>
      </c>
      <c r="U52" s="249" t="str">
        <f t="shared" ca="1" si="13"/>
        <v>août</v>
      </c>
      <c r="V52" s="184"/>
      <c r="W52" s="179"/>
      <c r="X52" s="430">
        <f t="shared" ca="1" si="17"/>
        <v>42216</v>
      </c>
      <c r="Y52" s="568" t="str">
        <f t="shared" ca="1" si="14"/>
        <v>Ven. août , 2015</v>
      </c>
      <c r="Z52" s="431">
        <f t="shared" ca="1" si="4"/>
        <v>31</v>
      </c>
      <c r="AA52" s="432">
        <f t="shared" ca="1" si="5"/>
        <v>8</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Ven</v>
      </c>
      <c r="U53" s="249" t="str">
        <f t="shared" ca="1" si="13"/>
        <v>août</v>
      </c>
      <c r="V53" s="184"/>
      <c r="W53" s="179"/>
      <c r="X53" s="430">
        <f t="shared" ca="1" si="17"/>
        <v>42216</v>
      </c>
      <c r="Y53" s="568" t="str">
        <f t="shared" ca="1" si="14"/>
        <v>Ven. août , 2015</v>
      </c>
      <c r="Z53" s="431">
        <f t="shared" ca="1" si="4"/>
        <v>31</v>
      </c>
      <c r="AA53" s="432">
        <f t="shared" ca="1" si="5"/>
        <v>8</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Ven</v>
      </c>
      <c r="U54" s="249" t="str">
        <f t="shared" ca="1" si="13"/>
        <v>août</v>
      </c>
      <c r="V54" s="184"/>
      <c r="W54" s="179"/>
      <c r="X54" s="430">
        <f t="shared" ca="1" si="17"/>
        <v>42216</v>
      </c>
      <c r="Y54" s="568" t="str">
        <f t="shared" ca="1" si="14"/>
        <v>Ven. août , 2015</v>
      </c>
      <c r="Z54" s="431">
        <f t="shared" ca="1" si="4"/>
        <v>31</v>
      </c>
      <c r="AA54" s="432">
        <f t="shared" ca="1" si="5"/>
        <v>8</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Ven</v>
      </c>
      <c r="U55" s="249" t="str">
        <f t="shared" ca="1" si="13"/>
        <v>août</v>
      </c>
      <c r="V55" s="184"/>
      <c r="W55" s="179"/>
      <c r="X55" s="430">
        <f t="shared" ca="1" si="17"/>
        <v>42216</v>
      </c>
      <c r="Y55" s="568" t="str">
        <f t="shared" ca="1" si="14"/>
        <v>Ven. août , 2015</v>
      </c>
      <c r="Z55" s="431">
        <f t="shared" ca="1" si="4"/>
        <v>31</v>
      </c>
      <c r="AA55" s="432">
        <f t="shared" ca="1" si="5"/>
        <v>8</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Ven</v>
      </c>
      <c r="U56" s="249" t="str">
        <f t="shared" ca="1" si="13"/>
        <v>août</v>
      </c>
      <c r="V56" s="184"/>
      <c r="W56" s="179"/>
      <c r="X56" s="430">
        <f t="shared" ca="1" si="17"/>
        <v>42216</v>
      </c>
      <c r="Y56" s="568" t="str">
        <f t="shared" ca="1" si="14"/>
        <v>Ven. août , 2015</v>
      </c>
      <c r="Z56" s="431">
        <f t="shared" ca="1" si="4"/>
        <v>31</v>
      </c>
      <c r="AA56" s="432">
        <f t="shared" ca="1" si="5"/>
        <v>8</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Ven</v>
      </c>
      <c r="U57" s="249" t="str">
        <f t="shared" ca="1" si="13"/>
        <v>août</v>
      </c>
      <c r="V57" s="184"/>
      <c r="W57" s="179"/>
      <c r="X57" s="430">
        <f t="shared" ca="1" si="17"/>
        <v>42216</v>
      </c>
      <c r="Y57" s="568" t="str">
        <f t="shared" ca="1" si="14"/>
        <v>Ven. août , 2015</v>
      </c>
      <c r="Z57" s="431">
        <f t="shared" ca="1" si="4"/>
        <v>31</v>
      </c>
      <c r="AA57" s="432">
        <f t="shared" ca="1" si="5"/>
        <v>8</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Ven</v>
      </c>
      <c r="U58" s="249" t="str">
        <f t="shared" ca="1" si="13"/>
        <v>août</v>
      </c>
      <c r="V58" s="184"/>
      <c r="W58" s="179"/>
      <c r="X58" s="430">
        <f t="shared" ca="1" si="17"/>
        <v>42216</v>
      </c>
      <c r="Y58" s="568" t="str">
        <f t="shared" ca="1" si="14"/>
        <v>Ven. août , 2015</v>
      </c>
      <c r="Z58" s="431">
        <f t="shared" ca="1" si="4"/>
        <v>31</v>
      </c>
      <c r="AA58" s="432">
        <f t="shared" ca="1" si="5"/>
        <v>8</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Ven</v>
      </c>
      <c r="U59" s="249" t="str">
        <f t="shared" ca="1" si="13"/>
        <v>août</v>
      </c>
      <c r="V59" s="184"/>
      <c r="W59" s="179"/>
      <c r="X59" s="430">
        <f t="shared" ca="1" si="17"/>
        <v>42216</v>
      </c>
      <c r="Y59" s="568" t="str">
        <f t="shared" ca="1" si="14"/>
        <v>Ven. août , 2015</v>
      </c>
      <c r="Z59" s="431">
        <f t="shared" ca="1" si="4"/>
        <v>31</v>
      </c>
      <c r="AA59" s="432">
        <f t="shared" ca="1" si="5"/>
        <v>8</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Ven</v>
      </c>
      <c r="U60" s="249" t="str">
        <f t="shared" ca="1" si="13"/>
        <v>août</v>
      </c>
      <c r="V60" s="184"/>
      <c r="W60" s="179"/>
      <c r="X60" s="430">
        <f t="shared" ca="1" si="17"/>
        <v>42216</v>
      </c>
      <c r="Y60" s="568" t="str">
        <f t="shared" ca="1" si="14"/>
        <v>Ven. août , 2015</v>
      </c>
      <c r="Z60" s="431">
        <f t="shared" ca="1" si="4"/>
        <v>31</v>
      </c>
      <c r="AA60" s="432">
        <f t="shared" ca="1" si="5"/>
        <v>8</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Ven</v>
      </c>
      <c r="U61" s="249" t="str">
        <f t="shared" ca="1" si="13"/>
        <v>août</v>
      </c>
      <c r="V61" s="184"/>
      <c r="W61" s="179"/>
      <c r="X61" s="430">
        <f t="shared" ca="1" si="17"/>
        <v>42216</v>
      </c>
      <c r="Y61" s="568" t="str">
        <f t="shared" ca="1" si="14"/>
        <v>Ven. août , 2015</v>
      </c>
      <c r="Z61" s="431">
        <f t="shared" ca="1" si="4"/>
        <v>31</v>
      </c>
      <c r="AA61" s="432">
        <f t="shared" ca="1" si="5"/>
        <v>8</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Ven</v>
      </c>
      <c r="U62" s="249" t="str">
        <f t="shared" ca="1" si="13"/>
        <v>août</v>
      </c>
      <c r="V62" s="184"/>
      <c r="W62" s="179"/>
      <c r="X62" s="430">
        <f t="shared" ca="1" si="17"/>
        <v>42216</v>
      </c>
      <c r="Y62" s="568" t="str">
        <f t="shared" ca="1" si="14"/>
        <v>Ven. août , 2015</v>
      </c>
      <c r="Z62" s="431">
        <f t="shared" ca="1" si="4"/>
        <v>31</v>
      </c>
      <c r="AA62" s="432">
        <f t="shared" ca="1" si="5"/>
        <v>8</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Ven</v>
      </c>
      <c r="U63" s="249" t="str">
        <f t="shared" ca="1" si="13"/>
        <v>août</v>
      </c>
      <c r="V63" s="184"/>
      <c r="W63" s="179"/>
      <c r="X63" s="430">
        <f t="shared" ca="1" si="17"/>
        <v>42216</v>
      </c>
      <c r="Y63" s="568" t="str">
        <f t="shared" ca="1" si="14"/>
        <v>Ven. août , 2015</v>
      </c>
      <c r="Z63" s="431">
        <f t="shared" ca="1" si="4"/>
        <v>31</v>
      </c>
      <c r="AA63" s="432">
        <f t="shared" ca="1" si="5"/>
        <v>8</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Ven</v>
      </c>
      <c r="U64" s="249" t="str">
        <f t="shared" ca="1" si="13"/>
        <v>août</v>
      </c>
      <c r="V64" s="184"/>
      <c r="W64" s="179"/>
      <c r="X64" s="430">
        <f t="shared" ca="1" si="17"/>
        <v>42216</v>
      </c>
      <c r="Y64" s="568" t="str">
        <f t="shared" ca="1" si="14"/>
        <v>Ven. août , 2015</v>
      </c>
      <c r="Z64" s="431">
        <f t="shared" ca="1" si="4"/>
        <v>31</v>
      </c>
      <c r="AA64" s="432">
        <f t="shared" ca="1" si="5"/>
        <v>8</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Ven</v>
      </c>
      <c r="U65" s="249" t="str">
        <f t="shared" ca="1" si="13"/>
        <v>août</v>
      </c>
      <c r="V65" s="184"/>
      <c r="W65" s="179"/>
      <c r="X65" s="430">
        <f t="shared" ca="1" si="17"/>
        <v>42216</v>
      </c>
      <c r="Y65" s="568" t="str">
        <f t="shared" ca="1" si="14"/>
        <v>Ven. août , 2015</v>
      </c>
      <c r="Z65" s="431">
        <f t="shared" ca="1" si="4"/>
        <v>31</v>
      </c>
      <c r="AA65" s="432">
        <f t="shared" ca="1" si="5"/>
        <v>8</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Ven</v>
      </c>
      <c r="U66" s="249" t="str">
        <f t="shared" ca="1" si="13"/>
        <v>août</v>
      </c>
      <c r="V66" s="184"/>
      <c r="W66" s="179"/>
      <c r="X66" s="430">
        <f t="shared" ca="1" si="17"/>
        <v>42216</v>
      </c>
      <c r="Y66" s="568" t="str">
        <f t="shared" ca="1" si="14"/>
        <v>Ven. août , 2015</v>
      </c>
      <c r="Z66" s="431">
        <f t="shared" ca="1" si="4"/>
        <v>31</v>
      </c>
      <c r="AA66" s="432">
        <f t="shared" ca="1" si="5"/>
        <v>8</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Ven</v>
      </c>
      <c r="U67" s="249" t="str">
        <f t="shared" ca="1" si="13"/>
        <v>août</v>
      </c>
      <c r="V67" s="184"/>
      <c r="W67" s="179"/>
      <c r="X67" s="430">
        <f t="shared" ca="1" si="17"/>
        <v>42216</v>
      </c>
      <c r="Y67" s="568" t="str">
        <f t="shared" ca="1" si="14"/>
        <v>Ven. août , 2015</v>
      </c>
      <c r="Z67" s="431">
        <f t="shared" ca="1" si="4"/>
        <v>31</v>
      </c>
      <c r="AA67" s="432">
        <f t="shared" ca="1" si="5"/>
        <v>8</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Ven</v>
      </c>
      <c r="U68" s="249" t="str">
        <f t="shared" ca="1" si="13"/>
        <v>août</v>
      </c>
      <c r="V68" s="184"/>
      <c r="W68" s="179"/>
      <c r="X68" s="430">
        <f t="shared" ca="1" si="17"/>
        <v>42216</v>
      </c>
      <c r="Y68" s="568" t="str">
        <f t="shared" ca="1" si="14"/>
        <v>Ven. août , 2015</v>
      </c>
      <c r="Z68" s="431">
        <f t="shared" ca="1" si="4"/>
        <v>31</v>
      </c>
      <c r="AA68" s="432">
        <f t="shared" ca="1" si="5"/>
        <v>8</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Ven</v>
      </c>
      <c r="U69" s="249" t="str">
        <f t="shared" ca="1" si="13"/>
        <v>août</v>
      </c>
      <c r="V69" s="184"/>
      <c r="W69" s="179"/>
      <c r="X69" s="430">
        <f t="shared" ca="1" si="17"/>
        <v>42216</v>
      </c>
      <c r="Y69" s="568" t="str">
        <f t="shared" ca="1" si="14"/>
        <v>Ven. août , 2015</v>
      </c>
      <c r="Z69" s="431">
        <f t="shared" ca="1" si="4"/>
        <v>31</v>
      </c>
      <c r="AA69" s="432">
        <f t="shared" ca="1" si="5"/>
        <v>8</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Ven</v>
      </c>
      <c r="U70" s="249" t="str">
        <f t="shared" ca="1" si="13"/>
        <v>août</v>
      </c>
      <c r="V70" s="184"/>
      <c r="W70" s="179"/>
      <c r="X70" s="430">
        <f t="shared" ca="1" si="17"/>
        <v>42216</v>
      </c>
      <c r="Y70" s="568" t="str">
        <f t="shared" ca="1" si="14"/>
        <v>Ven. août , 2015</v>
      </c>
      <c r="Z70" s="431">
        <f t="shared" ca="1" si="4"/>
        <v>31</v>
      </c>
      <c r="AA70" s="432">
        <f t="shared" ca="1" si="5"/>
        <v>8</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Ven</v>
      </c>
      <c r="U71" s="249" t="str">
        <f t="shared" ca="1" si="13"/>
        <v>août</v>
      </c>
      <c r="V71" s="184"/>
      <c r="W71" s="179"/>
      <c r="X71" s="430">
        <f t="shared" ca="1" si="17"/>
        <v>42216</v>
      </c>
      <c r="Y71" s="568" t="str">
        <f t="shared" ca="1" si="14"/>
        <v>Ven. août , 2015</v>
      </c>
      <c r="Z71" s="431">
        <f t="shared" ca="1" si="4"/>
        <v>31</v>
      </c>
      <c r="AA71" s="432">
        <f t="shared" ca="1" si="5"/>
        <v>8</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Ven</v>
      </c>
      <c r="U72" s="249" t="str">
        <f t="shared" ca="1" si="13"/>
        <v>août</v>
      </c>
      <c r="V72" s="184"/>
      <c r="W72" s="179"/>
      <c r="X72" s="430">
        <f t="shared" ca="1" si="17"/>
        <v>42216</v>
      </c>
      <c r="Y72" s="568" t="str">
        <f t="shared" ca="1" si="14"/>
        <v>Ven. août , 2015</v>
      </c>
      <c r="Z72" s="431">
        <f t="shared" ca="1" si="4"/>
        <v>31</v>
      </c>
      <c r="AA72" s="432">
        <f t="shared" ca="1" si="5"/>
        <v>8</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Ven</v>
      </c>
      <c r="U73" s="249" t="str">
        <f t="shared" ca="1" si="13"/>
        <v>août</v>
      </c>
      <c r="V73" s="184"/>
      <c r="W73" s="179"/>
      <c r="X73" s="430">
        <f t="shared" ca="1" si="17"/>
        <v>42216</v>
      </c>
      <c r="Y73" s="568" t="str">
        <f t="shared" ca="1" si="14"/>
        <v>Ven. août , 2015</v>
      </c>
      <c r="Z73" s="431">
        <f t="shared" ca="1" si="4"/>
        <v>31</v>
      </c>
      <c r="AA73" s="432">
        <f t="shared" ca="1" si="5"/>
        <v>8</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Ven</v>
      </c>
      <c r="U74" s="249" t="str">
        <f t="shared" ca="1" si="13"/>
        <v>août</v>
      </c>
      <c r="V74" s="184"/>
      <c r="W74" s="179"/>
      <c r="X74" s="430">
        <f t="shared" ca="1" si="17"/>
        <v>42216</v>
      </c>
      <c r="Y74" s="568" t="str">
        <f t="shared" ca="1" si="14"/>
        <v>Ven. août , 2015</v>
      </c>
      <c r="Z74" s="431">
        <f t="shared" ca="1" si="4"/>
        <v>31</v>
      </c>
      <c r="AA74" s="432">
        <f t="shared" ca="1" si="5"/>
        <v>8</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Ven</v>
      </c>
      <c r="U75" s="249" t="str">
        <f t="shared" ca="1" si="13"/>
        <v>août</v>
      </c>
      <c r="V75" s="184"/>
      <c r="W75" s="179"/>
      <c r="X75" s="430">
        <f t="shared" ca="1" si="17"/>
        <v>42216</v>
      </c>
      <c r="Y75" s="568" t="str">
        <f t="shared" ca="1" si="14"/>
        <v>Ven. août , 2015</v>
      </c>
      <c r="Z75" s="431">
        <f t="shared" ca="1" si="4"/>
        <v>31</v>
      </c>
      <c r="AA75" s="432">
        <f t="shared" ca="1" si="5"/>
        <v>8</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Ven</v>
      </c>
      <c r="U76" s="249" t="str">
        <f t="shared" ca="1" si="13"/>
        <v>août</v>
      </c>
      <c r="V76" s="184"/>
      <c r="W76" s="179"/>
      <c r="X76" s="430">
        <f t="shared" ca="1" si="17"/>
        <v>42216</v>
      </c>
      <c r="Y76" s="568" t="str">
        <f t="shared" ca="1" si="14"/>
        <v>Ven. août , 2015</v>
      </c>
      <c r="Z76" s="431">
        <f t="shared" ca="1" si="4"/>
        <v>31</v>
      </c>
      <c r="AA76" s="432">
        <f t="shared" ca="1" si="5"/>
        <v>8</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Ven</v>
      </c>
      <c r="U77" s="249" t="str">
        <f t="shared" ca="1" si="13"/>
        <v>août</v>
      </c>
      <c r="V77" s="184"/>
      <c r="W77" s="179"/>
      <c r="X77" s="430">
        <f t="shared" ca="1" si="17"/>
        <v>42216</v>
      </c>
      <c r="Y77" s="568" t="str">
        <f t="shared" ca="1" si="14"/>
        <v>Ven. août , 2015</v>
      </c>
      <c r="Z77" s="431">
        <f t="shared" ca="1" si="4"/>
        <v>31</v>
      </c>
      <c r="AA77" s="432">
        <f t="shared" ca="1" si="5"/>
        <v>8</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Ven</v>
      </c>
      <c r="U78" s="249" t="str">
        <f t="shared" ca="1" si="13"/>
        <v>août</v>
      </c>
      <c r="V78" s="184"/>
      <c r="W78" s="179"/>
      <c r="X78" s="430">
        <f t="shared" ca="1" si="17"/>
        <v>42216</v>
      </c>
      <c r="Y78" s="568" t="str">
        <f t="shared" ca="1" si="14"/>
        <v>Ven. août , 2015</v>
      </c>
      <c r="Z78" s="431">
        <f t="shared" ca="1" si="4"/>
        <v>31</v>
      </c>
      <c r="AA78" s="432">
        <f t="shared" ca="1" si="5"/>
        <v>8</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Ven</v>
      </c>
      <c r="U79" s="249" t="str">
        <f t="shared" ca="1" si="13"/>
        <v>août</v>
      </c>
      <c r="V79" s="184"/>
      <c r="W79" s="179"/>
      <c r="X79" s="430">
        <f t="shared" ca="1" si="17"/>
        <v>42216</v>
      </c>
      <c r="Y79" s="568" t="str">
        <f t="shared" ca="1" si="14"/>
        <v>Ven. août , 2015</v>
      </c>
      <c r="Z79" s="431">
        <f t="shared" ca="1" si="4"/>
        <v>31</v>
      </c>
      <c r="AA79" s="432">
        <f t="shared" ca="1" si="5"/>
        <v>8</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Ven</v>
      </c>
      <c r="U80" s="249" t="str">
        <f t="shared" ca="1" si="13"/>
        <v>août</v>
      </c>
      <c r="V80" s="184"/>
      <c r="W80" s="179"/>
      <c r="X80" s="430">
        <f t="shared" ca="1" si="17"/>
        <v>42216</v>
      </c>
      <c r="Y80" s="568" t="str">
        <f t="shared" ca="1" si="14"/>
        <v>Ven. août , 2015</v>
      </c>
      <c r="Z80" s="431">
        <f t="shared" ca="1" si="4"/>
        <v>31</v>
      </c>
      <c r="AA80" s="432">
        <f t="shared" ca="1" si="5"/>
        <v>8</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Ven</v>
      </c>
      <c r="U81" s="249" t="str">
        <f t="shared" ca="1" si="13"/>
        <v>août</v>
      </c>
      <c r="V81" s="184"/>
      <c r="W81" s="179"/>
      <c r="X81" s="430">
        <f t="shared" ca="1" si="17"/>
        <v>42216</v>
      </c>
      <c r="Y81" s="568" t="str">
        <f t="shared" ca="1" si="14"/>
        <v>Ven. août , 2015</v>
      </c>
      <c r="Z81" s="431">
        <f t="shared" ca="1" si="4"/>
        <v>31</v>
      </c>
      <c r="AA81" s="432">
        <f t="shared" ca="1" si="5"/>
        <v>8</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Ven</v>
      </c>
      <c r="U82" s="249" t="str">
        <f t="shared" ca="1" si="13"/>
        <v>août</v>
      </c>
      <c r="V82" s="184"/>
      <c r="W82" s="179"/>
      <c r="X82" s="430">
        <f t="shared" ca="1" si="17"/>
        <v>42216</v>
      </c>
      <c r="Y82" s="568" t="str">
        <f t="shared" ca="1" si="14"/>
        <v>Ven. août , 2015</v>
      </c>
      <c r="Z82" s="431">
        <f t="shared" ca="1" si="4"/>
        <v>31</v>
      </c>
      <c r="AA82" s="432">
        <f t="shared" ca="1" si="5"/>
        <v>8</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Ven</v>
      </c>
      <c r="U83" s="249" t="str">
        <f t="shared" ca="1" si="13"/>
        <v>août</v>
      </c>
      <c r="V83" s="184"/>
      <c r="W83" s="179"/>
      <c r="X83" s="430">
        <f t="shared" ca="1" si="17"/>
        <v>42216</v>
      </c>
      <c r="Y83" s="568" t="str">
        <f t="shared" ca="1" si="14"/>
        <v>Ven. août , 2015</v>
      </c>
      <c r="Z83" s="431">
        <f t="shared" ca="1" si="4"/>
        <v>31</v>
      </c>
      <c r="AA83" s="432">
        <f t="shared" ca="1" si="5"/>
        <v>8</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Ven</v>
      </c>
      <c r="U84" s="249" t="str">
        <f t="shared" ca="1" si="13"/>
        <v>août</v>
      </c>
      <c r="V84" s="184"/>
      <c r="W84" s="179"/>
      <c r="X84" s="430">
        <f t="shared" ca="1" si="17"/>
        <v>42216</v>
      </c>
      <c r="Y84" s="568" t="str">
        <f t="shared" ca="1" si="14"/>
        <v>Ven. août , 2015</v>
      </c>
      <c r="Z84" s="431">
        <f t="shared" ref="Z84:Z147" ca="1" si="24">MIN(R84,$AF$5)</f>
        <v>31</v>
      </c>
      <c r="AA84" s="432">
        <f t="shared" ref="AA84:AA147" ca="1" si="25">$AD$6</f>
        <v>8</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Ven</v>
      </c>
      <c r="U85" s="249" t="str">
        <f t="shared" ref="U85:U148" ca="1" si="32">$U$19</f>
        <v>août</v>
      </c>
      <c r="V85" s="184"/>
      <c r="W85" s="179"/>
      <c r="X85" s="430">
        <f t="shared" ca="1" si="17"/>
        <v>42216</v>
      </c>
      <c r="Y85" s="568" t="str">
        <f t="shared" ref="Y85:Y148" ca="1" si="33">IF(Y79="f",T85&amp;". "&amp;" "&amp;R85&amp;" "&amp;U85&amp;" "&amp;$AE$7,T85&amp;". "&amp;U85&amp;" "&amp;R85&amp;", "&amp;$AE$7)</f>
        <v>Ven. août , 2015</v>
      </c>
      <c r="Z85" s="431">
        <f t="shared" ca="1" si="24"/>
        <v>31</v>
      </c>
      <c r="AA85" s="432">
        <f t="shared" ca="1" si="25"/>
        <v>8</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Ven</v>
      </c>
      <c r="U86" s="249" t="str">
        <f t="shared" ca="1" si="32"/>
        <v>août</v>
      </c>
      <c r="V86" s="184"/>
      <c r="W86" s="179"/>
      <c r="X86" s="430">
        <f t="shared" ref="X86:X149" ca="1" si="36">$AE$8+D86</f>
        <v>42216</v>
      </c>
      <c r="Y86" s="568" t="str">
        <f t="shared" ca="1" si="33"/>
        <v>Ven. août , 2015</v>
      </c>
      <c r="Z86" s="431">
        <f t="shared" ca="1" si="24"/>
        <v>31</v>
      </c>
      <c r="AA86" s="432">
        <f t="shared" ca="1" si="25"/>
        <v>8</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Ven</v>
      </c>
      <c r="U87" s="249" t="str">
        <f t="shared" ca="1" si="32"/>
        <v>août</v>
      </c>
      <c r="V87" s="184"/>
      <c r="W87" s="179"/>
      <c r="X87" s="430">
        <f t="shared" ca="1" si="36"/>
        <v>42216</v>
      </c>
      <c r="Y87" s="568" t="str">
        <f t="shared" ca="1" si="33"/>
        <v>Ven. août , 2015</v>
      </c>
      <c r="Z87" s="431">
        <f t="shared" ca="1" si="24"/>
        <v>31</v>
      </c>
      <c r="AA87" s="432">
        <f t="shared" ca="1" si="25"/>
        <v>8</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Ven</v>
      </c>
      <c r="U88" s="249" t="str">
        <f t="shared" ca="1" si="32"/>
        <v>août</v>
      </c>
      <c r="V88" s="184"/>
      <c r="W88" s="179"/>
      <c r="X88" s="430">
        <f t="shared" ca="1" si="36"/>
        <v>42216</v>
      </c>
      <c r="Y88" s="568" t="str">
        <f t="shared" ca="1" si="33"/>
        <v>Ven. août , 2015</v>
      </c>
      <c r="Z88" s="431">
        <f t="shared" ca="1" si="24"/>
        <v>31</v>
      </c>
      <c r="AA88" s="432">
        <f t="shared" ca="1" si="25"/>
        <v>8</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Ven</v>
      </c>
      <c r="U89" s="249" t="str">
        <f t="shared" ca="1" si="32"/>
        <v>août</v>
      </c>
      <c r="V89" s="184"/>
      <c r="W89" s="179"/>
      <c r="X89" s="430">
        <f t="shared" ca="1" si="36"/>
        <v>42216</v>
      </c>
      <c r="Y89" s="568" t="str">
        <f t="shared" ca="1" si="33"/>
        <v>Ven. août , 2015</v>
      </c>
      <c r="Z89" s="431">
        <f t="shared" ca="1" si="24"/>
        <v>31</v>
      </c>
      <c r="AA89" s="432">
        <f t="shared" ca="1" si="25"/>
        <v>8</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Ven</v>
      </c>
      <c r="U90" s="249" t="str">
        <f t="shared" ca="1" si="32"/>
        <v>août</v>
      </c>
      <c r="V90" s="184"/>
      <c r="W90" s="179"/>
      <c r="X90" s="430">
        <f t="shared" ca="1" si="36"/>
        <v>42216</v>
      </c>
      <c r="Y90" s="568" t="str">
        <f t="shared" ca="1" si="33"/>
        <v>Ven. août , 2015</v>
      </c>
      <c r="Z90" s="431">
        <f t="shared" ca="1" si="24"/>
        <v>31</v>
      </c>
      <c r="AA90" s="432">
        <f t="shared" ca="1" si="25"/>
        <v>8</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Ven</v>
      </c>
      <c r="U91" s="249" t="str">
        <f t="shared" ca="1" si="32"/>
        <v>août</v>
      </c>
      <c r="V91" s="184"/>
      <c r="W91" s="179"/>
      <c r="X91" s="430">
        <f t="shared" ca="1" si="36"/>
        <v>42216</v>
      </c>
      <c r="Y91" s="568" t="str">
        <f t="shared" ca="1" si="33"/>
        <v>Ven. août , 2015</v>
      </c>
      <c r="Z91" s="431">
        <f t="shared" ca="1" si="24"/>
        <v>31</v>
      </c>
      <c r="AA91" s="432">
        <f t="shared" ca="1" si="25"/>
        <v>8</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Ven</v>
      </c>
      <c r="U92" s="249" t="str">
        <f t="shared" ca="1" si="32"/>
        <v>août</v>
      </c>
      <c r="V92" s="184"/>
      <c r="W92" s="179"/>
      <c r="X92" s="430">
        <f t="shared" ca="1" si="36"/>
        <v>42216</v>
      </c>
      <c r="Y92" s="568" t="str">
        <f t="shared" ca="1" si="33"/>
        <v>Ven. août , 2015</v>
      </c>
      <c r="Z92" s="431">
        <f t="shared" ca="1" si="24"/>
        <v>31</v>
      </c>
      <c r="AA92" s="432">
        <f t="shared" ca="1" si="25"/>
        <v>8</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Ven</v>
      </c>
      <c r="U93" s="249" t="str">
        <f t="shared" ca="1" si="32"/>
        <v>août</v>
      </c>
      <c r="V93" s="184"/>
      <c r="W93" s="179"/>
      <c r="X93" s="430">
        <f t="shared" ca="1" si="36"/>
        <v>42216</v>
      </c>
      <c r="Y93" s="568" t="str">
        <f t="shared" ca="1" si="33"/>
        <v>Ven. août , 2015</v>
      </c>
      <c r="Z93" s="431">
        <f t="shared" ca="1" si="24"/>
        <v>31</v>
      </c>
      <c r="AA93" s="432">
        <f t="shared" ca="1" si="25"/>
        <v>8</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Ven</v>
      </c>
      <c r="U94" s="249" t="str">
        <f t="shared" ca="1" si="32"/>
        <v>août</v>
      </c>
      <c r="V94" s="184"/>
      <c r="W94" s="179"/>
      <c r="X94" s="430">
        <f t="shared" ca="1" si="36"/>
        <v>42216</v>
      </c>
      <c r="Y94" s="568" t="str">
        <f t="shared" ca="1" si="33"/>
        <v>Ven. août , 2015</v>
      </c>
      <c r="Z94" s="431">
        <f t="shared" ca="1" si="24"/>
        <v>31</v>
      </c>
      <c r="AA94" s="432">
        <f t="shared" ca="1" si="25"/>
        <v>8</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Ven</v>
      </c>
      <c r="U95" s="249" t="str">
        <f t="shared" ca="1" si="32"/>
        <v>août</v>
      </c>
      <c r="V95" s="184"/>
      <c r="W95" s="179"/>
      <c r="X95" s="430">
        <f t="shared" ca="1" si="36"/>
        <v>42216</v>
      </c>
      <c r="Y95" s="568" t="str">
        <f t="shared" ca="1" si="33"/>
        <v>Ven. août , 2015</v>
      </c>
      <c r="Z95" s="431">
        <f t="shared" ca="1" si="24"/>
        <v>31</v>
      </c>
      <c r="AA95" s="432">
        <f t="shared" ca="1" si="25"/>
        <v>8</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Ven</v>
      </c>
      <c r="U96" s="249" t="str">
        <f t="shared" ca="1" si="32"/>
        <v>août</v>
      </c>
      <c r="V96" s="184"/>
      <c r="W96" s="179"/>
      <c r="X96" s="430">
        <f t="shared" ca="1" si="36"/>
        <v>42216</v>
      </c>
      <c r="Y96" s="568" t="str">
        <f t="shared" ca="1" si="33"/>
        <v>Ven. août , 2015</v>
      </c>
      <c r="Z96" s="431">
        <f t="shared" ca="1" si="24"/>
        <v>31</v>
      </c>
      <c r="AA96" s="432">
        <f t="shared" ca="1" si="25"/>
        <v>8</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Ven</v>
      </c>
      <c r="U97" s="249" t="str">
        <f t="shared" ca="1" si="32"/>
        <v>août</v>
      </c>
      <c r="V97" s="184"/>
      <c r="W97" s="179"/>
      <c r="X97" s="430">
        <f t="shared" ca="1" si="36"/>
        <v>42216</v>
      </c>
      <c r="Y97" s="568" t="str">
        <f t="shared" ca="1" si="33"/>
        <v>Ven. août , 2015</v>
      </c>
      <c r="Z97" s="431">
        <f t="shared" ca="1" si="24"/>
        <v>31</v>
      </c>
      <c r="AA97" s="432">
        <f t="shared" ca="1" si="25"/>
        <v>8</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Ven</v>
      </c>
      <c r="U98" s="249" t="str">
        <f t="shared" ca="1" si="32"/>
        <v>août</v>
      </c>
      <c r="V98" s="184"/>
      <c r="W98" s="179"/>
      <c r="X98" s="430">
        <f t="shared" ca="1" si="36"/>
        <v>42216</v>
      </c>
      <c r="Y98" s="568" t="str">
        <f t="shared" ca="1" si="33"/>
        <v>Ven. août , 2015</v>
      </c>
      <c r="Z98" s="431">
        <f t="shared" ca="1" si="24"/>
        <v>31</v>
      </c>
      <c r="AA98" s="432">
        <f t="shared" ca="1" si="25"/>
        <v>8</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Ven</v>
      </c>
      <c r="U99" s="249" t="str">
        <f t="shared" ca="1" si="32"/>
        <v>août</v>
      </c>
      <c r="V99" s="184"/>
      <c r="W99" s="179"/>
      <c r="X99" s="430">
        <f t="shared" ca="1" si="36"/>
        <v>42216</v>
      </c>
      <c r="Y99" s="568" t="str">
        <f t="shared" ca="1" si="33"/>
        <v>Ven. août , 2015</v>
      </c>
      <c r="Z99" s="431">
        <f t="shared" ca="1" si="24"/>
        <v>31</v>
      </c>
      <c r="AA99" s="432">
        <f t="shared" ca="1" si="25"/>
        <v>8</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Ven</v>
      </c>
      <c r="U100" s="249" t="str">
        <f t="shared" ca="1" si="32"/>
        <v>août</v>
      </c>
      <c r="V100" s="184"/>
      <c r="W100" s="179"/>
      <c r="X100" s="430">
        <f t="shared" ca="1" si="36"/>
        <v>42216</v>
      </c>
      <c r="Y100" s="568" t="str">
        <f t="shared" ca="1" si="33"/>
        <v>Ven. août , 2015</v>
      </c>
      <c r="Z100" s="431">
        <f t="shared" ca="1" si="24"/>
        <v>31</v>
      </c>
      <c r="AA100" s="432">
        <f t="shared" ca="1" si="25"/>
        <v>8</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Ven</v>
      </c>
      <c r="U101" s="249" t="str">
        <f t="shared" ca="1" si="32"/>
        <v>août</v>
      </c>
      <c r="V101" s="184"/>
      <c r="W101" s="179"/>
      <c r="X101" s="430">
        <f t="shared" ca="1" si="36"/>
        <v>42216</v>
      </c>
      <c r="Y101" s="568" t="str">
        <f t="shared" ca="1" si="33"/>
        <v>Ven. août , 2015</v>
      </c>
      <c r="Z101" s="431">
        <f t="shared" ca="1" si="24"/>
        <v>31</v>
      </c>
      <c r="AA101" s="432">
        <f t="shared" ca="1" si="25"/>
        <v>8</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Ven</v>
      </c>
      <c r="U102" s="249" t="str">
        <f t="shared" ca="1" si="32"/>
        <v>août</v>
      </c>
      <c r="V102" s="184"/>
      <c r="W102" s="179"/>
      <c r="X102" s="430">
        <f t="shared" ca="1" si="36"/>
        <v>42216</v>
      </c>
      <c r="Y102" s="568" t="str">
        <f t="shared" ca="1" si="33"/>
        <v>Ven. août , 2015</v>
      </c>
      <c r="Z102" s="431">
        <f t="shared" ca="1" si="24"/>
        <v>31</v>
      </c>
      <c r="AA102" s="432">
        <f t="shared" ca="1" si="25"/>
        <v>8</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Ven</v>
      </c>
      <c r="U103" s="249" t="str">
        <f t="shared" ca="1" si="32"/>
        <v>août</v>
      </c>
      <c r="V103" s="184"/>
      <c r="W103" s="179"/>
      <c r="X103" s="430">
        <f t="shared" ca="1" si="36"/>
        <v>42216</v>
      </c>
      <c r="Y103" s="568" t="str">
        <f t="shared" ca="1" si="33"/>
        <v>Ven. août , 2015</v>
      </c>
      <c r="Z103" s="431">
        <f t="shared" ca="1" si="24"/>
        <v>31</v>
      </c>
      <c r="AA103" s="432">
        <f t="shared" ca="1" si="25"/>
        <v>8</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Ven</v>
      </c>
      <c r="U104" s="249" t="str">
        <f t="shared" ca="1" si="32"/>
        <v>août</v>
      </c>
      <c r="V104" s="184"/>
      <c r="W104" s="179"/>
      <c r="X104" s="430">
        <f t="shared" ca="1" si="36"/>
        <v>42216</v>
      </c>
      <c r="Y104" s="568" t="str">
        <f t="shared" ca="1" si="33"/>
        <v>Ven. août , 2015</v>
      </c>
      <c r="Z104" s="431">
        <f t="shared" ca="1" si="24"/>
        <v>31</v>
      </c>
      <c r="AA104" s="432">
        <f t="shared" ca="1" si="25"/>
        <v>8</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Ven</v>
      </c>
      <c r="U105" s="249" t="str">
        <f t="shared" ca="1" si="32"/>
        <v>août</v>
      </c>
      <c r="V105" s="184"/>
      <c r="W105" s="179"/>
      <c r="X105" s="430">
        <f t="shared" ca="1" si="36"/>
        <v>42216</v>
      </c>
      <c r="Y105" s="568" t="str">
        <f t="shared" ca="1" si="33"/>
        <v>Ven. août , 2015</v>
      </c>
      <c r="Z105" s="431">
        <f t="shared" ca="1" si="24"/>
        <v>31</v>
      </c>
      <c r="AA105" s="432">
        <f t="shared" ca="1" si="25"/>
        <v>8</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Ven</v>
      </c>
      <c r="U106" s="249" t="str">
        <f t="shared" ca="1" si="32"/>
        <v>août</v>
      </c>
      <c r="V106" s="184"/>
      <c r="W106" s="179"/>
      <c r="X106" s="430">
        <f t="shared" ca="1" si="36"/>
        <v>42216</v>
      </c>
      <c r="Y106" s="568" t="str">
        <f t="shared" ca="1" si="33"/>
        <v>Ven. août , 2015</v>
      </c>
      <c r="Z106" s="431">
        <f t="shared" ca="1" si="24"/>
        <v>31</v>
      </c>
      <c r="AA106" s="432">
        <f t="shared" ca="1" si="25"/>
        <v>8</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Ven</v>
      </c>
      <c r="U107" s="249" t="str">
        <f t="shared" ca="1" si="32"/>
        <v>août</v>
      </c>
      <c r="V107" s="184"/>
      <c r="W107" s="179"/>
      <c r="X107" s="430">
        <f t="shared" ca="1" si="36"/>
        <v>42216</v>
      </c>
      <c r="Y107" s="568" t="str">
        <f t="shared" ca="1" si="33"/>
        <v>Ven. août , 2015</v>
      </c>
      <c r="Z107" s="431">
        <f t="shared" ca="1" si="24"/>
        <v>31</v>
      </c>
      <c r="AA107" s="432">
        <f t="shared" ca="1" si="25"/>
        <v>8</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Ven</v>
      </c>
      <c r="U108" s="249" t="str">
        <f t="shared" ca="1" si="32"/>
        <v>août</v>
      </c>
      <c r="V108" s="184"/>
      <c r="W108" s="179"/>
      <c r="X108" s="430">
        <f t="shared" ca="1" si="36"/>
        <v>42216</v>
      </c>
      <c r="Y108" s="568" t="str">
        <f t="shared" ca="1" si="33"/>
        <v>Ven. août , 2015</v>
      </c>
      <c r="Z108" s="431">
        <f t="shared" ca="1" si="24"/>
        <v>31</v>
      </c>
      <c r="AA108" s="432">
        <f t="shared" ca="1" si="25"/>
        <v>8</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Ven</v>
      </c>
      <c r="U109" s="249" t="str">
        <f t="shared" ca="1" si="32"/>
        <v>août</v>
      </c>
      <c r="V109" s="184"/>
      <c r="W109" s="179"/>
      <c r="X109" s="430">
        <f t="shared" ca="1" si="36"/>
        <v>42216</v>
      </c>
      <c r="Y109" s="568" t="str">
        <f t="shared" ca="1" si="33"/>
        <v>Ven. août , 2015</v>
      </c>
      <c r="Z109" s="431">
        <f t="shared" ca="1" si="24"/>
        <v>31</v>
      </c>
      <c r="AA109" s="432">
        <f t="shared" ca="1" si="25"/>
        <v>8</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Ven</v>
      </c>
      <c r="U110" s="249" t="str">
        <f t="shared" ca="1" si="32"/>
        <v>août</v>
      </c>
      <c r="V110" s="184"/>
      <c r="W110" s="179"/>
      <c r="X110" s="430">
        <f t="shared" ca="1" si="36"/>
        <v>42216</v>
      </c>
      <c r="Y110" s="568" t="str">
        <f t="shared" ca="1" si="33"/>
        <v>Ven. août , 2015</v>
      </c>
      <c r="Z110" s="431">
        <f t="shared" ca="1" si="24"/>
        <v>31</v>
      </c>
      <c r="AA110" s="432">
        <f t="shared" ca="1" si="25"/>
        <v>8</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Ven</v>
      </c>
      <c r="U111" s="249" t="str">
        <f t="shared" ca="1" si="32"/>
        <v>août</v>
      </c>
      <c r="V111" s="184"/>
      <c r="W111" s="179"/>
      <c r="X111" s="430">
        <f t="shared" ca="1" si="36"/>
        <v>42216</v>
      </c>
      <c r="Y111" s="568" t="str">
        <f t="shared" ca="1" si="33"/>
        <v>Ven. août , 2015</v>
      </c>
      <c r="Z111" s="431">
        <f t="shared" ca="1" si="24"/>
        <v>31</v>
      </c>
      <c r="AA111" s="432">
        <f t="shared" ca="1" si="25"/>
        <v>8</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Ven</v>
      </c>
      <c r="U112" s="249" t="str">
        <f t="shared" ca="1" si="32"/>
        <v>août</v>
      </c>
      <c r="V112" s="184"/>
      <c r="W112" s="179"/>
      <c r="X112" s="430">
        <f t="shared" ca="1" si="36"/>
        <v>42216</v>
      </c>
      <c r="Y112" s="568" t="str">
        <f t="shared" ca="1" si="33"/>
        <v>Ven. août , 2015</v>
      </c>
      <c r="Z112" s="431">
        <f t="shared" ca="1" si="24"/>
        <v>31</v>
      </c>
      <c r="AA112" s="432">
        <f t="shared" ca="1" si="25"/>
        <v>8</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Ven</v>
      </c>
      <c r="U113" s="249" t="str">
        <f t="shared" ca="1" si="32"/>
        <v>août</v>
      </c>
      <c r="V113" s="184"/>
      <c r="W113" s="179"/>
      <c r="X113" s="430">
        <f t="shared" ca="1" si="36"/>
        <v>42216</v>
      </c>
      <c r="Y113" s="568" t="str">
        <f t="shared" ca="1" si="33"/>
        <v>Ven. août , 2015</v>
      </c>
      <c r="Z113" s="431">
        <f t="shared" ca="1" si="24"/>
        <v>31</v>
      </c>
      <c r="AA113" s="432">
        <f t="shared" ca="1" si="25"/>
        <v>8</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Ven</v>
      </c>
      <c r="U114" s="249" t="str">
        <f t="shared" ca="1" si="32"/>
        <v>août</v>
      </c>
      <c r="V114" s="184"/>
      <c r="W114" s="179"/>
      <c r="X114" s="430">
        <f t="shared" ca="1" si="36"/>
        <v>42216</v>
      </c>
      <c r="Y114" s="568" t="str">
        <f t="shared" ca="1" si="33"/>
        <v>Ven. août , 2015</v>
      </c>
      <c r="Z114" s="431">
        <f t="shared" ca="1" si="24"/>
        <v>31</v>
      </c>
      <c r="AA114" s="432">
        <f t="shared" ca="1" si="25"/>
        <v>8</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Ven</v>
      </c>
      <c r="U115" s="249" t="str">
        <f t="shared" ca="1" si="32"/>
        <v>août</v>
      </c>
      <c r="V115" s="184"/>
      <c r="W115" s="179"/>
      <c r="X115" s="430">
        <f t="shared" ca="1" si="36"/>
        <v>42216</v>
      </c>
      <c r="Y115" s="568" t="str">
        <f t="shared" ca="1" si="33"/>
        <v>Ven. août , 2015</v>
      </c>
      <c r="Z115" s="431">
        <f t="shared" ca="1" si="24"/>
        <v>31</v>
      </c>
      <c r="AA115" s="432">
        <f t="shared" ca="1" si="25"/>
        <v>8</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Ven</v>
      </c>
      <c r="U116" s="249" t="str">
        <f t="shared" ca="1" si="32"/>
        <v>août</v>
      </c>
      <c r="V116" s="184"/>
      <c r="W116" s="179"/>
      <c r="X116" s="430">
        <f t="shared" ca="1" si="36"/>
        <v>42216</v>
      </c>
      <c r="Y116" s="568" t="str">
        <f t="shared" ca="1" si="33"/>
        <v>Ven. août , 2015</v>
      </c>
      <c r="Z116" s="431">
        <f t="shared" ca="1" si="24"/>
        <v>31</v>
      </c>
      <c r="AA116" s="432">
        <f t="shared" ca="1" si="25"/>
        <v>8</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Ven</v>
      </c>
      <c r="U117" s="249" t="str">
        <f t="shared" ca="1" si="32"/>
        <v>août</v>
      </c>
      <c r="V117" s="184"/>
      <c r="W117" s="179"/>
      <c r="X117" s="430">
        <f t="shared" ca="1" si="36"/>
        <v>42216</v>
      </c>
      <c r="Y117" s="568" t="str">
        <f t="shared" ca="1" si="33"/>
        <v>Ven. août , 2015</v>
      </c>
      <c r="Z117" s="431">
        <f t="shared" ca="1" si="24"/>
        <v>31</v>
      </c>
      <c r="AA117" s="432">
        <f t="shared" ca="1" si="25"/>
        <v>8</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Ven</v>
      </c>
      <c r="U118" s="249" t="str">
        <f t="shared" ca="1" si="32"/>
        <v>août</v>
      </c>
      <c r="V118" s="184"/>
      <c r="W118" s="179"/>
      <c r="X118" s="430">
        <f t="shared" ca="1" si="36"/>
        <v>42216</v>
      </c>
      <c r="Y118" s="568" t="str">
        <f t="shared" ca="1" si="33"/>
        <v>Ven. août , 2015</v>
      </c>
      <c r="Z118" s="431">
        <f t="shared" ca="1" si="24"/>
        <v>31</v>
      </c>
      <c r="AA118" s="432">
        <f t="shared" ca="1" si="25"/>
        <v>8</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Ven</v>
      </c>
      <c r="U119" s="249" t="str">
        <f t="shared" ca="1" si="32"/>
        <v>août</v>
      </c>
      <c r="V119" s="184"/>
      <c r="W119" s="179"/>
      <c r="X119" s="430">
        <f t="shared" ca="1" si="36"/>
        <v>42216</v>
      </c>
      <c r="Y119" s="568" t="str">
        <f t="shared" ca="1" si="33"/>
        <v>Ven. août , 2015</v>
      </c>
      <c r="Z119" s="431">
        <f t="shared" ca="1" si="24"/>
        <v>31</v>
      </c>
      <c r="AA119" s="432">
        <f t="shared" ca="1" si="25"/>
        <v>8</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Ven</v>
      </c>
      <c r="U120" s="249" t="str">
        <f t="shared" ca="1" si="32"/>
        <v>août</v>
      </c>
      <c r="V120" s="184"/>
      <c r="W120" s="179"/>
      <c r="X120" s="430">
        <f t="shared" ca="1" si="36"/>
        <v>42216</v>
      </c>
      <c r="Y120" s="568" t="str">
        <f t="shared" ca="1" si="33"/>
        <v>Ven. août , 2015</v>
      </c>
      <c r="Z120" s="431">
        <f t="shared" ca="1" si="24"/>
        <v>31</v>
      </c>
      <c r="AA120" s="432">
        <f t="shared" ca="1" si="25"/>
        <v>8</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Ven</v>
      </c>
      <c r="U121" s="249" t="str">
        <f t="shared" ca="1" si="32"/>
        <v>août</v>
      </c>
      <c r="V121" s="184"/>
      <c r="W121" s="179"/>
      <c r="X121" s="430">
        <f t="shared" ca="1" si="36"/>
        <v>42216</v>
      </c>
      <c r="Y121" s="568" t="str">
        <f t="shared" ca="1" si="33"/>
        <v>Ven. août , 2015</v>
      </c>
      <c r="Z121" s="431">
        <f t="shared" ca="1" si="24"/>
        <v>31</v>
      </c>
      <c r="AA121" s="432">
        <f t="shared" ca="1" si="25"/>
        <v>8</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Ven</v>
      </c>
      <c r="U122" s="249" t="str">
        <f t="shared" ca="1" si="32"/>
        <v>août</v>
      </c>
      <c r="V122" s="184"/>
      <c r="W122" s="179"/>
      <c r="X122" s="430">
        <f t="shared" ca="1" si="36"/>
        <v>42216</v>
      </c>
      <c r="Y122" s="568" t="str">
        <f t="shared" ca="1" si="33"/>
        <v>Ven. août , 2015</v>
      </c>
      <c r="Z122" s="431">
        <f t="shared" ca="1" si="24"/>
        <v>31</v>
      </c>
      <c r="AA122" s="432">
        <f t="shared" ca="1" si="25"/>
        <v>8</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Ven</v>
      </c>
      <c r="U123" s="249" t="str">
        <f t="shared" ca="1" si="32"/>
        <v>août</v>
      </c>
      <c r="V123" s="184"/>
      <c r="W123" s="179"/>
      <c r="X123" s="430">
        <f t="shared" ca="1" si="36"/>
        <v>42216</v>
      </c>
      <c r="Y123" s="568" t="str">
        <f t="shared" ca="1" si="33"/>
        <v>Ven. août , 2015</v>
      </c>
      <c r="Z123" s="431">
        <f t="shared" ca="1" si="24"/>
        <v>31</v>
      </c>
      <c r="AA123" s="432">
        <f t="shared" ca="1" si="25"/>
        <v>8</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Ven</v>
      </c>
      <c r="U124" s="249" t="str">
        <f t="shared" ca="1" si="32"/>
        <v>août</v>
      </c>
      <c r="V124" s="184"/>
      <c r="W124" s="179"/>
      <c r="X124" s="430">
        <f t="shared" ca="1" si="36"/>
        <v>42216</v>
      </c>
      <c r="Y124" s="568" t="str">
        <f t="shared" ca="1" si="33"/>
        <v>Ven. août , 2015</v>
      </c>
      <c r="Z124" s="431">
        <f t="shared" ca="1" si="24"/>
        <v>31</v>
      </c>
      <c r="AA124" s="432">
        <f t="shared" ca="1" si="25"/>
        <v>8</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Ven</v>
      </c>
      <c r="U125" s="249" t="str">
        <f t="shared" ca="1" si="32"/>
        <v>août</v>
      </c>
      <c r="V125" s="184"/>
      <c r="W125" s="179"/>
      <c r="X125" s="430">
        <f t="shared" ca="1" si="36"/>
        <v>42216</v>
      </c>
      <c r="Y125" s="568" t="str">
        <f t="shared" ca="1" si="33"/>
        <v>Ven. août , 2015</v>
      </c>
      <c r="Z125" s="431">
        <f t="shared" ca="1" si="24"/>
        <v>31</v>
      </c>
      <c r="AA125" s="432">
        <f t="shared" ca="1" si="25"/>
        <v>8</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Ven</v>
      </c>
      <c r="U126" s="249" t="str">
        <f t="shared" ca="1" si="32"/>
        <v>août</v>
      </c>
      <c r="V126" s="184"/>
      <c r="W126" s="179"/>
      <c r="X126" s="430">
        <f t="shared" ca="1" si="36"/>
        <v>42216</v>
      </c>
      <c r="Y126" s="568" t="str">
        <f t="shared" ca="1" si="33"/>
        <v>Ven. août , 2015</v>
      </c>
      <c r="Z126" s="431">
        <f t="shared" ca="1" si="24"/>
        <v>31</v>
      </c>
      <c r="AA126" s="432">
        <f t="shared" ca="1" si="25"/>
        <v>8</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Ven</v>
      </c>
      <c r="U127" s="249" t="str">
        <f t="shared" ca="1" si="32"/>
        <v>août</v>
      </c>
      <c r="V127" s="184"/>
      <c r="W127" s="179"/>
      <c r="X127" s="430">
        <f t="shared" ca="1" si="36"/>
        <v>42216</v>
      </c>
      <c r="Y127" s="568" t="str">
        <f t="shared" ca="1" si="33"/>
        <v>Ven. août , 2015</v>
      </c>
      <c r="Z127" s="431">
        <f t="shared" ca="1" si="24"/>
        <v>31</v>
      </c>
      <c r="AA127" s="432">
        <f t="shared" ca="1" si="25"/>
        <v>8</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Ven</v>
      </c>
      <c r="U128" s="249" t="str">
        <f t="shared" ca="1" si="32"/>
        <v>août</v>
      </c>
      <c r="V128" s="184"/>
      <c r="W128" s="179"/>
      <c r="X128" s="430">
        <f t="shared" ca="1" si="36"/>
        <v>42216</v>
      </c>
      <c r="Y128" s="568" t="str">
        <f t="shared" ca="1" si="33"/>
        <v>Ven. août , 2015</v>
      </c>
      <c r="Z128" s="431">
        <f t="shared" ca="1" si="24"/>
        <v>31</v>
      </c>
      <c r="AA128" s="432">
        <f t="shared" ca="1" si="25"/>
        <v>8</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Ven</v>
      </c>
      <c r="U129" s="249" t="str">
        <f t="shared" ca="1" si="32"/>
        <v>août</v>
      </c>
      <c r="V129" s="184"/>
      <c r="W129" s="179"/>
      <c r="X129" s="430">
        <f t="shared" ca="1" si="36"/>
        <v>42216</v>
      </c>
      <c r="Y129" s="568" t="str">
        <f t="shared" ca="1" si="33"/>
        <v>Ven. août , 2015</v>
      </c>
      <c r="Z129" s="431">
        <f t="shared" ca="1" si="24"/>
        <v>31</v>
      </c>
      <c r="AA129" s="432">
        <f t="shared" ca="1" si="25"/>
        <v>8</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Ven</v>
      </c>
      <c r="U130" s="249" t="str">
        <f t="shared" ca="1" si="32"/>
        <v>août</v>
      </c>
      <c r="V130" s="184"/>
      <c r="W130" s="179"/>
      <c r="X130" s="430">
        <f t="shared" ca="1" si="36"/>
        <v>42216</v>
      </c>
      <c r="Y130" s="568" t="str">
        <f t="shared" ca="1" si="33"/>
        <v>Ven. août , 2015</v>
      </c>
      <c r="Z130" s="431">
        <f t="shared" ca="1" si="24"/>
        <v>31</v>
      </c>
      <c r="AA130" s="432">
        <f t="shared" ca="1" si="25"/>
        <v>8</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Ven</v>
      </c>
      <c r="U131" s="249" t="str">
        <f t="shared" ca="1" si="32"/>
        <v>août</v>
      </c>
      <c r="V131" s="184"/>
      <c r="W131" s="179"/>
      <c r="X131" s="430">
        <f t="shared" ca="1" si="36"/>
        <v>42216</v>
      </c>
      <c r="Y131" s="568" t="str">
        <f t="shared" ca="1" si="33"/>
        <v>Ven. août , 2015</v>
      </c>
      <c r="Z131" s="431">
        <f t="shared" ca="1" si="24"/>
        <v>31</v>
      </c>
      <c r="AA131" s="432">
        <f t="shared" ca="1" si="25"/>
        <v>8</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Ven</v>
      </c>
      <c r="U132" s="249" t="str">
        <f t="shared" ca="1" si="32"/>
        <v>août</v>
      </c>
      <c r="V132" s="184"/>
      <c r="W132" s="179"/>
      <c r="X132" s="430">
        <f t="shared" ca="1" si="36"/>
        <v>42216</v>
      </c>
      <c r="Y132" s="568" t="str">
        <f t="shared" ca="1" si="33"/>
        <v>Ven. août , 2015</v>
      </c>
      <c r="Z132" s="431">
        <f t="shared" ca="1" si="24"/>
        <v>31</v>
      </c>
      <c r="AA132" s="432">
        <f t="shared" ca="1" si="25"/>
        <v>8</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Ven</v>
      </c>
      <c r="U133" s="249" t="str">
        <f t="shared" ca="1" si="32"/>
        <v>août</v>
      </c>
      <c r="V133" s="184"/>
      <c r="W133" s="179"/>
      <c r="X133" s="430">
        <f t="shared" ca="1" si="36"/>
        <v>42216</v>
      </c>
      <c r="Y133" s="568" t="str">
        <f t="shared" ca="1" si="33"/>
        <v>Ven. août , 2015</v>
      </c>
      <c r="Z133" s="431">
        <f t="shared" ca="1" si="24"/>
        <v>31</v>
      </c>
      <c r="AA133" s="432">
        <f t="shared" ca="1" si="25"/>
        <v>8</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Ven</v>
      </c>
      <c r="U134" s="249" t="str">
        <f t="shared" ca="1" si="32"/>
        <v>août</v>
      </c>
      <c r="V134" s="184"/>
      <c r="W134" s="179"/>
      <c r="X134" s="430">
        <f t="shared" ca="1" si="36"/>
        <v>42216</v>
      </c>
      <c r="Y134" s="568" t="str">
        <f t="shared" ca="1" si="33"/>
        <v>Ven. août , 2015</v>
      </c>
      <c r="Z134" s="431">
        <f t="shared" ca="1" si="24"/>
        <v>31</v>
      </c>
      <c r="AA134" s="432">
        <f t="shared" ca="1" si="25"/>
        <v>8</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Ven</v>
      </c>
      <c r="U135" s="249" t="str">
        <f t="shared" ca="1" si="32"/>
        <v>août</v>
      </c>
      <c r="V135" s="184"/>
      <c r="W135" s="179"/>
      <c r="X135" s="430">
        <f t="shared" ca="1" si="36"/>
        <v>42216</v>
      </c>
      <c r="Y135" s="568" t="str">
        <f t="shared" ca="1" si="33"/>
        <v>Ven. août , 2015</v>
      </c>
      <c r="Z135" s="431">
        <f t="shared" ca="1" si="24"/>
        <v>31</v>
      </c>
      <c r="AA135" s="432">
        <f t="shared" ca="1" si="25"/>
        <v>8</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Ven</v>
      </c>
      <c r="U136" s="249" t="str">
        <f t="shared" ca="1" si="32"/>
        <v>août</v>
      </c>
      <c r="V136" s="184"/>
      <c r="W136" s="179"/>
      <c r="X136" s="430">
        <f t="shared" ca="1" si="36"/>
        <v>42216</v>
      </c>
      <c r="Y136" s="568" t="str">
        <f t="shared" ca="1" si="33"/>
        <v>Ven. août , 2015</v>
      </c>
      <c r="Z136" s="431">
        <f t="shared" ca="1" si="24"/>
        <v>31</v>
      </c>
      <c r="AA136" s="432">
        <f t="shared" ca="1" si="25"/>
        <v>8</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Ven</v>
      </c>
      <c r="U137" s="249" t="str">
        <f t="shared" ca="1" si="32"/>
        <v>août</v>
      </c>
      <c r="V137" s="184"/>
      <c r="W137" s="179"/>
      <c r="X137" s="430">
        <f t="shared" ca="1" si="36"/>
        <v>42216</v>
      </c>
      <c r="Y137" s="568" t="str">
        <f t="shared" ca="1" si="33"/>
        <v>Ven. août , 2015</v>
      </c>
      <c r="Z137" s="431">
        <f t="shared" ca="1" si="24"/>
        <v>31</v>
      </c>
      <c r="AA137" s="432">
        <f t="shared" ca="1" si="25"/>
        <v>8</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Ven</v>
      </c>
      <c r="U138" s="249" t="str">
        <f t="shared" ca="1" si="32"/>
        <v>août</v>
      </c>
      <c r="V138" s="184"/>
      <c r="W138" s="179"/>
      <c r="X138" s="430">
        <f t="shared" ca="1" si="36"/>
        <v>42216</v>
      </c>
      <c r="Y138" s="568" t="str">
        <f t="shared" ca="1" si="33"/>
        <v>Ven. août , 2015</v>
      </c>
      <c r="Z138" s="431">
        <f t="shared" ca="1" si="24"/>
        <v>31</v>
      </c>
      <c r="AA138" s="432">
        <f t="shared" ca="1" si="25"/>
        <v>8</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Ven</v>
      </c>
      <c r="U139" s="249" t="str">
        <f t="shared" ca="1" si="32"/>
        <v>août</v>
      </c>
      <c r="V139" s="184"/>
      <c r="W139" s="179"/>
      <c r="X139" s="430">
        <f t="shared" ca="1" si="36"/>
        <v>42216</v>
      </c>
      <c r="Y139" s="568" t="str">
        <f t="shared" ca="1" si="33"/>
        <v>Ven. août , 2015</v>
      </c>
      <c r="Z139" s="431">
        <f t="shared" ca="1" si="24"/>
        <v>31</v>
      </c>
      <c r="AA139" s="432">
        <f t="shared" ca="1" si="25"/>
        <v>8</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Ven</v>
      </c>
      <c r="U140" s="249" t="str">
        <f t="shared" ca="1" si="32"/>
        <v>août</v>
      </c>
      <c r="V140" s="184"/>
      <c r="W140" s="179"/>
      <c r="X140" s="430">
        <f t="shared" ca="1" si="36"/>
        <v>42216</v>
      </c>
      <c r="Y140" s="568" t="str">
        <f t="shared" ca="1" si="33"/>
        <v>Ven. août , 2015</v>
      </c>
      <c r="Z140" s="431">
        <f t="shared" ca="1" si="24"/>
        <v>31</v>
      </c>
      <c r="AA140" s="432">
        <f t="shared" ca="1" si="25"/>
        <v>8</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Ven</v>
      </c>
      <c r="U141" s="249" t="str">
        <f t="shared" ca="1" si="32"/>
        <v>août</v>
      </c>
      <c r="V141" s="184"/>
      <c r="W141" s="179"/>
      <c r="X141" s="430">
        <f t="shared" ca="1" si="36"/>
        <v>42216</v>
      </c>
      <c r="Y141" s="568" t="str">
        <f t="shared" ca="1" si="33"/>
        <v>Ven. août , 2015</v>
      </c>
      <c r="Z141" s="431">
        <f t="shared" ca="1" si="24"/>
        <v>31</v>
      </c>
      <c r="AA141" s="432">
        <f t="shared" ca="1" si="25"/>
        <v>8</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Ven</v>
      </c>
      <c r="U142" s="249" t="str">
        <f t="shared" ca="1" si="32"/>
        <v>août</v>
      </c>
      <c r="V142" s="184"/>
      <c r="W142" s="179"/>
      <c r="X142" s="430">
        <f t="shared" ca="1" si="36"/>
        <v>42216</v>
      </c>
      <c r="Y142" s="568" t="str">
        <f t="shared" ca="1" si="33"/>
        <v>Ven. août , 2015</v>
      </c>
      <c r="Z142" s="431">
        <f t="shared" ca="1" si="24"/>
        <v>31</v>
      </c>
      <c r="AA142" s="432">
        <f t="shared" ca="1" si="25"/>
        <v>8</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Ven</v>
      </c>
      <c r="U143" s="249" t="str">
        <f t="shared" ca="1" si="32"/>
        <v>août</v>
      </c>
      <c r="V143" s="184"/>
      <c r="W143" s="179"/>
      <c r="X143" s="430">
        <f t="shared" ca="1" si="36"/>
        <v>42216</v>
      </c>
      <c r="Y143" s="568" t="str">
        <f t="shared" ca="1" si="33"/>
        <v>Ven. août , 2015</v>
      </c>
      <c r="Z143" s="431">
        <f t="shared" ca="1" si="24"/>
        <v>31</v>
      </c>
      <c r="AA143" s="432">
        <f t="shared" ca="1" si="25"/>
        <v>8</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Ven</v>
      </c>
      <c r="U144" s="249" t="str">
        <f t="shared" ca="1" si="32"/>
        <v>août</v>
      </c>
      <c r="V144" s="184"/>
      <c r="W144" s="179"/>
      <c r="X144" s="430">
        <f t="shared" ca="1" si="36"/>
        <v>42216</v>
      </c>
      <c r="Y144" s="568" t="str">
        <f t="shared" ca="1" si="33"/>
        <v>Ven. août , 2015</v>
      </c>
      <c r="Z144" s="431">
        <f t="shared" ca="1" si="24"/>
        <v>31</v>
      </c>
      <c r="AA144" s="432">
        <f t="shared" ca="1" si="25"/>
        <v>8</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Ven</v>
      </c>
      <c r="U145" s="249" t="str">
        <f t="shared" ca="1" si="32"/>
        <v>août</v>
      </c>
      <c r="V145" s="184"/>
      <c r="W145" s="179"/>
      <c r="X145" s="430">
        <f t="shared" ca="1" si="36"/>
        <v>42216</v>
      </c>
      <c r="Y145" s="568" t="str">
        <f t="shared" ca="1" si="33"/>
        <v>Ven. août , 2015</v>
      </c>
      <c r="Z145" s="431">
        <f t="shared" ca="1" si="24"/>
        <v>31</v>
      </c>
      <c r="AA145" s="432">
        <f t="shared" ca="1" si="25"/>
        <v>8</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Ven</v>
      </c>
      <c r="U146" s="249" t="str">
        <f t="shared" ca="1" si="32"/>
        <v>août</v>
      </c>
      <c r="V146" s="184"/>
      <c r="W146" s="179"/>
      <c r="X146" s="430">
        <f t="shared" ca="1" si="36"/>
        <v>42216</v>
      </c>
      <c r="Y146" s="568" t="str">
        <f t="shared" ca="1" si="33"/>
        <v>Ven. août , 2015</v>
      </c>
      <c r="Z146" s="431">
        <f t="shared" ca="1" si="24"/>
        <v>31</v>
      </c>
      <c r="AA146" s="432">
        <f t="shared" ca="1" si="25"/>
        <v>8</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Ven</v>
      </c>
      <c r="U147" s="249" t="str">
        <f t="shared" ca="1" si="32"/>
        <v>août</v>
      </c>
      <c r="V147" s="184"/>
      <c r="W147" s="179"/>
      <c r="X147" s="430">
        <f t="shared" ca="1" si="36"/>
        <v>42216</v>
      </c>
      <c r="Y147" s="568" t="str">
        <f t="shared" ca="1" si="33"/>
        <v>Ven. août , 2015</v>
      </c>
      <c r="Z147" s="431">
        <f t="shared" ca="1" si="24"/>
        <v>31</v>
      </c>
      <c r="AA147" s="432">
        <f t="shared" ca="1" si="25"/>
        <v>8</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Ven</v>
      </c>
      <c r="U148" s="249" t="str">
        <f t="shared" ca="1" si="32"/>
        <v>août</v>
      </c>
      <c r="V148" s="184"/>
      <c r="W148" s="179"/>
      <c r="X148" s="430">
        <f t="shared" ca="1" si="36"/>
        <v>42216</v>
      </c>
      <c r="Y148" s="568" t="str">
        <f t="shared" ca="1" si="33"/>
        <v>Ven. août , 2015</v>
      </c>
      <c r="Z148" s="431">
        <f t="shared" ref="Z148:Z194" ca="1" si="43">MIN(R148,$AF$5)</f>
        <v>31</v>
      </c>
      <c r="AA148" s="432">
        <f t="shared" ref="AA148:AA194" ca="1" si="44">$AD$6</f>
        <v>8</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Ven</v>
      </c>
      <c r="U149" s="249" t="str">
        <f t="shared" ref="U149:U194" ca="1" si="51">$U$19</f>
        <v>août</v>
      </c>
      <c r="V149" s="184"/>
      <c r="W149" s="179"/>
      <c r="X149" s="430">
        <f t="shared" ca="1" si="36"/>
        <v>42216</v>
      </c>
      <c r="Y149" s="568" t="str">
        <f t="shared" ref="Y149:Y194" ca="1" si="52">IF(Y143="f",T149&amp;". "&amp;" "&amp;R149&amp;" "&amp;U149&amp;" "&amp;$AE$7,T149&amp;". "&amp;U149&amp;" "&amp;R149&amp;", "&amp;$AE$7)</f>
        <v>Ven. août , 2015</v>
      </c>
      <c r="Z149" s="431">
        <f t="shared" ca="1" si="43"/>
        <v>31</v>
      </c>
      <c r="AA149" s="432">
        <f t="shared" ca="1" si="44"/>
        <v>8</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Ven</v>
      </c>
      <c r="U150" s="249" t="str">
        <f t="shared" ca="1" si="51"/>
        <v>août</v>
      </c>
      <c r="V150" s="184"/>
      <c r="W150" s="179"/>
      <c r="X150" s="430">
        <f t="shared" ref="X150:X194" ca="1" si="55">$AE$8+D150</f>
        <v>42216</v>
      </c>
      <c r="Y150" s="568" t="str">
        <f t="shared" ca="1" si="52"/>
        <v>Ven. août , 2015</v>
      </c>
      <c r="Z150" s="431">
        <f t="shared" ca="1" si="43"/>
        <v>31</v>
      </c>
      <c r="AA150" s="432">
        <f t="shared" ca="1" si="44"/>
        <v>8</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Ven</v>
      </c>
      <c r="U151" s="249" t="str">
        <f t="shared" ca="1" si="51"/>
        <v>août</v>
      </c>
      <c r="V151" s="184"/>
      <c r="W151" s="179"/>
      <c r="X151" s="430">
        <f t="shared" ca="1" si="55"/>
        <v>42216</v>
      </c>
      <c r="Y151" s="568" t="str">
        <f t="shared" ca="1" si="52"/>
        <v>Ven. août , 2015</v>
      </c>
      <c r="Z151" s="431">
        <f t="shared" ca="1" si="43"/>
        <v>31</v>
      </c>
      <c r="AA151" s="432">
        <f t="shared" ca="1" si="44"/>
        <v>8</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Ven</v>
      </c>
      <c r="U152" s="249" t="str">
        <f t="shared" ca="1" si="51"/>
        <v>août</v>
      </c>
      <c r="V152" s="184"/>
      <c r="W152" s="179"/>
      <c r="X152" s="430">
        <f t="shared" ca="1" si="55"/>
        <v>42216</v>
      </c>
      <c r="Y152" s="568" t="str">
        <f t="shared" ca="1" si="52"/>
        <v>Ven. août , 2015</v>
      </c>
      <c r="Z152" s="431">
        <f t="shared" ca="1" si="43"/>
        <v>31</v>
      </c>
      <c r="AA152" s="432">
        <f t="shared" ca="1" si="44"/>
        <v>8</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Ven</v>
      </c>
      <c r="U153" s="249" t="str">
        <f t="shared" ca="1" si="51"/>
        <v>août</v>
      </c>
      <c r="V153" s="184"/>
      <c r="W153" s="179"/>
      <c r="X153" s="430">
        <f t="shared" ca="1" si="55"/>
        <v>42216</v>
      </c>
      <c r="Y153" s="568" t="str">
        <f t="shared" ca="1" si="52"/>
        <v>Ven. août , 2015</v>
      </c>
      <c r="Z153" s="431">
        <f t="shared" ca="1" si="43"/>
        <v>31</v>
      </c>
      <c r="AA153" s="432">
        <f t="shared" ca="1" si="44"/>
        <v>8</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Ven</v>
      </c>
      <c r="U154" s="249" t="str">
        <f t="shared" ca="1" si="51"/>
        <v>août</v>
      </c>
      <c r="V154" s="184"/>
      <c r="W154" s="179"/>
      <c r="X154" s="430">
        <f t="shared" ca="1" si="55"/>
        <v>42216</v>
      </c>
      <c r="Y154" s="568" t="str">
        <f t="shared" ca="1" si="52"/>
        <v>Ven. août , 2015</v>
      </c>
      <c r="Z154" s="431">
        <f t="shared" ca="1" si="43"/>
        <v>31</v>
      </c>
      <c r="AA154" s="432">
        <f t="shared" ca="1" si="44"/>
        <v>8</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Ven</v>
      </c>
      <c r="U155" s="249" t="str">
        <f t="shared" ca="1" si="51"/>
        <v>août</v>
      </c>
      <c r="V155" s="184"/>
      <c r="W155" s="179"/>
      <c r="X155" s="430">
        <f t="shared" ca="1" si="55"/>
        <v>42216</v>
      </c>
      <c r="Y155" s="568" t="str">
        <f t="shared" ca="1" si="52"/>
        <v>Ven. août , 2015</v>
      </c>
      <c r="Z155" s="431">
        <f t="shared" ca="1" si="43"/>
        <v>31</v>
      </c>
      <c r="AA155" s="432">
        <f t="shared" ca="1" si="44"/>
        <v>8</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Ven</v>
      </c>
      <c r="U156" s="249" t="str">
        <f t="shared" ca="1" si="51"/>
        <v>août</v>
      </c>
      <c r="V156" s="184"/>
      <c r="W156" s="179"/>
      <c r="X156" s="430">
        <f t="shared" ca="1" si="55"/>
        <v>42216</v>
      </c>
      <c r="Y156" s="568" t="str">
        <f t="shared" ca="1" si="52"/>
        <v>Ven. août , 2015</v>
      </c>
      <c r="Z156" s="431">
        <f t="shared" ca="1" si="43"/>
        <v>31</v>
      </c>
      <c r="AA156" s="432">
        <f t="shared" ca="1" si="44"/>
        <v>8</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Ven</v>
      </c>
      <c r="U157" s="249" t="str">
        <f t="shared" ca="1" si="51"/>
        <v>août</v>
      </c>
      <c r="V157" s="184"/>
      <c r="W157" s="179"/>
      <c r="X157" s="430">
        <f t="shared" ca="1" si="55"/>
        <v>42216</v>
      </c>
      <c r="Y157" s="568" t="str">
        <f t="shared" ca="1" si="52"/>
        <v>Ven. août , 2015</v>
      </c>
      <c r="Z157" s="431">
        <f t="shared" ca="1" si="43"/>
        <v>31</v>
      </c>
      <c r="AA157" s="432">
        <f t="shared" ca="1" si="44"/>
        <v>8</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Ven</v>
      </c>
      <c r="U158" s="249" t="str">
        <f t="shared" ca="1" si="51"/>
        <v>août</v>
      </c>
      <c r="V158" s="184"/>
      <c r="W158" s="179"/>
      <c r="X158" s="430">
        <f t="shared" ca="1" si="55"/>
        <v>42216</v>
      </c>
      <c r="Y158" s="568" t="str">
        <f t="shared" ca="1" si="52"/>
        <v>Ven. août , 2015</v>
      </c>
      <c r="Z158" s="431">
        <f t="shared" ca="1" si="43"/>
        <v>31</v>
      </c>
      <c r="AA158" s="432">
        <f t="shared" ca="1" si="44"/>
        <v>8</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Ven</v>
      </c>
      <c r="U159" s="249" t="str">
        <f t="shared" ca="1" si="51"/>
        <v>août</v>
      </c>
      <c r="V159" s="184"/>
      <c r="W159" s="179"/>
      <c r="X159" s="430">
        <f t="shared" ca="1" si="55"/>
        <v>42216</v>
      </c>
      <c r="Y159" s="568" t="str">
        <f t="shared" ca="1" si="52"/>
        <v>Ven. août , 2015</v>
      </c>
      <c r="Z159" s="431">
        <f t="shared" ca="1" si="43"/>
        <v>31</v>
      </c>
      <c r="AA159" s="432">
        <f t="shared" ca="1" si="44"/>
        <v>8</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Ven</v>
      </c>
      <c r="U160" s="249" t="str">
        <f t="shared" ca="1" si="51"/>
        <v>août</v>
      </c>
      <c r="V160" s="184"/>
      <c r="W160" s="179"/>
      <c r="X160" s="430">
        <f t="shared" ca="1" si="55"/>
        <v>42216</v>
      </c>
      <c r="Y160" s="568" t="str">
        <f t="shared" ca="1" si="52"/>
        <v>Ven. août , 2015</v>
      </c>
      <c r="Z160" s="431">
        <f t="shared" ca="1" si="43"/>
        <v>31</v>
      </c>
      <c r="AA160" s="432">
        <f t="shared" ca="1" si="44"/>
        <v>8</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Ven</v>
      </c>
      <c r="U161" s="249" t="str">
        <f t="shared" ca="1" si="51"/>
        <v>août</v>
      </c>
      <c r="V161" s="184"/>
      <c r="W161" s="179"/>
      <c r="X161" s="430">
        <f t="shared" ca="1" si="55"/>
        <v>42216</v>
      </c>
      <c r="Y161" s="568" t="str">
        <f t="shared" ca="1" si="52"/>
        <v>Ven. août , 2015</v>
      </c>
      <c r="Z161" s="431">
        <f t="shared" ca="1" si="43"/>
        <v>31</v>
      </c>
      <c r="AA161" s="432">
        <f t="shared" ca="1" si="44"/>
        <v>8</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Ven</v>
      </c>
      <c r="U162" s="249" t="str">
        <f t="shared" ca="1" si="51"/>
        <v>août</v>
      </c>
      <c r="V162" s="184"/>
      <c r="W162" s="179"/>
      <c r="X162" s="430">
        <f t="shared" ca="1" si="55"/>
        <v>42216</v>
      </c>
      <c r="Y162" s="568" t="str">
        <f t="shared" ca="1" si="52"/>
        <v>Ven. août , 2015</v>
      </c>
      <c r="Z162" s="431">
        <f t="shared" ca="1" si="43"/>
        <v>31</v>
      </c>
      <c r="AA162" s="432">
        <f t="shared" ca="1" si="44"/>
        <v>8</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Ven</v>
      </c>
      <c r="U163" s="249" t="str">
        <f t="shared" ca="1" si="51"/>
        <v>août</v>
      </c>
      <c r="V163" s="184"/>
      <c r="W163" s="179"/>
      <c r="X163" s="430">
        <f t="shared" ca="1" si="55"/>
        <v>42216</v>
      </c>
      <c r="Y163" s="568" t="str">
        <f t="shared" ca="1" si="52"/>
        <v>Ven. août , 2015</v>
      </c>
      <c r="Z163" s="431">
        <f t="shared" ca="1" si="43"/>
        <v>31</v>
      </c>
      <c r="AA163" s="432">
        <f t="shared" ca="1" si="44"/>
        <v>8</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Ven</v>
      </c>
      <c r="U164" s="249" t="str">
        <f t="shared" ca="1" si="51"/>
        <v>août</v>
      </c>
      <c r="V164" s="184"/>
      <c r="W164" s="179"/>
      <c r="X164" s="430">
        <f t="shared" ca="1" si="55"/>
        <v>42216</v>
      </c>
      <c r="Y164" s="568" t="str">
        <f t="shared" ca="1" si="52"/>
        <v>Ven. août , 2015</v>
      </c>
      <c r="Z164" s="431">
        <f t="shared" ca="1" si="43"/>
        <v>31</v>
      </c>
      <c r="AA164" s="432">
        <f t="shared" ca="1" si="44"/>
        <v>8</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Ven</v>
      </c>
      <c r="U165" s="249" t="str">
        <f t="shared" ca="1" si="51"/>
        <v>août</v>
      </c>
      <c r="V165" s="184"/>
      <c r="W165" s="179"/>
      <c r="X165" s="430">
        <f t="shared" ca="1" si="55"/>
        <v>42216</v>
      </c>
      <c r="Y165" s="568" t="str">
        <f t="shared" ca="1" si="52"/>
        <v>Ven. août , 2015</v>
      </c>
      <c r="Z165" s="431">
        <f t="shared" ca="1" si="43"/>
        <v>31</v>
      </c>
      <c r="AA165" s="432">
        <f t="shared" ca="1" si="44"/>
        <v>8</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Ven</v>
      </c>
      <c r="U166" s="249" t="str">
        <f t="shared" ca="1" si="51"/>
        <v>août</v>
      </c>
      <c r="V166" s="184"/>
      <c r="W166" s="179"/>
      <c r="X166" s="430">
        <f t="shared" ca="1" si="55"/>
        <v>42216</v>
      </c>
      <c r="Y166" s="568" t="str">
        <f t="shared" ca="1" si="52"/>
        <v>Ven. août , 2015</v>
      </c>
      <c r="Z166" s="431">
        <f t="shared" ca="1" si="43"/>
        <v>31</v>
      </c>
      <c r="AA166" s="432">
        <f t="shared" ca="1" si="44"/>
        <v>8</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Ven</v>
      </c>
      <c r="U167" s="249" t="str">
        <f t="shared" ca="1" si="51"/>
        <v>août</v>
      </c>
      <c r="V167" s="184"/>
      <c r="W167" s="179"/>
      <c r="X167" s="430">
        <f t="shared" ca="1" si="55"/>
        <v>42216</v>
      </c>
      <c r="Y167" s="568" t="str">
        <f t="shared" ca="1" si="52"/>
        <v>Ven. août , 2015</v>
      </c>
      <c r="Z167" s="431">
        <f t="shared" ca="1" si="43"/>
        <v>31</v>
      </c>
      <c r="AA167" s="432">
        <f t="shared" ca="1" si="44"/>
        <v>8</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Ven</v>
      </c>
      <c r="U168" s="249" t="str">
        <f t="shared" ca="1" si="51"/>
        <v>août</v>
      </c>
      <c r="V168" s="184"/>
      <c r="W168" s="179"/>
      <c r="X168" s="430">
        <f t="shared" ca="1" si="55"/>
        <v>42216</v>
      </c>
      <c r="Y168" s="568" t="str">
        <f t="shared" ca="1" si="52"/>
        <v>Ven. août , 2015</v>
      </c>
      <c r="Z168" s="431">
        <f t="shared" ca="1" si="43"/>
        <v>31</v>
      </c>
      <c r="AA168" s="432">
        <f t="shared" ca="1" si="44"/>
        <v>8</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Ven</v>
      </c>
      <c r="U169" s="249" t="str">
        <f t="shared" ca="1" si="51"/>
        <v>août</v>
      </c>
      <c r="V169" s="184"/>
      <c r="W169" s="179"/>
      <c r="X169" s="430">
        <f t="shared" ca="1" si="55"/>
        <v>42216</v>
      </c>
      <c r="Y169" s="568" t="str">
        <f t="shared" ca="1" si="52"/>
        <v>Ven. août , 2015</v>
      </c>
      <c r="Z169" s="431">
        <f t="shared" ca="1" si="43"/>
        <v>31</v>
      </c>
      <c r="AA169" s="432">
        <f t="shared" ca="1" si="44"/>
        <v>8</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Ven</v>
      </c>
      <c r="U170" s="249" t="str">
        <f t="shared" ca="1" si="51"/>
        <v>août</v>
      </c>
      <c r="V170" s="184"/>
      <c r="W170" s="179"/>
      <c r="X170" s="430">
        <f t="shared" ca="1" si="55"/>
        <v>42216</v>
      </c>
      <c r="Y170" s="568" t="str">
        <f t="shared" ca="1" si="52"/>
        <v>Ven. août , 2015</v>
      </c>
      <c r="Z170" s="431">
        <f t="shared" ca="1" si="43"/>
        <v>31</v>
      </c>
      <c r="AA170" s="432">
        <f t="shared" ca="1" si="44"/>
        <v>8</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Ven</v>
      </c>
      <c r="U171" s="249" t="str">
        <f t="shared" ca="1" si="51"/>
        <v>août</v>
      </c>
      <c r="V171" s="184"/>
      <c r="W171" s="179"/>
      <c r="X171" s="430">
        <f t="shared" ca="1" si="55"/>
        <v>42216</v>
      </c>
      <c r="Y171" s="568" t="str">
        <f t="shared" ca="1" si="52"/>
        <v>Ven. août , 2015</v>
      </c>
      <c r="Z171" s="431">
        <f t="shared" ca="1" si="43"/>
        <v>31</v>
      </c>
      <c r="AA171" s="432">
        <f t="shared" ca="1" si="44"/>
        <v>8</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Ven</v>
      </c>
      <c r="U172" s="249" t="str">
        <f t="shared" ca="1" si="51"/>
        <v>août</v>
      </c>
      <c r="V172" s="184"/>
      <c r="W172" s="179"/>
      <c r="X172" s="430">
        <f t="shared" ca="1" si="55"/>
        <v>42216</v>
      </c>
      <c r="Y172" s="568" t="str">
        <f t="shared" ca="1" si="52"/>
        <v>Ven. août , 2015</v>
      </c>
      <c r="Z172" s="431">
        <f t="shared" ca="1" si="43"/>
        <v>31</v>
      </c>
      <c r="AA172" s="432">
        <f t="shared" ca="1" si="44"/>
        <v>8</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Ven</v>
      </c>
      <c r="U173" s="249" t="str">
        <f t="shared" ca="1" si="51"/>
        <v>août</v>
      </c>
      <c r="V173" s="184"/>
      <c r="W173" s="179"/>
      <c r="X173" s="430">
        <f t="shared" ca="1" si="55"/>
        <v>42216</v>
      </c>
      <c r="Y173" s="568" t="str">
        <f t="shared" ca="1" si="52"/>
        <v>Ven. août , 2015</v>
      </c>
      <c r="Z173" s="431">
        <f t="shared" ca="1" si="43"/>
        <v>31</v>
      </c>
      <c r="AA173" s="432">
        <f t="shared" ca="1" si="44"/>
        <v>8</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Ven</v>
      </c>
      <c r="U174" s="249" t="str">
        <f t="shared" ca="1" si="51"/>
        <v>août</v>
      </c>
      <c r="V174" s="184"/>
      <c r="W174" s="179"/>
      <c r="X174" s="430">
        <f t="shared" ca="1" si="55"/>
        <v>42216</v>
      </c>
      <c r="Y174" s="568" t="str">
        <f t="shared" ca="1" si="52"/>
        <v>Ven. août , 2015</v>
      </c>
      <c r="Z174" s="431">
        <f t="shared" ca="1" si="43"/>
        <v>31</v>
      </c>
      <c r="AA174" s="432">
        <f t="shared" ca="1" si="44"/>
        <v>8</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Ven</v>
      </c>
      <c r="U175" s="249" t="str">
        <f t="shared" ca="1" si="51"/>
        <v>août</v>
      </c>
      <c r="V175" s="184"/>
      <c r="W175" s="179"/>
      <c r="X175" s="430">
        <f t="shared" ca="1" si="55"/>
        <v>42216</v>
      </c>
      <c r="Y175" s="568" t="str">
        <f t="shared" ca="1" si="52"/>
        <v>Ven. août , 2015</v>
      </c>
      <c r="Z175" s="431">
        <f t="shared" ca="1" si="43"/>
        <v>31</v>
      </c>
      <c r="AA175" s="432">
        <f t="shared" ca="1" si="44"/>
        <v>8</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Ven</v>
      </c>
      <c r="U176" s="249" t="str">
        <f t="shared" ca="1" si="51"/>
        <v>août</v>
      </c>
      <c r="V176" s="184"/>
      <c r="W176" s="179"/>
      <c r="X176" s="430">
        <f t="shared" ca="1" si="55"/>
        <v>42216</v>
      </c>
      <c r="Y176" s="568" t="str">
        <f t="shared" ca="1" si="52"/>
        <v>Ven. août , 2015</v>
      </c>
      <c r="Z176" s="431">
        <f t="shared" ca="1" si="43"/>
        <v>31</v>
      </c>
      <c r="AA176" s="432">
        <f t="shared" ca="1" si="44"/>
        <v>8</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Ven</v>
      </c>
      <c r="U177" s="249" t="str">
        <f t="shared" ca="1" si="51"/>
        <v>août</v>
      </c>
      <c r="V177" s="184"/>
      <c r="W177" s="179"/>
      <c r="X177" s="430">
        <f t="shared" ca="1" si="55"/>
        <v>42216</v>
      </c>
      <c r="Y177" s="568" t="str">
        <f t="shared" ca="1" si="52"/>
        <v>Ven. août , 2015</v>
      </c>
      <c r="Z177" s="431">
        <f t="shared" ca="1" si="43"/>
        <v>31</v>
      </c>
      <c r="AA177" s="432">
        <f t="shared" ca="1" si="44"/>
        <v>8</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Ven</v>
      </c>
      <c r="U178" s="249" t="str">
        <f t="shared" ca="1" si="51"/>
        <v>août</v>
      </c>
      <c r="V178" s="184"/>
      <c r="W178" s="179"/>
      <c r="X178" s="430">
        <f t="shared" ca="1" si="55"/>
        <v>42216</v>
      </c>
      <c r="Y178" s="568" t="str">
        <f t="shared" ca="1" si="52"/>
        <v>Ven. août , 2015</v>
      </c>
      <c r="Z178" s="431">
        <f t="shared" ca="1" si="43"/>
        <v>31</v>
      </c>
      <c r="AA178" s="432">
        <f t="shared" ca="1" si="44"/>
        <v>8</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Ven</v>
      </c>
      <c r="U179" s="249" t="str">
        <f t="shared" ca="1" si="51"/>
        <v>août</v>
      </c>
      <c r="V179" s="184"/>
      <c r="W179" s="179"/>
      <c r="X179" s="430">
        <f t="shared" ca="1" si="55"/>
        <v>42216</v>
      </c>
      <c r="Y179" s="568" t="str">
        <f t="shared" ca="1" si="52"/>
        <v>Ven. août , 2015</v>
      </c>
      <c r="Z179" s="431">
        <f t="shared" ca="1" si="43"/>
        <v>31</v>
      </c>
      <c r="AA179" s="432">
        <f t="shared" ca="1" si="44"/>
        <v>8</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Ven</v>
      </c>
      <c r="U180" s="249" t="str">
        <f t="shared" ca="1" si="51"/>
        <v>août</v>
      </c>
      <c r="V180" s="184"/>
      <c r="W180" s="179"/>
      <c r="X180" s="430">
        <f t="shared" ca="1" si="55"/>
        <v>42216</v>
      </c>
      <c r="Y180" s="568" t="str">
        <f t="shared" ca="1" si="52"/>
        <v>Ven. août , 2015</v>
      </c>
      <c r="Z180" s="431">
        <f t="shared" ca="1" si="43"/>
        <v>31</v>
      </c>
      <c r="AA180" s="432">
        <f t="shared" ca="1" si="44"/>
        <v>8</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Ven</v>
      </c>
      <c r="U181" s="249" t="str">
        <f t="shared" ca="1" si="51"/>
        <v>août</v>
      </c>
      <c r="V181" s="184"/>
      <c r="W181" s="179"/>
      <c r="X181" s="430">
        <f t="shared" ca="1" si="55"/>
        <v>42216</v>
      </c>
      <c r="Y181" s="568" t="str">
        <f t="shared" ca="1" si="52"/>
        <v>Ven. août , 2015</v>
      </c>
      <c r="Z181" s="431">
        <f t="shared" ca="1" si="43"/>
        <v>31</v>
      </c>
      <c r="AA181" s="432">
        <f t="shared" ca="1" si="44"/>
        <v>8</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Ven</v>
      </c>
      <c r="U182" s="249" t="str">
        <f t="shared" ca="1" si="51"/>
        <v>août</v>
      </c>
      <c r="V182" s="184"/>
      <c r="W182" s="179"/>
      <c r="X182" s="430">
        <f t="shared" ca="1" si="55"/>
        <v>42216</v>
      </c>
      <c r="Y182" s="568" t="str">
        <f t="shared" ca="1" si="52"/>
        <v>Ven. août , 2015</v>
      </c>
      <c r="Z182" s="431">
        <f t="shared" ca="1" si="43"/>
        <v>31</v>
      </c>
      <c r="AA182" s="432">
        <f t="shared" ca="1" si="44"/>
        <v>8</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Ven</v>
      </c>
      <c r="U183" s="249" t="str">
        <f t="shared" ca="1" si="51"/>
        <v>août</v>
      </c>
      <c r="V183" s="184"/>
      <c r="W183" s="179"/>
      <c r="X183" s="430">
        <f t="shared" ca="1" si="55"/>
        <v>42216</v>
      </c>
      <c r="Y183" s="568" t="str">
        <f t="shared" ca="1" si="52"/>
        <v>Ven. août , 2015</v>
      </c>
      <c r="Z183" s="431">
        <f t="shared" ca="1" si="43"/>
        <v>31</v>
      </c>
      <c r="AA183" s="432">
        <f t="shared" ca="1" si="44"/>
        <v>8</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Ven</v>
      </c>
      <c r="U184" s="249" t="str">
        <f t="shared" ca="1" si="51"/>
        <v>août</v>
      </c>
      <c r="V184" s="184"/>
      <c r="W184" s="179"/>
      <c r="X184" s="430">
        <f t="shared" ca="1" si="55"/>
        <v>42216</v>
      </c>
      <c r="Y184" s="568" t="str">
        <f t="shared" ca="1" si="52"/>
        <v>Ven. août , 2015</v>
      </c>
      <c r="Z184" s="431">
        <f t="shared" ca="1" si="43"/>
        <v>31</v>
      </c>
      <c r="AA184" s="432">
        <f t="shared" ca="1" si="44"/>
        <v>8</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Ven</v>
      </c>
      <c r="U185" s="249" t="str">
        <f t="shared" ca="1" si="51"/>
        <v>août</v>
      </c>
      <c r="V185" s="184"/>
      <c r="W185" s="179"/>
      <c r="X185" s="430">
        <f t="shared" ca="1" si="55"/>
        <v>42216</v>
      </c>
      <c r="Y185" s="568" t="str">
        <f t="shared" ca="1" si="52"/>
        <v>Ven. août , 2015</v>
      </c>
      <c r="Z185" s="431">
        <f t="shared" ca="1" si="43"/>
        <v>31</v>
      </c>
      <c r="AA185" s="432">
        <f t="shared" ca="1" si="44"/>
        <v>8</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Ven</v>
      </c>
      <c r="U186" s="249" t="str">
        <f t="shared" ca="1" si="51"/>
        <v>août</v>
      </c>
      <c r="V186" s="184"/>
      <c r="W186" s="179"/>
      <c r="X186" s="430">
        <f t="shared" ca="1" si="55"/>
        <v>42216</v>
      </c>
      <c r="Y186" s="568" t="str">
        <f t="shared" ca="1" si="52"/>
        <v>Ven. août , 2015</v>
      </c>
      <c r="Z186" s="431">
        <f t="shared" ca="1" si="43"/>
        <v>31</v>
      </c>
      <c r="AA186" s="432">
        <f t="shared" ca="1" si="44"/>
        <v>8</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Ven</v>
      </c>
      <c r="U187" s="249" t="str">
        <f t="shared" ca="1" si="51"/>
        <v>août</v>
      </c>
      <c r="V187" s="184"/>
      <c r="W187" s="179"/>
      <c r="X187" s="430">
        <f t="shared" ca="1" si="55"/>
        <v>42216</v>
      </c>
      <c r="Y187" s="568" t="str">
        <f t="shared" ca="1" si="52"/>
        <v>Ven. août , 2015</v>
      </c>
      <c r="Z187" s="431">
        <f t="shared" ca="1" si="43"/>
        <v>31</v>
      </c>
      <c r="AA187" s="432">
        <f t="shared" ca="1" si="44"/>
        <v>8</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Ven</v>
      </c>
      <c r="U188" s="249" t="str">
        <f t="shared" ca="1" si="51"/>
        <v>août</v>
      </c>
      <c r="V188" s="184"/>
      <c r="W188" s="179"/>
      <c r="X188" s="430">
        <f t="shared" ca="1" si="55"/>
        <v>42216</v>
      </c>
      <c r="Y188" s="568" t="str">
        <f t="shared" ca="1" si="52"/>
        <v>Ven. août , 2015</v>
      </c>
      <c r="Z188" s="431">
        <f t="shared" ca="1" si="43"/>
        <v>31</v>
      </c>
      <c r="AA188" s="432">
        <f t="shared" ca="1" si="44"/>
        <v>8</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Ven</v>
      </c>
      <c r="U189" s="249" t="str">
        <f t="shared" ca="1" si="51"/>
        <v>août</v>
      </c>
      <c r="V189" s="184"/>
      <c r="W189" s="179"/>
      <c r="X189" s="430">
        <f t="shared" ca="1" si="55"/>
        <v>42216</v>
      </c>
      <c r="Y189" s="568" t="str">
        <f t="shared" ca="1" si="52"/>
        <v>Ven. août , 2015</v>
      </c>
      <c r="Z189" s="431">
        <f t="shared" ca="1" si="43"/>
        <v>31</v>
      </c>
      <c r="AA189" s="432">
        <f t="shared" ca="1" si="44"/>
        <v>8</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Ven</v>
      </c>
      <c r="U190" s="249" t="str">
        <f t="shared" ca="1" si="51"/>
        <v>août</v>
      </c>
      <c r="V190" s="184"/>
      <c r="W190" s="179"/>
      <c r="X190" s="430">
        <f t="shared" ca="1" si="55"/>
        <v>42216</v>
      </c>
      <c r="Y190" s="568" t="str">
        <f t="shared" ca="1" si="52"/>
        <v>Ven. août , 2015</v>
      </c>
      <c r="Z190" s="431">
        <f t="shared" ca="1" si="43"/>
        <v>31</v>
      </c>
      <c r="AA190" s="432">
        <f t="shared" ca="1" si="44"/>
        <v>8</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Ven</v>
      </c>
      <c r="U191" s="249" t="str">
        <f t="shared" ca="1" si="51"/>
        <v>août</v>
      </c>
      <c r="V191" s="184"/>
      <c r="W191" s="179"/>
      <c r="X191" s="430">
        <f t="shared" ca="1" si="55"/>
        <v>42216</v>
      </c>
      <c r="Y191" s="568" t="str">
        <f t="shared" ca="1" si="52"/>
        <v>Ven. août , 2015</v>
      </c>
      <c r="Z191" s="431">
        <f t="shared" ca="1" si="43"/>
        <v>31</v>
      </c>
      <c r="AA191" s="432">
        <f t="shared" ca="1" si="44"/>
        <v>8</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Ven</v>
      </c>
      <c r="U192" s="249" t="str">
        <f t="shared" ca="1" si="51"/>
        <v>août</v>
      </c>
      <c r="V192" s="184"/>
      <c r="W192" s="179"/>
      <c r="X192" s="430">
        <f t="shared" ca="1" si="55"/>
        <v>42216</v>
      </c>
      <c r="Y192" s="568" t="str">
        <f t="shared" ca="1" si="52"/>
        <v>Ven. août , 2015</v>
      </c>
      <c r="Z192" s="431">
        <f t="shared" ca="1" si="43"/>
        <v>31</v>
      </c>
      <c r="AA192" s="432">
        <f t="shared" ca="1" si="44"/>
        <v>8</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Ven</v>
      </c>
      <c r="U193" s="249" t="str">
        <f t="shared" ca="1" si="51"/>
        <v>août</v>
      </c>
      <c r="V193" s="184"/>
      <c r="W193" s="179"/>
      <c r="X193" s="430">
        <f t="shared" ca="1" si="55"/>
        <v>42216</v>
      </c>
      <c r="Y193" s="568" t="str">
        <f t="shared" ca="1" si="52"/>
        <v>Ven. août , 2015</v>
      </c>
      <c r="Z193" s="431">
        <f t="shared" ca="1" si="43"/>
        <v>31</v>
      </c>
      <c r="AA193" s="432">
        <f t="shared" ca="1" si="44"/>
        <v>8</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Ven</v>
      </c>
      <c r="U194" s="249" t="str">
        <f t="shared" ca="1" si="51"/>
        <v>août</v>
      </c>
      <c r="V194" s="184"/>
      <c r="W194" s="179"/>
      <c r="X194" s="430">
        <f t="shared" ca="1" si="55"/>
        <v>42216</v>
      </c>
      <c r="Y194" s="568" t="str">
        <f t="shared" ca="1" si="52"/>
        <v>Ven. août , 2015</v>
      </c>
      <c r="Z194" s="431">
        <f t="shared" ca="1" si="43"/>
        <v>31</v>
      </c>
      <c r="AA194" s="432">
        <f t="shared" ca="1" si="44"/>
        <v>8</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87" priority="5" stopIfTrue="1">
      <formula>($D20=$D21)</formula>
    </cfRule>
  </conditionalFormatting>
  <conditionalFormatting sqref="AC20:AE194 AK20:AK194 AQ20:AR194 U18 X20:Z194">
    <cfRule type="cellIs" dxfId="386" priority="6" stopIfTrue="1" operator="notEqual">
      <formula>U17</formula>
    </cfRule>
  </conditionalFormatting>
  <conditionalFormatting sqref="B20:B194">
    <cfRule type="expression" dxfId="385" priority="7" stopIfTrue="1">
      <formula>($G20="- -")</formula>
    </cfRule>
  </conditionalFormatting>
  <conditionalFormatting sqref="BI10:BI12 BF11:BF12">
    <cfRule type="expression" dxfId="384" priority="8" stopIfTrue="1">
      <formula>LEN($AA9)&gt;4</formula>
    </cfRule>
    <cfRule type="expression" dxfId="383" priority="9" stopIfTrue="1">
      <formula>(LEN($C$9)=0)</formula>
    </cfRule>
  </conditionalFormatting>
  <conditionalFormatting sqref="BJ10:BN12">
    <cfRule type="expression" dxfId="382" priority="10" stopIfTrue="1">
      <formula>LEN($AA9)&gt;4</formula>
    </cfRule>
    <cfRule type="expression" dxfId="381" priority="11" stopIfTrue="1">
      <formula>(LEN(E$9)=0)</formula>
    </cfRule>
  </conditionalFormatting>
  <conditionalFormatting sqref="R20:R194">
    <cfRule type="expression" dxfId="380" priority="12" stopIfTrue="1">
      <formula>OR($G20=$G19,$D20=$D19)</formula>
    </cfRule>
    <cfRule type="expression" dxfId="379" priority="13" stopIfTrue="1">
      <formula>"ND($G21&lt;&gt;""- -"",$G21&lt;&gt;TEXT(X21,""Dddd, Mmmm dd, Yyyy""))"</formula>
    </cfRule>
    <cfRule type="expression" dxfId="378" priority="14" stopIfTrue="1">
      <formula>($AI20=1)</formula>
    </cfRule>
  </conditionalFormatting>
  <conditionalFormatting sqref="C20:C194">
    <cfRule type="expression" dxfId="377" priority="15" stopIfTrue="1">
      <formula>($X$16=$X$14)</formula>
    </cfRule>
    <cfRule type="expression" dxfId="376" priority="16" stopIfTrue="1">
      <formula>($AV20=1)</formula>
    </cfRule>
    <cfRule type="expression" dxfId="375" priority="17" stopIfTrue="1">
      <formula>AND(D20=1+D19,G20=X20)</formula>
    </cfRule>
  </conditionalFormatting>
  <conditionalFormatting sqref="D20">
    <cfRule type="expression" dxfId="374" priority="18" stopIfTrue="1">
      <formula>OR($G20=$G19,$D20=$D19)</formula>
    </cfRule>
    <cfRule type="expression" dxfId="373" priority="19" stopIfTrue="1">
      <formula>AND($G20&lt;&gt;"- -",$G20&lt;&gt;$Y20)</formula>
    </cfRule>
    <cfRule type="expression" dxfId="372" priority="20" stopIfTrue="1">
      <formula>($AI20=1)</formula>
    </cfRule>
  </conditionalFormatting>
  <conditionalFormatting sqref="E20:G20">
    <cfRule type="expression" dxfId="371" priority="21" stopIfTrue="1">
      <formula>OR($G20=$G19,$D20=$D19)</formula>
    </cfRule>
    <cfRule type="expression" dxfId="370" priority="22" stopIfTrue="1">
      <formula>AND($G20&lt;&gt;"- -",$G20&lt;&gt;$Y20)</formula>
    </cfRule>
    <cfRule type="expression" dxfId="369" priority="23" stopIfTrue="1">
      <formula>($AI20+$AX20&gt;0)</formula>
    </cfRule>
  </conditionalFormatting>
  <conditionalFormatting sqref="V5:V7 U6:U7 J6">
    <cfRule type="expression" dxfId="368" priority="24" stopIfTrue="1">
      <formula>OR($AC$7,$AC$6,#REF!)</formula>
    </cfRule>
  </conditionalFormatting>
  <conditionalFormatting sqref="U5">
    <cfRule type="expression" dxfId="367" priority="25" stopIfTrue="1">
      <formula>OR($AC$7,$AC$6)</formula>
    </cfRule>
  </conditionalFormatting>
  <conditionalFormatting sqref="V19">
    <cfRule type="cellIs" dxfId="366" priority="26" stopIfTrue="1" operator="equal">
      <formula>1</formula>
    </cfRule>
  </conditionalFormatting>
  <conditionalFormatting sqref="BJ13:BN13 R16:R17">
    <cfRule type="cellIs" dxfId="365" priority="27" stopIfTrue="1" operator="equal">
      <formula>0</formula>
    </cfRule>
  </conditionalFormatting>
  <conditionalFormatting sqref="AP20:AP194">
    <cfRule type="cellIs" dxfId="364" priority="28" stopIfTrue="1" operator="lessThan">
      <formula>999</formula>
    </cfRule>
  </conditionalFormatting>
  <conditionalFormatting sqref="BE19:BF19 K18:L18">
    <cfRule type="expression" dxfId="363" priority="29" stopIfTrue="1">
      <formula>($K$19=$AL$7)</formula>
    </cfRule>
  </conditionalFormatting>
  <conditionalFormatting sqref="BE20:BF20">
    <cfRule type="expression" dxfId="362" priority="30" stopIfTrue="1">
      <formula>($K$19=$AL$7)</formula>
    </cfRule>
  </conditionalFormatting>
  <conditionalFormatting sqref="AB7">
    <cfRule type="expression" dxfId="361" priority="31" stopIfTrue="1">
      <formula>$AC$7</formula>
    </cfRule>
  </conditionalFormatting>
  <conditionalFormatting sqref="AB6">
    <cfRule type="expression" dxfId="360" priority="32" stopIfTrue="1">
      <formula>$AC$6</formula>
    </cfRule>
  </conditionalFormatting>
  <conditionalFormatting sqref="AK5:BO6">
    <cfRule type="cellIs" dxfId="359" priority="33" stopIfTrue="1" operator="equal">
      <formula>0</formula>
    </cfRule>
  </conditionalFormatting>
  <conditionalFormatting sqref="AJ16:AJ17 AJ20:AJ194">
    <cfRule type="cellIs" dxfId="358" priority="34" stopIfTrue="1" operator="greaterThan">
      <formula>0</formula>
    </cfRule>
  </conditionalFormatting>
  <conditionalFormatting sqref="AF20:AG194">
    <cfRule type="cellIs" dxfId="357" priority="35" stopIfTrue="1" operator="greaterThan">
      <formula>1</formula>
    </cfRule>
  </conditionalFormatting>
  <conditionalFormatting sqref="AV20:AV194">
    <cfRule type="cellIs" dxfId="356" priority="36" stopIfTrue="1" operator="equal">
      <formula>1</formula>
    </cfRule>
  </conditionalFormatting>
  <conditionalFormatting sqref="AU20:AU194">
    <cfRule type="expression" dxfId="355" priority="37" stopIfTrue="1">
      <formula>LEN(AU20)&gt;2</formula>
    </cfRule>
  </conditionalFormatting>
  <conditionalFormatting sqref="AK2:BO2">
    <cfRule type="cellIs" dxfId="354" priority="38" stopIfTrue="1" operator="equal">
      <formula>0</formula>
    </cfRule>
  </conditionalFormatting>
  <conditionalFormatting sqref="D18:G19">
    <cfRule type="expression" dxfId="353" priority="39" stopIfTrue="1">
      <formula>($AB$16&lt;2)</formula>
    </cfRule>
  </conditionalFormatting>
  <conditionalFormatting sqref="B18">
    <cfRule type="expression" dxfId="352" priority="40" stopIfTrue="1">
      <formula>(B18&gt;DATE(2000+$Y$2,$AA$21+1,1)-DATE(2000+$Y$2,$AA$21,1))</formula>
    </cfRule>
  </conditionalFormatting>
  <conditionalFormatting sqref="U201:AB201">
    <cfRule type="expression" dxfId="351" priority="41" stopIfTrue="1">
      <formula>(LEN($X$11)&gt;4)</formula>
    </cfRule>
  </conditionalFormatting>
  <conditionalFormatting sqref="N19:Q19 BH20:BK20">
    <cfRule type="cellIs" dxfId="350" priority="42" stopIfTrue="1" operator="equal">
      <formula>0</formula>
    </cfRule>
    <cfRule type="expression" dxfId="349" priority="43" stopIfTrue="1">
      <formula>($AJ$2=$AF$5)</formula>
    </cfRule>
  </conditionalFormatting>
  <conditionalFormatting sqref="M19 BG20">
    <cfRule type="cellIs" dxfId="348" priority="44" stopIfTrue="1" operator="equal">
      <formula>0</formula>
    </cfRule>
    <cfRule type="expression" dxfId="347" priority="45" stopIfTrue="1">
      <formula>($AJ$2=$AF$5)</formula>
    </cfRule>
  </conditionalFormatting>
  <conditionalFormatting sqref="C17">
    <cfRule type="cellIs" dxfId="346" priority="46" stopIfTrue="1" operator="equal">
      <formula>"X"</formula>
    </cfRule>
  </conditionalFormatting>
  <conditionalFormatting sqref="B16:J16">
    <cfRule type="expression" dxfId="345" priority="47" stopIfTrue="1">
      <formula>AND($AJ$2=$AF$5,$X$16=$X$13)</formula>
    </cfRule>
  </conditionalFormatting>
  <conditionalFormatting sqref="AW20:AW194">
    <cfRule type="cellIs" dxfId="344" priority="48" stopIfTrue="1" operator="equal">
      <formula>0</formula>
    </cfRule>
  </conditionalFormatting>
  <conditionalFormatting sqref="AB20:AB194">
    <cfRule type="cellIs" dxfId="343" priority="49" stopIfTrue="1" operator="greaterThan">
      <formula>0</formula>
    </cfRule>
    <cfRule type="cellIs" dxfId="342" priority="50" stopIfTrue="1" operator="lessThan">
      <formula>0</formula>
    </cfRule>
  </conditionalFormatting>
  <conditionalFormatting sqref="J7">
    <cfRule type="cellIs" dxfId="341" priority="51" stopIfTrue="1" operator="lessThan">
      <formula>0</formula>
    </cfRule>
  </conditionalFormatting>
  <conditionalFormatting sqref="N20:Q194">
    <cfRule type="expression" dxfId="340" priority="52" stopIfTrue="1">
      <formula>OR($AW20=0,$AV20=1,$AG20=99,$AJ$2=$AF$5)</formula>
    </cfRule>
  </conditionalFormatting>
  <conditionalFormatting sqref="M20:M194">
    <cfRule type="expression" dxfId="339" priority="53" stopIfTrue="1">
      <formula>OR($AJ$2=$AF$5,$AW20=0,$AV20=1,$AG20=99)</formula>
    </cfRule>
    <cfRule type="cellIs" dxfId="338" priority="54" stopIfTrue="1" operator="lessThan">
      <formula>0</formula>
    </cfRule>
    <cfRule type="expression" dxfId="337" priority="55" stopIfTrue="1">
      <formula>($D19=$D20)</formula>
    </cfRule>
  </conditionalFormatting>
  <conditionalFormatting sqref="BM20:BN194">
    <cfRule type="cellIs" dxfId="336" priority="56" stopIfTrue="1" operator="notEqual">
      <formula>1</formula>
    </cfRule>
  </conditionalFormatting>
  <conditionalFormatting sqref="L35:L194">
    <cfRule type="expression" dxfId="335" priority="57" stopIfTrue="1">
      <formula>OR($AJ$2=$AF$5,$AW35=0,$AV35=1,$AG35=99)</formula>
    </cfRule>
    <cfRule type="expression" dxfId="334" priority="58" stopIfTrue="1">
      <formula>AND(ISNUMBER(L35),OR(AND(L35&lt;K34,B35&gt;1),K35&gt;L35,$BN35&lt;&gt;1))</formula>
    </cfRule>
  </conditionalFormatting>
  <conditionalFormatting sqref="K35:K194">
    <cfRule type="expression" dxfId="333" priority="59" stopIfTrue="1">
      <formula>OR($AJ$2=$AF$5,$AW35=0,$AV35=1,$AG35=99)</formula>
    </cfRule>
    <cfRule type="expression" dxfId="332" priority="60" stopIfTrue="1">
      <formula>AND(ISNUMBER(K35),OR(K35&lt;L34,K35&gt;L35,$BM35&lt;&gt;1))</formula>
    </cfRule>
  </conditionalFormatting>
  <conditionalFormatting sqref="B13:B15">
    <cfRule type="expression" dxfId="331" priority="61" stopIfTrue="1">
      <formula>AND($AJ$2=$AF$5,$X$16=$X$13)</formula>
    </cfRule>
  </conditionalFormatting>
  <conditionalFormatting sqref="D21:D194">
    <cfRule type="expression" dxfId="330" priority="62" stopIfTrue="1">
      <formula>OR($G21=$G20,$D21=$D20)</formula>
    </cfRule>
    <cfRule type="expression" dxfId="329" priority="63" stopIfTrue="1">
      <formula>AND($G21&lt;&gt;"- -",$G21&lt;&gt;$Y21)</formula>
    </cfRule>
    <cfRule type="expression" dxfId="328" priority="64" stopIfTrue="1">
      <formula>($AI21=1)</formula>
    </cfRule>
  </conditionalFormatting>
  <conditionalFormatting sqref="E21:G194">
    <cfRule type="expression" dxfId="327" priority="65" stopIfTrue="1">
      <formula>OR($G21=$G20,$D21=$D20)</formula>
    </cfRule>
    <cfRule type="expression" dxfId="326" priority="66" stopIfTrue="1">
      <formula>AND($G21&lt;&gt;"- -",$G21&lt;&gt;$Y21)</formula>
    </cfRule>
    <cfRule type="expression" dxfId="325" priority="67" stopIfTrue="1">
      <formula>($AI21+$AX21&gt;0)</formula>
    </cfRule>
  </conditionalFormatting>
  <conditionalFormatting sqref="L20:L34">
    <cfRule type="expression" dxfId="324" priority="68" stopIfTrue="1">
      <formula>OR($AJ$2=$AF$5,$AW20=0,$AV20=1,$AG20=99)</formula>
    </cfRule>
    <cfRule type="expression" dxfId="323" priority="69" stopIfTrue="1">
      <formula>AND(ISNUMBER(L20),OR(AND(L20&lt;K19,B20&gt;1),K20&gt;L20))</formula>
    </cfRule>
  </conditionalFormatting>
  <conditionalFormatting sqref="K20:K34">
    <cfRule type="expression" dxfId="322" priority="70" stopIfTrue="1">
      <formula>OR($AJ$2=$AF$5,$AW20=0,$AV20=1,$AG20=99)</formula>
    </cfRule>
    <cfRule type="expression" dxfId="321" priority="71" stopIfTrue="1">
      <formula>AND(ISNUMBER(K20),ISNUMBER(L20),OR(K20&lt;L19,K20&gt;L20))</formula>
    </cfRule>
  </conditionalFormatting>
  <conditionalFormatting sqref="C9:J9">
    <cfRule type="expression" dxfId="320" priority="72" stopIfTrue="1">
      <formula>AND(ISNUMBER(C$9),ISNUMBER(C10),(C$9&gt;C$10))</formula>
    </cfRule>
  </conditionalFormatting>
  <conditionalFormatting sqref="E8:F8">
    <cfRule type="expression" dxfId="319" priority="73" stopIfTrue="1">
      <formula>(BJ$13&gt;0)</formula>
    </cfRule>
    <cfRule type="expression" dxfId="318" priority="74" stopIfTrue="1">
      <formula>AND(ISNUMBER(E$9),ISNUMBER(E10),(E$9&gt;E$10))</formula>
    </cfRule>
  </conditionalFormatting>
  <conditionalFormatting sqref="G8:J8">
    <cfRule type="expression" dxfId="317" priority="75" stopIfTrue="1">
      <formula>(BK$13&gt;0)</formula>
    </cfRule>
    <cfRule type="expression" dxfId="316" priority="76" stopIfTrue="1">
      <formula>AND(ISNUMBER(G$9),ISNUMBER(G10),(G$9&gt;G$10))</formula>
    </cfRule>
  </conditionalFormatting>
  <conditionalFormatting sqref="H6:I7">
    <cfRule type="expression" dxfId="315" priority="77" stopIfTrue="1">
      <formula>AND(ISNUMBER($H$7),$H$7&lt;$I$7)</formula>
    </cfRule>
  </conditionalFormatting>
  <conditionalFormatting sqref="C10:J10">
    <cfRule type="expression" dxfId="314"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C:\Users\SBRISS~1\AppData\Local\Temp\notesF3B52A\[~7318079.xlsx]09</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09</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septembre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September</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9</v>
      </c>
      <c r="AE6" s="204" t="str">
        <f ca="1">TEXT(DATE($AE$7,$AD$6,1),"Mmmm, YYYY")</f>
        <v>September, 2015</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42247</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septembre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September</v>
      </c>
      <c r="V18" s="652" t="str">
        <f ca="1">AE6</f>
        <v>September,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septembre</v>
      </c>
      <c r="V19" s="652" t="str">
        <f ca="1">U19&amp;" "&amp;Year_four_digits</f>
        <v>septembre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Mar.  1 septembre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Mar</v>
      </c>
      <c r="U20" s="249" t="str">
        <f ca="1">$U$19</f>
        <v>septembre</v>
      </c>
      <c r="V20" s="179"/>
      <c r="W20" s="179"/>
      <c r="X20" s="430">
        <f ca="1">$AE$8+D20</f>
        <v>42248</v>
      </c>
      <c r="Y20" s="568" t="str">
        <f ca="1">IF(Y14="f",T20&amp;". "&amp;" "&amp;R20&amp;" "&amp;U20&amp;" "&amp;$AE$7,T20&amp;". "&amp;U20&amp;" "&amp;R20&amp;", "&amp;$AE$7)</f>
        <v>Mar.  1 septembre 2015</v>
      </c>
      <c r="Z20" s="431">
        <f t="shared" ref="Z20:Z83" ca="1" si="4">MIN(R20,$AF$5)</f>
        <v>1</v>
      </c>
      <c r="AA20" s="432">
        <f t="shared" ref="AA20:AA83" ca="1" si="5">$AD$6</f>
        <v>9</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Lun</v>
      </c>
      <c r="U21" s="249" t="str">
        <f t="shared" ref="U21:U84" ca="1" si="13">$U$19</f>
        <v>septembre</v>
      </c>
      <c r="V21" s="184"/>
      <c r="W21" s="179"/>
      <c r="X21" s="430">
        <f ca="1">$AE$8+D21</f>
        <v>42247</v>
      </c>
      <c r="Y21" s="568" t="str">
        <f t="shared" ref="Y21:Y84" ca="1" si="14">IF(Y15="f",T21&amp;". "&amp;" "&amp;R21&amp;" "&amp;U21&amp;" "&amp;$AE$7,T21&amp;". "&amp;U21&amp;" "&amp;R21&amp;", "&amp;$AE$7)</f>
        <v>Lun. septembre , 2015</v>
      </c>
      <c r="Z21" s="431">
        <f t="shared" ca="1" si="4"/>
        <v>30</v>
      </c>
      <c r="AA21" s="432">
        <f t="shared" ca="1" si="5"/>
        <v>9</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Lun</v>
      </c>
      <c r="U22" s="249" t="str">
        <f t="shared" ca="1" si="13"/>
        <v>septembre</v>
      </c>
      <c r="V22" s="184"/>
      <c r="W22" s="179"/>
      <c r="X22" s="430">
        <f t="shared" ref="X22:X85" ca="1" si="17">$AE$8+D22</f>
        <v>42247</v>
      </c>
      <c r="Y22" s="568" t="str">
        <f t="shared" ca="1" si="14"/>
        <v>Lun. septembre , 2015</v>
      </c>
      <c r="Z22" s="431">
        <f t="shared" ca="1" si="4"/>
        <v>30</v>
      </c>
      <c r="AA22" s="432">
        <f t="shared" ca="1" si="5"/>
        <v>9</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Lun</v>
      </c>
      <c r="U23" s="249" t="str">
        <f t="shared" ca="1" si="13"/>
        <v>septembre</v>
      </c>
      <c r="V23" s="184"/>
      <c r="W23" s="179"/>
      <c r="X23" s="430">
        <f t="shared" ca="1" si="17"/>
        <v>42247</v>
      </c>
      <c r="Y23" s="568" t="str">
        <f t="shared" ca="1" si="14"/>
        <v>Lun. septembre , 2015</v>
      </c>
      <c r="Z23" s="431">
        <f t="shared" ca="1" si="4"/>
        <v>30</v>
      </c>
      <c r="AA23" s="432">
        <f t="shared" ca="1" si="5"/>
        <v>9</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Lun</v>
      </c>
      <c r="U24" s="249" t="str">
        <f t="shared" ca="1" si="13"/>
        <v>septembre</v>
      </c>
      <c r="V24" s="184"/>
      <c r="W24" s="179"/>
      <c r="X24" s="430">
        <f t="shared" ca="1" si="17"/>
        <v>42247</v>
      </c>
      <c r="Y24" s="568" t="str">
        <f t="shared" ca="1" si="14"/>
        <v>Lun. septembre , 2015</v>
      </c>
      <c r="Z24" s="431">
        <f t="shared" ca="1" si="4"/>
        <v>30</v>
      </c>
      <c r="AA24" s="432">
        <f t="shared" ca="1" si="5"/>
        <v>9</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Lun</v>
      </c>
      <c r="U25" s="249" t="str">
        <f t="shared" ca="1" si="13"/>
        <v>septembre</v>
      </c>
      <c r="V25" s="184"/>
      <c r="W25" s="179"/>
      <c r="X25" s="430">
        <f t="shared" ca="1" si="17"/>
        <v>42247</v>
      </c>
      <c r="Y25" s="568" t="str">
        <f t="shared" ca="1" si="14"/>
        <v>Lun. septembre , 2015</v>
      </c>
      <c r="Z25" s="431">
        <f t="shared" ca="1" si="4"/>
        <v>30</v>
      </c>
      <c r="AA25" s="432">
        <f t="shared" ca="1" si="5"/>
        <v>9</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Lun</v>
      </c>
      <c r="U26" s="249" t="str">
        <f t="shared" ca="1" si="13"/>
        <v>septembre</v>
      </c>
      <c r="V26" s="184"/>
      <c r="W26" s="179"/>
      <c r="X26" s="430">
        <f t="shared" ca="1" si="17"/>
        <v>42247</v>
      </c>
      <c r="Y26" s="568" t="str">
        <f t="shared" ca="1" si="14"/>
        <v>Lun. septembre , 2015</v>
      </c>
      <c r="Z26" s="431">
        <f t="shared" ca="1" si="4"/>
        <v>30</v>
      </c>
      <c r="AA26" s="432">
        <f t="shared" ca="1" si="5"/>
        <v>9</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Lun</v>
      </c>
      <c r="U27" s="249" t="str">
        <f t="shared" ca="1" si="13"/>
        <v>septembre</v>
      </c>
      <c r="V27" s="184"/>
      <c r="W27" s="179"/>
      <c r="X27" s="430">
        <f t="shared" ca="1" si="17"/>
        <v>42247</v>
      </c>
      <c r="Y27" s="568" t="str">
        <f t="shared" ca="1" si="14"/>
        <v>Lun. septembre , 2015</v>
      </c>
      <c r="Z27" s="431">
        <f t="shared" ca="1" si="4"/>
        <v>30</v>
      </c>
      <c r="AA27" s="432">
        <f t="shared" ca="1" si="5"/>
        <v>9</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Lun</v>
      </c>
      <c r="U28" s="249" t="str">
        <f t="shared" ca="1" si="13"/>
        <v>septembre</v>
      </c>
      <c r="V28" s="184"/>
      <c r="W28" s="179"/>
      <c r="X28" s="430">
        <f t="shared" ca="1" si="17"/>
        <v>42247</v>
      </c>
      <c r="Y28" s="568" t="str">
        <f t="shared" ca="1" si="14"/>
        <v>Lun. septembre , 2015</v>
      </c>
      <c r="Z28" s="431">
        <f t="shared" ca="1" si="4"/>
        <v>30</v>
      </c>
      <c r="AA28" s="432">
        <f t="shared" ca="1" si="5"/>
        <v>9</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Lun</v>
      </c>
      <c r="U29" s="249" t="str">
        <f t="shared" ca="1" si="13"/>
        <v>septembre</v>
      </c>
      <c r="V29" s="184"/>
      <c r="W29" s="179"/>
      <c r="X29" s="430">
        <f t="shared" ca="1" si="17"/>
        <v>42247</v>
      </c>
      <c r="Y29" s="568" t="str">
        <f t="shared" ca="1" si="14"/>
        <v>Lun. septembre , 2015</v>
      </c>
      <c r="Z29" s="431">
        <f t="shared" ca="1" si="4"/>
        <v>30</v>
      </c>
      <c r="AA29" s="432">
        <f t="shared" ca="1" si="5"/>
        <v>9</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Lun</v>
      </c>
      <c r="U30" s="249" t="str">
        <f t="shared" ca="1" si="13"/>
        <v>septembre</v>
      </c>
      <c r="V30" s="184"/>
      <c r="W30" s="179"/>
      <c r="X30" s="430">
        <f t="shared" ca="1" si="17"/>
        <v>42247</v>
      </c>
      <c r="Y30" s="568" t="str">
        <f t="shared" ca="1" si="14"/>
        <v>Lun. septembre , 2015</v>
      </c>
      <c r="Z30" s="431">
        <f t="shared" ca="1" si="4"/>
        <v>30</v>
      </c>
      <c r="AA30" s="432">
        <f t="shared" ca="1" si="5"/>
        <v>9</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Lun</v>
      </c>
      <c r="U31" s="249" t="str">
        <f t="shared" ca="1" si="13"/>
        <v>septembre</v>
      </c>
      <c r="V31" s="184"/>
      <c r="W31" s="179"/>
      <c r="X31" s="430">
        <f t="shared" ca="1" si="17"/>
        <v>42247</v>
      </c>
      <c r="Y31" s="568" t="str">
        <f t="shared" ca="1" si="14"/>
        <v>Lun. septembre , 2015</v>
      </c>
      <c r="Z31" s="431">
        <f t="shared" ca="1" si="4"/>
        <v>30</v>
      </c>
      <c r="AA31" s="432">
        <f t="shared" ca="1" si="5"/>
        <v>9</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Lun</v>
      </c>
      <c r="U32" s="249" t="str">
        <f t="shared" ca="1" si="13"/>
        <v>septembre</v>
      </c>
      <c r="V32" s="184"/>
      <c r="W32" s="179"/>
      <c r="X32" s="430">
        <f t="shared" ca="1" si="17"/>
        <v>42247</v>
      </c>
      <c r="Y32" s="568" t="str">
        <f t="shared" ca="1" si="14"/>
        <v>Lun. septembre , 2015</v>
      </c>
      <c r="Z32" s="431">
        <f t="shared" ca="1" si="4"/>
        <v>30</v>
      </c>
      <c r="AA32" s="432">
        <f t="shared" ca="1" si="5"/>
        <v>9</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Lun</v>
      </c>
      <c r="U33" s="249" t="str">
        <f t="shared" ca="1" si="13"/>
        <v>septembre</v>
      </c>
      <c r="V33" s="184"/>
      <c r="W33" s="179"/>
      <c r="X33" s="430">
        <f t="shared" ca="1" si="17"/>
        <v>42247</v>
      </c>
      <c r="Y33" s="568" t="str">
        <f t="shared" ca="1" si="14"/>
        <v>Lun. septembre , 2015</v>
      </c>
      <c r="Z33" s="431">
        <f t="shared" ca="1" si="4"/>
        <v>30</v>
      </c>
      <c r="AA33" s="432">
        <f t="shared" ca="1" si="5"/>
        <v>9</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Lun</v>
      </c>
      <c r="U34" s="249" t="str">
        <f t="shared" ca="1" si="13"/>
        <v>septembre</v>
      </c>
      <c r="V34" s="184"/>
      <c r="W34" s="179"/>
      <c r="X34" s="430">
        <f t="shared" ca="1" si="17"/>
        <v>42247</v>
      </c>
      <c r="Y34" s="568" t="str">
        <f t="shared" ca="1" si="14"/>
        <v>Lun. septembre , 2015</v>
      </c>
      <c r="Z34" s="431">
        <f t="shared" ca="1" si="4"/>
        <v>30</v>
      </c>
      <c r="AA34" s="432">
        <f t="shared" ca="1" si="5"/>
        <v>9</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Lun</v>
      </c>
      <c r="U35" s="249" t="str">
        <f t="shared" ca="1" si="13"/>
        <v>septembre</v>
      </c>
      <c r="V35" s="184"/>
      <c r="W35" s="179"/>
      <c r="X35" s="430">
        <f t="shared" ca="1" si="17"/>
        <v>42247</v>
      </c>
      <c r="Y35" s="568" t="str">
        <f t="shared" ca="1" si="14"/>
        <v>Lun. septembre , 2015</v>
      </c>
      <c r="Z35" s="431">
        <f t="shared" ca="1" si="4"/>
        <v>30</v>
      </c>
      <c r="AA35" s="432">
        <f t="shared" ca="1" si="5"/>
        <v>9</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Lun</v>
      </c>
      <c r="U36" s="249" t="str">
        <f t="shared" ca="1" si="13"/>
        <v>septembre</v>
      </c>
      <c r="V36" s="184"/>
      <c r="W36" s="179"/>
      <c r="X36" s="430">
        <f t="shared" ca="1" si="17"/>
        <v>42247</v>
      </c>
      <c r="Y36" s="568" t="str">
        <f t="shared" ca="1" si="14"/>
        <v>Lun. septembre , 2015</v>
      </c>
      <c r="Z36" s="431">
        <f t="shared" ca="1" si="4"/>
        <v>30</v>
      </c>
      <c r="AA36" s="432">
        <f t="shared" ca="1" si="5"/>
        <v>9</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Lun</v>
      </c>
      <c r="U37" s="249" t="str">
        <f t="shared" ca="1" si="13"/>
        <v>septembre</v>
      </c>
      <c r="V37" s="184"/>
      <c r="W37" s="179"/>
      <c r="X37" s="430">
        <f t="shared" ca="1" si="17"/>
        <v>42247</v>
      </c>
      <c r="Y37" s="568" t="str">
        <f t="shared" ca="1" si="14"/>
        <v>Lun. septembre , 2015</v>
      </c>
      <c r="Z37" s="431">
        <f t="shared" ca="1" si="4"/>
        <v>30</v>
      </c>
      <c r="AA37" s="432">
        <f t="shared" ca="1" si="5"/>
        <v>9</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Lun</v>
      </c>
      <c r="U38" s="249" t="str">
        <f t="shared" ca="1" si="13"/>
        <v>septembre</v>
      </c>
      <c r="V38" s="184"/>
      <c r="W38" s="179"/>
      <c r="X38" s="430">
        <f t="shared" ca="1" si="17"/>
        <v>42247</v>
      </c>
      <c r="Y38" s="568" t="str">
        <f t="shared" ca="1" si="14"/>
        <v>Lun. septembre , 2015</v>
      </c>
      <c r="Z38" s="431">
        <f t="shared" ca="1" si="4"/>
        <v>30</v>
      </c>
      <c r="AA38" s="432">
        <f t="shared" ca="1" si="5"/>
        <v>9</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Lun</v>
      </c>
      <c r="U39" s="249" t="str">
        <f t="shared" ca="1" si="13"/>
        <v>septembre</v>
      </c>
      <c r="V39" s="184"/>
      <c r="W39" s="179"/>
      <c r="X39" s="430">
        <f t="shared" ca="1" si="17"/>
        <v>42247</v>
      </c>
      <c r="Y39" s="568" t="str">
        <f t="shared" ca="1" si="14"/>
        <v>Lun. septembre , 2015</v>
      </c>
      <c r="Z39" s="431">
        <f t="shared" ca="1" si="4"/>
        <v>30</v>
      </c>
      <c r="AA39" s="432">
        <f t="shared" ca="1" si="5"/>
        <v>9</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Lun</v>
      </c>
      <c r="U40" s="249" t="str">
        <f t="shared" ca="1" si="13"/>
        <v>septembre</v>
      </c>
      <c r="V40" s="184"/>
      <c r="W40" s="179"/>
      <c r="X40" s="430">
        <f t="shared" ca="1" si="17"/>
        <v>42247</v>
      </c>
      <c r="Y40" s="568" t="str">
        <f t="shared" ca="1" si="14"/>
        <v>Lun. septembre , 2015</v>
      </c>
      <c r="Z40" s="431">
        <f t="shared" ca="1" si="4"/>
        <v>30</v>
      </c>
      <c r="AA40" s="432">
        <f t="shared" ca="1" si="5"/>
        <v>9</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Lun</v>
      </c>
      <c r="U41" s="249" t="str">
        <f t="shared" ca="1" si="13"/>
        <v>septembre</v>
      </c>
      <c r="V41" s="184"/>
      <c r="W41" s="179"/>
      <c r="X41" s="430">
        <f t="shared" ca="1" si="17"/>
        <v>42247</v>
      </c>
      <c r="Y41" s="568" t="str">
        <f t="shared" ca="1" si="14"/>
        <v>Lun. septembre , 2015</v>
      </c>
      <c r="Z41" s="431">
        <f t="shared" ca="1" si="4"/>
        <v>30</v>
      </c>
      <c r="AA41" s="432">
        <f t="shared" ca="1" si="5"/>
        <v>9</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Lun</v>
      </c>
      <c r="U42" s="249" t="str">
        <f t="shared" ca="1" si="13"/>
        <v>septembre</v>
      </c>
      <c r="V42" s="184"/>
      <c r="W42" s="179"/>
      <c r="X42" s="430">
        <f t="shared" ca="1" si="17"/>
        <v>42247</v>
      </c>
      <c r="Y42" s="568" t="str">
        <f t="shared" ca="1" si="14"/>
        <v>Lun. septembre , 2015</v>
      </c>
      <c r="Z42" s="431">
        <f t="shared" ca="1" si="4"/>
        <v>30</v>
      </c>
      <c r="AA42" s="432">
        <f t="shared" ca="1" si="5"/>
        <v>9</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Lun</v>
      </c>
      <c r="U43" s="249" t="str">
        <f t="shared" ca="1" si="13"/>
        <v>septembre</v>
      </c>
      <c r="V43" s="184"/>
      <c r="W43" s="179"/>
      <c r="X43" s="430">
        <f t="shared" ca="1" si="17"/>
        <v>42247</v>
      </c>
      <c r="Y43" s="568" t="str">
        <f t="shared" ca="1" si="14"/>
        <v>Lun. septembre , 2015</v>
      </c>
      <c r="Z43" s="431">
        <f t="shared" ca="1" si="4"/>
        <v>30</v>
      </c>
      <c r="AA43" s="432">
        <f t="shared" ca="1" si="5"/>
        <v>9</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Lun</v>
      </c>
      <c r="U44" s="249" t="str">
        <f t="shared" ca="1" si="13"/>
        <v>septembre</v>
      </c>
      <c r="V44" s="184"/>
      <c r="W44" s="179"/>
      <c r="X44" s="430">
        <f t="shared" ca="1" si="17"/>
        <v>42247</v>
      </c>
      <c r="Y44" s="568" t="str">
        <f t="shared" ca="1" si="14"/>
        <v>Lun. septembre , 2015</v>
      </c>
      <c r="Z44" s="431">
        <f t="shared" ca="1" si="4"/>
        <v>30</v>
      </c>
      <c r="AA44" s="432">
        <f t="shared" ca="1" si="5"/>
        <v>9</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Lun</v>
      </c>
      <c r="U45" s="249" t="str">
        <f t="shared" ca="1" si="13"/>
        <v>septembre</v>
      </c>
      <c r="V45" s="184"/>
      <c r="W45" s="179"/>
      <c r="X45" s="430">
        <f t="shared" ca="1" si="17"/>
        <v>42247</v>
      </c>
      <c r="Y45" s="568" t="str">
        <f t="shared" ca="1" si="14"/>
        <v>Lun. septembre , 2015</v>
      </c>
      <c r="Z45" s="431">
        <f t="shared" ca="1" si="4"/>
        <v>30</v>
      </c>
      <c r="AA45" s="432">
        <f t="shared" ca="1" si="5"/>
        <v>9</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Lun</v>
      </c>
      <c r="U46" s="249" t="str">
        <f t="shared" ca="1" si="13"/>
        <v>septembre</v>
      </c>
      <c r="V46" s="184"/>
      <c r="W46" s="179"/>
      <c r="X46" s="430">
        <f t="shared" ca="1" si="17"/>
        <v>42247</v>
      </c>
      <c r="Y46" s="568" t="str">
        <f t="shared" ca="1" si="14"/>
        <v>Lun. septembre , 2015</v>
      </c>
      <c r="Z46" s="431">
        <f t="shared" ca="1" si="4"/>
        <v>30</v>
      </c>
      <c r="AA46" s="432">
        <f t="shared" ca="1" si="5"/>
        <v>9</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Lun</v>
      </c>
      <c r="U47" s="249" t="str">
        <f t="shared" ca="1" si="13"/>
        <v>septembre</v>
      </c>
      <c r="V47" s="184"/>
      <c r="W47" s="179"/>
      <c r="X47" s="430">
        <f t="shared" ca="1" si="17"/>
        <v>42247</v>
      </c>
      <c r="Y47" s="568" t="str">
        <f t="shared" ca="1" si="14"/>
        <v>Lun. septembre , 2015</v>
      </c>
      <c r="Z47" s="431">
        <f t="shared" ca="1" si="4"/>
        <v>30</v>
      </c>
      <c r="AA47" s="432">
        <f t="shared" ca="1" si="5"/>
        <v>9</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Lun</v>
      </c>
      <c r="U48" s="249" t="str">
        <f t="shared" ca="1" si="13"/>
        <v>septembre</v>
      </c>
      <c r="V48" s="184"/>
      <c r="W48" s="179"/>
      <c r="X48" s="430">
        <f t="shared" ca="1" si="17"/>
        <v>42247</v>
      </c>
      <c r="Y48" s="568" t="str">
        <f t="shared" ca="1" si="14"/>
        <v>Lun. septembre , 2015</v>
      </c>
      <c r="Z48" s="431">
        <f t="shared" ca="1" si="4"/>
        <v>30</v>
      </c>
      <c r="AA48" s="432">
        <f t="shared" ca="1" si="5"/>
        <v>9</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Lun</v>
      </c>
      <c r="U49" s="249" t="str">
        <f t="shared" ca="1" si="13"/>
        <v>septembre</v>
      </c>
      <c r="V49" s="184"/>
      <c r="W49" s="179"/>
      <c r="X49" s="430">
        <f t="shared" ca="1" si="17"/>
        <v>42247</v>
      </c>
      <c r="Y49" s="568" t="str">
        <f t="shared" ca="1" si="14"/>
        <v>Lun. septembre , 2015</v>
      </c>
      <c r="Z49" s="431">
        <f t="shared" ca="1" si="4"/>
        <v>30</v>
      </c>
      <c r="AA49" s="432">
        <f t="shared" ca="1" si="5"/>
        <v>9</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Lun</v>
      </c>
      <c r="U50" s="249" t="str">
        <f t="shared" ca="1" si="13"/>
        <v>septembre</v>
      </c>
      <c r="V50" s="184"/>
      <c r="W50" s="179"/>
      <c r="X50" s="430">
        <f t="shared" ca="1" si="17"/>
        <v>42247</v>
      </c>
      <c r="Y50" s="568" t="str">
        <f t="shared" ca="1" si="14"/>
        <v>Lun. septembre , 2015</v>
      </c>
      <c r="Z50" s="431">
        <f t="shared" ca="1" si="4"/>
        <v>30</v>
      </c>
      <c r="AA50" s="432">
        <f t="shared" ca="1" si="5"/>
        <v>9</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Lun</v>
      </c>
      <c r="U51" s="249" t="str">
        <f t="shared" ca="1" si="13"/>
        <v>septembre</v>
      </c>
      <c r="V51" s="184"/>
      <c r="W51" s="179"/>
      <c r="X51" s="430">
        <f t="shared" ca="1" si="17"/>
        <v>42247</v>
      </c>
      <c r="Y51" s="568" t="str">
        <f t="shared" ca="1" si="14"/>
        <v>Lun. septembre , 2015</v>
      </c>
      <c r="Z51" s="431">
        <f t="shared" ca="1" si="4"/>
        <v>30</v>
      </c>
      <c r="AA51" s="432">
        <f t="shared" ca="1" si="5"/>
        <v>9</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Lun</v>
      </c>
      <c r="U52" s="249" t="str">
        <f t="shared" ca="1" si="13"/>
        <v>septembre</v>
      </c>
      <c r="V52" s="184"/>
      <c r="W52" s="179"/>
      <c r="X52" s="430">
        <f t="shared" ca="1" si="17"/>
        <v>42247</v>
      </c>
      <c r="Y52" s="568" t="str">
        <f t="shared" ca="1" si="14"/>
        <v>Lun. septembre , 2015</v>
      </c>
      <c r="Z52" s="431">
        <f t="shared" ca="1" si="4"/>
        <v>30</v>
      </c>
      <c r="AA52" s="432">
        <f t="shared" ca="1" si="5"/>
        <v>9</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Lun</v>
      </c>
      <c r="U53" s="249" t="str">
        <f t="shared" ca="1" si="13"/>
        <v>septembre</v>
      </c>
      <c r="V53" s="184"/>
      <c r="W53" s="179"/>
      <c r="X53" s="430">
        <f t="shared" ca="1" si="17"/>
        <v>42247</v>
      </c>
      <c r="Y53" s="568" t="str">
        <f t="shared" ca="1" si="14"/>
        <v>Lun. septembre , 2015</v>
      </c>
      <c r="Z53" s="431">
        <f t="shared" ca="1" si="4"/>
        <v>30</v>
      </c>
      <c r="AA53" s="432">
        <f t="shared" ca="1" si="5"/>
        <v>9</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Lun</v>
      </c>
      <c r="U54" s="249" t="str">
        <f t="shared" ca="1" si="13"/>
        <v>septembre</v>
      </c>
      <c r="V54" s="184"/>
      <c r="W54" s="179"/>
      <c r="X54" s="430">
        <f t="shared" ca="1" si="17"/>
        <v>42247</v>
      </c>
      <c r="Y54" s="568" t="str">
        <f t="shared" ca="1" si="14"/>
        <v>Lun. septembre , 2015</v>
      </c>
      <c r="Z54" s="431">
        <f t="shared" ca="1" si="4"/>
        <v>30</v>
      </c>
      <c r="AA54" s="432">
        <f t="shared" ca="1" si="5"/>
        <v>9</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Lun</v>
      </c>
      <c r="U55" s="249" t="str">
        <f t="shared" ca="1" si="13"/>
        <v>septembre</v>
      </c>
      <c r="V55" s="184"/>
      <c r="W55" s="179"/>
      <c r="X55" s="430">
        <f t="shared" ca="1" si="17"/>
        <v>42247</v>
      </c>
      <c r="Y55" s="568" t="str">
        <f t="shared" ca="1" si="14"/>
        <v>Lun. septembre , 2015</v>
      </c>
      <c r="Z55" s="431">
        <f t="shared" ca="1" si="4"/>
        <v>30</v>
      </c>
      <c r="AA55" s="432">
        <f t="shared" ca="1" si="5"/>
        <v>9</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Lun</v>
      </c>
      <c r="U56" s="249" t="str">
        <f t="shared" ca="1" si="13"/>
        <v>septembre</v>
      </c>
      <c r="V56" s="184"/>
      <c r="W56" s="179"/>
      <c r="X56" s="430">
        <f t="shared" ca="1" si="17"/>
        <v>42247</v>
      </c>
      <c r="Y56" s="568" t="str">
        <f t="shared" ca="1" si="14"/>
        <v>Lun. septembre , 2015</v>
      </c>
      <c r="Z56" s="431">
        <f t="shared" ca="1" si="4"/>
        <v>30</v>
      </c>
      <c r="AA56" s="432">
        <f t="shared" ca="1" si="5"/>
        <v>9</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Lun</v>
      </c>
      <c r="U57" s="249" t="str">
        <f t="shared" ca="1" si="13"/>
        <v>septembre</v>
      </c>
      <c r="V57" s="184"/>
      <c r="W57" s="179"/>
      <c r="X57" s="430">
        <f t="shared" ca="1" si="17"/>
        <v>42247</v>
      </c>
      <c r="Y57" s="568" t="str">
        <f t="shared" ca="1" si="14"/>
        <v>Lun. septembre , 2015</v>
      </c>
      <c r="Z57" s="431">
        <f t="shared" ca="1" si="4"/>
        <v>30</v>
      </c>
      <c r="AA57" s="432">
        <f t="shared" ca="1" si="5"/>
        <v>9</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Lun</v>
      </c>
      <c r="U58" s="249" t="str">
        <f t="shared" ca="1" si="13"/>
        <v>septembre</v>
      </c>
      <c r="V58" s="184"/>
      <c r="W58" s="179"/>
      <c r="X58" s="430">
        <f t="shared" ca="1" si="17"/>
        <v>42247</v>
      </c>
      <c r="Y58" s="568" t="str">
        <f t="shared" ca="1" si="14"/>
        <v>Lun. septembre , 2015</v>
      </c>
      <c r="Z58" s="431">
        <f t="shared" ca="1" si="4"/>
        <v>30</v>
      </c>
      <c r="AA58" s="432">
        <f t="shared" ca="1" si="5"/>
        <v>9</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Lun</v>
      </c>
      <c r="U59" s="249" t="str">
        <f t="shared" ca="1" si="13"/>
        <v>septembre</v>
      </c>
      <c r="V59" s="184"/>
      <c r="W59" s="179"/>
      <c r="X59" s="430">
        <f t="shared" ca="1" si="17"/>
        <v>42247</v>
      </c>
      <c r="Y59" s="568" t="str">
        <f t="shared" ca="1" si="14"/>
        <v>Lun. septembre , 2015</v>
      </c>
      <c r="Z59" s="431">
        <f t="shared" ca="1" si="4"/>
        <v>30</v>
      </c>
      <c r="AA59" s="432">
        <f t="shared" ca="1" si="5"/>
        <v>9</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Lun</v>
      </c>
      <c r="U60" s="249" t="str">
        <f t="shared" ca="1" si="13"/>
        <v>septembre</v>
      </c>
      <c r="V60" s="184"/>
      <c r="W60" s="179"/>
      <c r="X60" s="430">
        <f t="shared" ca="1" si="17"/>
        <v>42247</v>
      </c>
      <c r="Y60" s="568" t="str">
        <f t="shared" ca="1" si="14"/>
        <v>Lun. septembre , 2015</v>
      </c>
      <c r="Z60" s="431">
        <f t="shared" ca="1" si="4"/>
        <v>30</v>
      </c>
      <c r="AA60" s="432">
        <f t="shared" ca="1" si="5"/>
        <v>9</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Lun</v>
      </c>
      <c r="U61" s="249" t="str">
        <f t="shared" ca="1" si="13"/>
        <v>septembre</v>
      </c>
      <c r="V61" s="184"/>
      <c r="W61" s="179"/>
      <c r="X61" s="430">
        <f t="shared" ca="1" si="17"/>
        <v>42247</v>
      </c>
      <c r="Y61" s="568" t="str">
        <f t="shared" ca="1" si="14"/>
        <v>Lun. septembre , 2015</v>
      </c>
      <c r="Z61" s="431">
        <f t="shared" ca="1" si="4"/>
        <v>30</v>
      </c>
      <c r="AA61" s="432">
        <f t="shared" ca="1" si="5"/>
        <v>9</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Lun</v>
      </c>
      <c r="U62" s="249" t="str">
        <f t="shared" ca="1" si="13"/>
        <v>septembre</v>
      </c>
      <c r="V62" s="184"/>
      <c r="W62" s="179"/>
      <c r="X62" s="430">
        <f t="shared" ca="1" si="17"/>
        <v>42247</v>
      </c>
      <c r="Y62" s="568" t="str">
        <f t="shared" ca="1" si="14"/>
        <v>Lun. septembre , 2015</v>
      </c>
      <c r="Z62" s="431">
        <f t="shared" ca="1" si="4"/>
        <v>30</v>
      </c>
      <c r="AA62" s="432">
        <f t="shared" ca="1" si="5"/>
        <v>9</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Lun</v>
      </c>
      <c r="U63" s="249" t="str">
        <f t="shared" ca="1" si="13"/>
        <v>septembre</v>
      </c>
      <c r="V63" s="184"/>
      <c r="W63" s="179"/>
      <c r="X63" s="430">
        <f t="shared" ca="1" si="17"/>
        <v>42247</v>
      </c>
      <c r="Y63" s="568" t="str">
        <f t="shared" ca="1" si="14"/>
        <v>Lun. septembre , 2015</v>
      </c>
      <c r="Z63" s="431">
        <f t="shared" ca="1" si="4"/>
        <v>30</v>
      </c>
      <c r="AA63" s="432">
        <f t="shared" ca="1" si="5"/>
        <v>9</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Lun</v>
      </c>
      <c r="U64" s="249" t="str">
        <f t="shared" ca="1" si="13"/>
        <v>septembre</v>
      </c>
      <c r="V64" s="184"/>
      <c r="W64" s="179"/>
      <c r="X64" s="430">
        <f t="shared" ca="1" si="17"/>
        <v>42247</v>
      </c>
      <c r="Y64" s="568" t="str">
        <f t="shared" ca="1" si="14"/>
        <v>Lun. septembre , 2015</v>
      </c>
      <c r="Z64" s="431">
        <f t="shared" ca="1" si="4"/>
        <v>30</v>
      </c>
      <c r="AA64" s="432">
        <f t="shared" ca="1" si="5"/>
        <v>9</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Lun</v>
      </c>
      <c r="U65" s="249" t="str">
        <f t="shared" ca="1" si="13"/>
        <v>septembre</v>
      </c>
      <c r="V65" s="184"/>
      <c r="W65" s="179"/>
      <c r="X65" s="430">
        <f t="shared" ca="1" si="17"/>
        <v>42247</v>
      </c>
      <c r="Y65" s="568" t="str">
        <f t="shared" ca="1" si="14"/>
        <v>Lun. septembre , 2015</v>
      </c>
      <c r="Z65" s="431">
        <f t="shared" ca="1" si="4"/>
        <v>30</v>
      </c>
      <c r="AA65" s="432">
        <f t="shared" ca="1" si="5"/>
        <v>9</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Lun</v>
      </c>
      <c r="U66" s="249" t="str">
        <f t="shared" ca="1" si="13"/>
        <v>septembre</v>
      </c>
      <c r="V66" s="184"/>
      <c r="W66" s="179"/>
      <c r="X66" s="430">
        <f t="shared" ca="1" si="17"/>
        <v>42247</v>
      </c>
      <c r="Y66" s="568" t="str">
        <f t="shared" ca="1" si="14"/>
        <v>Lun. septembre , 2015</v>
      </c>
      <c r="Z66" s="431">
        <f t="shared" ca="1" si="4"/>
        <v>30</v>
      </c>
      <c r="AA66" s="432">
        <f t="shared" ca="1" si="5"/>
        <v>9</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Lun</v>
      </c>
      <c r="U67" s="249" t="str">
        <f t="shared" ca="1" si="13"/>
        <v>septembre</v>
      </c>
      <c r="V67" s="184"/>
      <c r="W67" s="179"/>
      <c r="X67" s="430">
        <f t="shared" ca="1" si="17"/>
        <v>42247</v>
      </c>
      <c r="Y67" s="568" t="str">
        <f t="shared" ca="1" si="14"/>
        <v>Lun. septembre , 2015</v>
      </c>
      <c r="Z67" s="431">
        <f t="shared" ca="1" si="4"/>
        <v>30</v>
      </c>
      <c r="AA67" s="432">
        <f t="shared" ca="1" si="5"/>
        <v>9</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Lun</v>
      </c>
      <c r="U68" s="249" t="str">
        <f t="shared" ca="1" si="13"/>
        <v>septembre</v>
      </c>
      <c r="V68" s="184"/>
      <c r="W68" s="179"/>
      <c r="X68" s="430">
        <f t="shared" ca="1" si="17"/>
        <v>42247</v>
      </c>
      <c r="Y68" s="568" t="str">
        <f t="shared" ca="1" si="14"/>
        <v>Lun. septembre , 2015</v>
      </c>
      <c r="Z68" s="431">
        <f t="shared" ca="1" si="4"/>
        <v>30</v>
      </c>
      <c r="AA68" s="432">
        <f t="shared" ca="1" si="5"/>
        <v>9</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Lun</v>
      </c>
      <c r="U69" s="249" t="str">
        <f t="shared" ca="1" si="13"/>
        <v>septembre</v>
      </c>
      <c r="V69" s="184"/>
      <c r="W69" s="179"/>
      <c r="X69" s="430">
        <f t="shared" ca="1" si="17"/>
        <v>42247</v>
      </c>
      <c r="Y69" s="568" t="str">
        <f t="shared" ca="1" si="14"/>
        <v>Lun. septembre , 2015</v>
      </c>
      <c r="Z69" s="431">
        <f t="shared" ca="1" si="4"/>
        <v>30</v>
      </c>
      <c r="AA69" s="432">
        <f t="shared" ca="1" si="5"/>
        <v>9</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Lun</v>
      </c>
      <c r="U70" s="249" t="str">
        <f t="shared" ca="1" si="13"/>
        <v>septembre</v>
      </c>
      <c r="V70" s="184"/>
      <c r="W70" s="179"/>
      <c r="X70" s="430">
        <f t="shared" ca="1" si="17"/>
        <v>42247</v>
      </c>
      <c r="Y70" s="568" t="str">
        <f t="shared" ca="1" si="14"/>
        <v>Lun. septembre , 2015</v>
      </c>
      <c r="Z70" s="431">
        <f t="shared" ca="1" si="4"/>
        <v>30</v>
      </c>
      <c r="AA70" s="432">
        <f t="shared" ca="1" si="5"/>
        <v>9</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Lun</v>
      </c>
      <c r="U71" s="249" t="str">
        <f t="shared" ca="1" si="13"/>
        <v>septembre</v>
      </c>
      <c r="V71" s="184"/>
      <c r="W71" s="179"/>
      <c r="X71" s="430">
        <f t="shared" ca="1" si="17"/>
        <v>42247</v>
      </c>
      <c r="Y71" s="568" t="str">
        <f t="shared" ca="1" si="14"/>
        <v>Lun. septembre , 2015</v>
      </c>
      <c r="Z71" s="431">
        <f t="shared" ca="1" si="4"/>
        <v>30</v>
      </c>
      <c r="AA71" s="432">
        <f t="shared" ca="1" si="5"/>
        <v>9</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Lun</v>
      </c>
      <c r="U72" s="249" t="str">
        <f t="shared" ca="1" si="13"/>
        <v>septembre</v>
      </c>
      <c r="V72" s="184"/>
      <c r="W72" s="179"/>
      <c r="X72" s="430">
        <f t="shared" ca="1" si="17"/>
        <v>42247</v>
      </c>
      <c r="Y72" s="568" t="str">
        <f t="shared" ca="1" si="14"/>
        <v>Lun. septembre , 2015</v>
      </c>
      <c r="Z72" s="431">
        <f t="shared" ca="1" si="4"/>
        <v>30</v>
      </c>
      <c r="AA72" s="432">
        <f t="shared" ca="1" si="5"/>
        <v>9</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Lun</v>
      </c>
      <c r="U73" s="249" t="str">
        <f t="shared" ca="1" si="13"/>
        <v>septembre</v>
      </c>
      <c r="V73" s="184"/>
      <c r="W73" s="179"/>
      <c r="X73" s="430">
        <f t="shared" ca="1" si="17"/>
        <v>42247</v>
      </c>
      <c r="Y73" s="568" t="str">
        <f t="shared" ca="1" si="14"/>
        <v>Lun. septembre , 2015</v>
      </c>
      <c r="Z73" s="431">
        <f t="shared" ca="1" si="4"/>
        <v>30</v>
      </c>
      <c r="AA73" s="432">
        <f t="shared" ca="1" si="5"/>
        <v>9</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Lun</v>
      </c>
      <c r="U74" s="249" t="str">
        <f t="shared" ca="1" si="13"/>
        <v>septembre</v>
      </c>
      <c r="V74" s="184"/>
      <c r="W74" s="179"/>
      <c r="X74" s="430">
        <f t="shared" ca="1" si="17"/>
        <v>42247</v>
      </c>
      <c r="Y74" s="568" t="str">
        <f t="shared" ca="1" si="14"/>
        <v>Lun. septembre , 2015</v>
      </c>
      <c r="Z74" s="431">
        <f t="shared" ca="1" si="4"/>
        <v>30</v>
      </c>
      <c r="AA74" s="432">
        <f t="shared" ca="1" si="5"/>
        <v>9</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Lun</v>
      </c>
      <c r="U75" s="249" t="str">
        <f t="shared" ca="1" si="13"/>
        <v>septembre</v>
      </c>
      <c r="V75" s="184"/>
      <c r="W75" s="179"/>
      <c r="X75" s="430">
        <f t="shared" ca="1" si="17"/>
        <v>42247</v>
      </c>
      <c r="Y75" s="568" t="str">
        <f t="shared" ca="1" si="14"/>
        <v>Lun. septembre , 2015</v>
      </c>
      <c r="Z75" s="431">
        <f t="shared" ca="1" si="4"/>
        <v>30</v>
      </c>
      <c r="AA75" s="432">
        <f t="shared" ca="1" si="5"/>
        <v>9</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Lun</v>
      </c>
      <c r="U76" s="249" t="str">
        <f t="shared" ca="1" si="13"/>
        <v>septembre</v>
      </c>
      <c r="V76" s="184"/>
      <c r="W76" s="179"/>
      <c r="X76" s="430">
        <f t="shared" ca="1" si="17"/>
        <v>42247</v>
      </c>
      <c r="Y76" s="568" t="str">
        <f t="shared" ca="1" si="14"/>
        <v>Lun. septembre , 2015</v>
      </c>
      <c r="Z76" s="431">
        <f t="shared" ca="1" si="4"/>
        <v>30</v>
      </c>
      <c r="AA76" s="432">
        <f t="shared" ca="1" si="5"/>
        <v>9</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Lun</v>
      </c>
      <c r="U77" s="249" t="str">
        <f t="shared" ca="1" si="13"/>
        <v>septembre</v>
      </c>
      <c r="V77" s="184"/>
      <c r="W77" s="179"/>
      <c r="X77" s="430">
        <f t="shared" ca="1" si="17"/>
        <v>42247</v>
      </c>
      <c r="Y77" s="568" t="str">
        <f t="shared" ca="1" si="14"/>
        <v>Lun. septembre , 2015</v>
      </c>
      <c r="Z77" s="431">
        <f t="shared" ca="1" si="4"/>
        <v>30</v>
      </c>
      <c r="AA77" s="432">
        <f t="shared" ca="1" si="5"/>
        <v>9</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Lun</v>
      </c>
      <c r="U78" s="249" t="str">
        <f t="shared" ca="1" si="13"/>
        <v>septembre</v>
      </c>
      <c r="V78" s="184"/>
      <c r="W78" s="179"/>
      <c r="X78" s="430">
        <f t="shared" ca="1" si="17"/>
        <v>42247</v>
      </c>
      <c r="Y78" s="568" t="str">
        <f t="shared" ca="1" si="14"/>
        <v>Lun. septembre , 2015</v>
      </c>
      <c r="Z78" s="431">
        <f t="shared" ca="1" si="4"/>
        <v>30</v>
      </c>
      <c r="AA78" s="432">
        <f t="shared" ca="1" si="5"/>
        <v>9</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Lun</v>
      </c>
      <c r="U79" s="249" t="str">
        <f t="shared" ca="1" si="13"/>
        <v>septembre</v>
      </c>
      <c r="V79" s="184"/>
      <c r="W79" s="179"/>
      <c r="X79" s="430">
        <f t="shared" ca="1" si="17"/>
        <v>42247</v>
      </c>
      <c r="Y79" s="568" t="str">
        <f t="shared" ca="1" si="14"/>
        <v>Lun. septembre , 2015</v>
      </c>
      <c r="Z79" s="431">
        <f t="shared" ca="1" si="4"/>
        <v>30</v>
      </c>
      <c r="AA79" s="432">
        <f t="shared" ca="1" si="5"/>
        <v>9</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Lun</v>
      </c>
      <c r="U80" s="249" t="str">
        <f t="shared" ca="1" si="13"/>
        <v>septembre</v>
      </c>
      <c r="V80" s="184"/>
      <c r="W80" s="179"/>
      <c r="X80" s="430">
        <f t="shared" ca="1" si="17"/>
        <v>42247</v>
      </c>
      <c r="Y80" s="568" t="str">
        <f t="shared" ca="1" si="14"/>
        <v>Lun. septembre , 2015</v>
      </c>
      <c r="Z80" s="431">
        <f t="shared" ca="1" si="4"/>
        <v>30</v>
      </c>
      <c r="AA80" s="432">
        <f t="shared" ca="1" si="5"/>
        <v>9</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Lun</v>
      </c>
      <c r="U81" s="249" t="str">
        <f t="shared" ca="1" si="13"/>
        <v>septembre</v>
      </c>
      <c r="V81" s="184"/>
      <c r="W81" s="179"/>
      <c r="X81" s="430">
        <f t="shared" ca="1" si="17"/>
        <v>42247</v>
      </c>
      <c r="Y81" s="568" t="str">
        <f t="shared" ca="1" si="14"/>
        <v>Lun. septembre , 2015</v>
      </c>
      <c r="Z81" s="431">
        <f t="shared" ca="1" si="4"/>
        <v>30</v>
      </c>
      <c r="AA81" s="432">
        <f t="shared" ca="1" si="5"/>
        <v>9</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Lun</v>
      </c>
      <c r="U82" s="249" t="str">
        <f t="shared" ca="1" si="13"/>
        <v>septembre</v>
      </c>
      <c r="V82" s="184"/>
      <c r="W82" s="179"/>
      <c r="X82" s="430">
        <f t="shared" ca="1" si="17"/>
        <v>42247</v>
      </c>
      <c r="Y82" s="568" t="str">
        <f t="shared" ca="1" si="14"/>
        <v>Lun. septembre , 2015</v>
      </c>
      <c r="Z82" s="431">
        <f t="shared" ca="1" si="4"/>
        <v>30</v>
      </c>
      <c r="AA82" s="432">
        <f t="shared" ca="1" si="5"/>
        <v>9</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Lun</v>
      </c>
      <c r="U83" s="249" t="str">
        <f t="shared" ca="1" si="13"/>
        <v>septembre</v>
      </c>
      <c r="V83" s="184"/>
      <c r="W83" s="179"/>
      <c r="X83" s="430">
        <f t="shared" ca="1" si="17"/>
        <v>42247</v>
      </c>
      <c r="Y83" s="568" t="str">
        <f t="shared" ca="1" si="14"/>
        <v>Lun. septembre , 2015</v>
      </c>
      <c r="Z83" s="431">
        <f t="shared" ca="1" si="4"/>
        <v>30</v>
      </c>
      <c r="AA83" s="432">
        <f t="shared" ca="1" si="5"/>
        <v>9</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Lun</v>
      </c>
      <c r="U84" s="249" t="str">
        <f t="shared" ca="1" si="13"/>
        <v>septembre</v>
      </c>
      <c r="V84" s="184"/>
      <c r="W84" s="179"/>
      <c r="X84" s="430">
        <f t="shared" ca="1" si="17"/>
        <v>42247</v>
      </c>
      <c r="Y84" s="568" t="str">
        <f t="shared" ca="1" si="14"/>
        <v>Lun. septembre , 2015</v>
      </c>
      <c r="Z84" s="431">
        <f t="shared" ref="Z84:Z147" ca="1" si="24">MIN(R84,$AF$5)</f>
        <v>30</v>
      </c>
      <c r="AA84" s="432">
        <f t="shared" ref="AA84:AA147" ca="1" si="25">$AD$6</f>
        <v>9</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Lun</v>
      </c>
      <c r="U85" s="249" t="str">
        <f t="shared" ref="U85:U148" ca="1" si="32">$U$19</f>
        <v>septembre</v>
      </c>
      <c r="V85" s="184"/>
      <c r="W85" s="179"/>
      <c r="X85" s="430">
        <f t="shared" ca="1" si="17"/>
        <v>42247</v>
      </c>
      <c r="Y85" s="568" t="str">
        <f t="shared" ref="Y85:Y148" ca="1" si="33">IF(Y79="f",T85&amp;". "&amp;" "&amp;R85&amp;" "&amp;U85&amp;" "&amp;$AE$7,T85&amp;". "&amp;U85&amp;" "&amp;R85&amp;", "&amp;$AE$7)</f>
        <v>Lun. septembre , 2015</v>
      </c>
      <c r="Z85" s="431">
        <f t="shared" ca="1" si="24"/>
        <v>30</v>
      </c>
      <c r="AA85" s="432">
        <f t="shared" ca="1" si="25"/>
        <v>9</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Lun</v>
      </c>
      <c r="U86" s="249" t="str">
        <f t="shared" ca="1" si="32"/>
        <v>septembre</v>
      </c>
      <c r="V86" s="184"/>
      <c r="W86" s="179"/>
      <c r="X86" s="430">
        <f t="shared" ref="X86:X149" ca="1" si="36">$AE$8+D86</f>
        <v>42247</v>
      </c>
      <c r="Y86" s="568" t="str">
        <f t="shared" ca="1" si="33"/>
        <v>Lun. septembre , 2015</v>
      </c>
      <c r="Z86" s="431">
        <f t="shared" ca="1" si="24"/>
        <v>30</v>
      </c>
      <c r="AA86" s="432">
        <f t="shared" ca="1" si="25"/>
        <v>9</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Lun</v>
      </c>
      <c r="U87" s="249" t="str">
        <f t="shared" ca="1" si="32"/>
        <v>septembre</v>
      </c>
      <c r="V87" s="184"/>
      <c r="W87" s="179"/>
      <c r="X87" s="430">
        <f t="shared" ca="1" si="36"/>
        <v>42247</v>
      </c>
      <c r="Y87" s="568" t="str">
        <f t="shared" ca="1" si="33"/>
        <v>Lun. septembre , 2015</v>
      </c>
      <c r="Z87" s="431">
        <f t="shared" ca="1" si="24"/>
        <v>30</v>
      </c>
      <c r="AA87" s="432">
        <f t="shared" ca="1" si="25"/>
        <v>9</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Lun</v>
      </c>
      <c r="U88" s="249" t="str">
        <f t="shared" ca="1" si="32"/>
        <v>septembre</v>
      </c>
      <c r="V88" s="184"/>
      <c r="W88" s="179"/>
      <c r="X88" s="430">
        <f t="shared" ca="1" si="36"/>
        <v>42247</v>
      </c>
      <c r="Y88" s="568" t="str">
        <f t="shared" ca="1" si="33"/>
        <v>Lun. septembre , 2015</v>
      </c>
      <c r="Z88" s="431">
        <f t="shared" ca="1" si="24"/>
        <v>30</v>
      </c>
      <c r="AA88" s="432">
        <f t="shared" ca="1" si="25"/>
        <v>9</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Lun</v>
      </c>
      <c r="U89" s="249" t="str">
        <f t="shared" ca="1" si="32"/>
        <v>septembre</v>
      </c>
      <c r="V89" s="184"/>
      <c r="W89" s="179"/>
      <c r="X89" s="430">
        <f t="shared" ca="1" si="36"/>
        <v>42247</v>
      </c>
      <c r="Y89" s="568" t="str">
        <f t="shared" ca="1" si="33"/>
        <v>Lun. septembre , 2015</v>
      </c>
      <c r="Z89" s="431">
        <f t="shared" ca="1" si="24"/>
        <v>30</v>
      </c>
      <c r="AA89" s="432">
        <f t="shared" ca="1" si="25"/>
        <v>9</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Lun</v>
      </c>
      <c r="U90" s="249" t="str">
        <f t="shared" ca="1" si="32"/>
        <v>septembre</v>
      </c>
      <c r="V90" s="184"/>
      <c r="W90" s="179"/>
      <c r="X90" s="430">
        <f t="shared" ca="1" si="36"/>
        <v>42247</v>
      </c>
      <c r="Y90" s="568" t="str">
        <f t="shared" ca="1" si="33"/>
        <v>Lun. septembre , 2015</v>
      </c>
      <c r="Z90" s="431">
        <f t="shared" ca="1" si="24"/>
        <v>30</v>
      </c>
      <c r="AA90" s="432">
        <f t="shared" ca="1" si="25"/>
        <v>9</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Lun</v>
      </c>
      <c r="U91" s="249" t="str">
        <f t="shared" ca="1" si="32"/>
        <v>septembre</v>
      </c>
      <c r="V91" s="184"/>
      <c r="W91" s="179"/>
      <c r="X91" s="430">
        <f t="shared" ca="1" si="36"/>
        <v>42247</v>
      </c>
      <c r="Y91" s="568" t="str">
        <f t="shared" ca="1" si="33"/>
        <v>Lun. septembre , 2015</v>
      </c>
      <c r="Z91" s="431">
        <f t="shared" ca="1" si="24"/>
        <v>30</v>
      </c>
      <c r="AA91" s="432">
        <f t="shared" ca="1" si="25"/>
        <v>9</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Lun</v>
      </c>
      <c r="U92" s="249" t="str">
        <f t="shared" ca="1" si="32"/>
        <v>septembre</v>
      </c>
      <c r="V92" s="184"/>
      <c r="W92" s="179"/>
      <c r="X92" s="430">
        <f t="shared" ca="1" si="36"/>
        <v>42247</v>
      </c>
      <c r="Y92" s="568" t="str">
        <f t="shared" ca="1" si="33"/>
        <v>Lun. septembre , 2015</v>
      </c>
      <c r="Z92" s="431">
        <f t="shared" ca="1" si="24"/>
        <v>30</v>
      </c>
      <c r="AA92" s="432">
        <f t="shared" ca="1" si="25"/>
        <v>9</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Lun</v>
      </c>
      <c r="U93" s="249" t="str">
        <f t="shared" ca="1" si="32"/>
        <v>septembre</v>
      </c>
      <c r="V93" s="184"/>
      <c r="W93" s="179"/>
      <c r="X93" s="430">
        <f t="shared" ca="1" si="36"/>
        <v>42247</v>
      </c>
      <c r="Y93" s="568" t="str">
        <f t="shared" ca="1" si="33"/>
        <v>Lun. septembre , 2015</v>
      </c>
      <c r="Z93" s="431">
        <f t="shared" ca="1" si="24"/>
        <v>30</v>
      </c>
      <c r="AA93" s="432">
        <f t="shared" ca="1" si="25"/>
        <v>9</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Lun</v>
      </c>
      <c r="U94" s="249" t="str">
        <f t="shared" ca="1" si="32"/>
        <v>septembre</v>
      </c>
      <c r="V94" s="184"/>
      <c r="W94" s="179"/>
      <c r="X94" s="430">
        <f t="shared" ca="1" si="36"/>
        <v>42247</v>
      </c>
      <c r="Y94" s="568" t="str">
        <f t="shared" ca="1" si="33"/>
        <v>Lun. septembre , 2015</v>
      </c>
      <c r="Z94" s="431">
        <f t="shared" ca="1" si="24"/>
        <v>30</v>
      </c>
      <c r="AA94" s="432">
        <f t="shared" ca="1" si="25"/>
        <v>9</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Lun</v>
      </c>
      <c r="U95" s="249" t="str">
        <f t="shared" ca="1" si="32"/>
        <v>septembre</v>
      </c>
      <c r="V95" s="184"/>
      <c r="W95" s="179"/>
      <c r="X95" s="430">
        <f t="shared" ca="1" si="36"/>
        <v>42247</v>
      </c>
      <c r="Y95" s="568" t="str">
        <f t="shared" ca="1" si="33"/>
        <v>Lun. septembre , 2015</v>
      </c>
      <c r="Z95" s="431">
        <f t="shared" ca="1" si="24"/>
        <v>30</v>
      </c>
      <c r="AA95" s="432">
        <f t="shared" ca="1" si="25"/>
        <v>9</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Lun</v>
      </c>
      <c r="U96" s="249" t="str">
        <f t="shared" ca="1" si="32"/>
        <v>septembre</v>
      </c>
      <c r="V96" s="184"/>
      <c r="W96" s="179"/>
      <c r="X96" s="430">
        <f t="shared" ca="1" si="36"/>
        <v>42247</v>
      </c>
      <c r="Y96" s="568" t="str">
        <f t="shared" ca="1" si="33"/>
        <v>Lun. septembre , 2015</v>
      </c>
      <c r="Z96" s="431">
        <f t="shared" ca="1" si="24"/>
        <v>30</v>
      </c>
      <c r="AA96" s="432">
        <f t="shared" ca="1" si="25"/>
        <v>9</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Lun</v>
      </c>
      <c r="U97" s="249" t="str">
        <f t="shared" ca="1" si="32"/>
        <v>septembre</v>
      </c>
      <c r="V97" s="184"/>
      <c r="W97" s="179"/>
      <c r="X97" s="430">
        <f t="shared" ca="1" si="36"/>
        <v>42247</v>
      </c>
      <c r="Y97" s="568" t="str">
        <f t="shared" ca="1" si="33"/>
        <v>Lun. septembre , 2015</v>
      </c>
      <c r="Z97" s="431">
        <f t="shared" ca="1" si="24"/>
        <v>30</v>
      </c>
      <c r="AA97" s="432">
        <f t="shared" ca="1" si="25"/>
        <v>9</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Lun</v>
      </c>
      <c r="U98" s="249" t="str">
        <f t="shared" ca="1" si="32"/>
        <v>septembre</v>
      </c>
      <c r="V98" s="184"/>
      <c r="W98" s="179"/>
      <c r="X98" s="430">
        <f t="shared" ca="1" si="36"/>
        <v>42247</v>
      </c>
      <c r="Y98" s="568" t="str">
        <f t="shared" ca="1" si="33"/>
        <v>Lun. septembre , 2015</v>
      </c>
      <c r="Z98" s="431">
        <f t="shared" ca="1" si="24"/>
        <v>30</v>
      </c>
      <c r="AA98" s="432">
        <f t="shared" ca="1" si="25"/>
        <v>9</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Lun</v>
      </c>
      <c r="U99" s="249" t="str">
        <f t="shared" ca="1" si="32"/>
        <v>septembre</v>
      </c>
      <c r="V99" s="184"/>
      <c r="W99" s="179"/>
      <c r="X99" s="430">
        <f t="shared" ca="1" si="36"/>
        <v>42247</v>
      </c>
      <c r="Y99" s="568" t="str">
        <f t="shared" ca="1" si="33"/>
        <v>Lun. septembre , 2015</v>
      </c>
      <c r="Z99" s="431">
        <f t="shared" ca="1" si="24"/>
        <v>30</v>
      </c>
      <c r="AA99" s="432">
        <f t="shared" ca="1" si="25"/>
        <v>9</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Lun</v>
      </c>
      <c r="U100" s="249" t="str">
        <f t="shared" ca="1" si="32"/>
        <v>septembre</v>
      </c>
      <c r="V100" s="184"/>
      <c r="W100" s="179"/>
      <c r="X100" s="430">
        <f t="shared" ca="1" si="36"/>
        <v>42247</v>
      </c>
      <c r="Y100" s="568" t="str">
        <f t="shared" ca="1" si="33"/>
        <v>Lun. septembre , 2015</v>
      </c>
      <c r="Z100" s="431">
        <f t="shared" ca="1" si="24"/>
        <v>30</v>
      </c>
      <c r="AA100" s="432">
        <f t="shared" ca="1" si="25"/>
        <v>9</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Lun</v>
      </c>
      <c r="U101" s="249" t="str">
        <f t="shared" ca="1" si="32"/>
        <v>septembre</v>
      </c>
      <c r="V101" s="184"/>
      <c r="W101" s="179"/>
      <c r="X101" s="430">
        <f t="shared" ca="1" si="36"/>
        <v>42247</v>
      </c>
      <c r="Y101" s="568" t="str">
        <f t="shared" ca="1" si="33"/>
        <v>Lun. septembre , 2015</v>
      </c>
      <c r="Z101" s="431">
        <f t="shared" ca="1" si="24"/>
        <v>30</v>
      </c>
      <c r="AA101" s="432">
        <f t="shared" ca="1" si="25"/>
        <v>9</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Lun</v>
      </c>
      <c r="U102" s="249" t="str">
        <f t="shared" ca="1" si="32"/>
        <v>septembre</v>
      </c>
      <c r="V102" s="184"/>
      <c r="W102" s="179"/>
      <c r="X102" s="430">
        <f t="shared" ca="1" si="36"/>
        <v>42247</v>
      </c>
      <c r="Y102" s="568" t="str">
        <f t="shared" ca="1" si="33"/>
        <v>Lun. septembre , 2015</v>
      </c>
      <c r="Z102" s="431">
        <f t="shared" ca="1" si="24"/>
        <v>30</v>
      </c>
      <c r="AA102" s="432">
        <f t="shared" ca="1" si="25"/>
        <v>9</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Lun</v>
      </c>
      <c r="U103" s="249" t="str">
        <f t="shared" ca="1" si="32"/>
        <v>septembre</v>
      </c>
      <c r="V103" s="184"/>
      <c r="W103" s="179"/>
      <c r="X103" s="430">
        <f t="shared" ca="1" si="36"/>
        <v>42247</v>
      </c>
      <c r="Y103" s="568" t="str">
        <f t="shared" ca="1" si="33"/>
        <v>Lun. septembre , 2015</v>
      </c>
      <c r="Z103" s="431">
        <f t="shared" ca="1" si="24"/>
        <v>30</v>
      </c>
      <c r="AA103" s="432">
        <f t="shared" ca="1" si="25"/>
        <v>9</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Lun</v>
      </c>
      <c r="U104" s="249" t="str">
        <f t="shared" ca="1" si="32"/>
        <v>septembre</v>
      </c>
      <c r="V104" s="184"/>
      <c r="W104" s="179"/>
      <c r="X104" s="430">
        <f t="shared" ca="1" si="36"/>
        <v>42247</v>
      </c>
      <c r="Y104" s="568" t="str">
        <f t="shared" ca="1" si="33"/>
        <v>Lun. septembre , 2015</v>
      </c>
      <c r="Z104" s="431">
        <f t="shared" ca="1" si="24"/>
        <v>30</v>
      </c>
      <c r="AA104" s="432">
        <f t="shared" ca="1" si="25"/>
        <v>9</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Lun</v>
      </c>
      <c r="U105" s="249" t="str">
        <f t="shared" ca="1" si="32"/>
        <v>septembre</v>
      </c>
      <c r="V105" s="184"/>
      <c r="W105" s="179"/>
      <c r="X105" s="430">
        <f t="shared" ca="1" si="36"/>
        <v>42247</v>
      </c>
      <c r="Y105" s="568" t="str">
        <f t="shared" ca="1" si="33"/>
        <v>Lun. septembre , 2015</v>
      </c>
      <c r="Z105" s="431">
        <f t="shared" ca="1" si="24"/>
        <v>30</v>
      </c>
      <c r="AA105" s="432">
        <f t="shared" ca="1" si="25"/>
        <v>9</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Lun</v>
      </c>
      <c r="U106" s="249" t="str">
        <f t="shared" ca="1" si="32"/>
        <v>septembre</v>
      </c>
      <c r="V106" s="184"/>
      <c r="W106" s="179"/>
      <c r="X106" s="430">
        <f t="shared" ca="1" si="36"/>
        <v>42247</v>
      </c>
      <c r="Y106" s="568" t="str">
        <f t="shared" ca="1" si="33"/>
        <v>Lun. septembre , 2015</v>
      </c>
      <c r="Z106" s="431">
        <f t="shared" ca="1" si="24"/>
        <v>30</v>
      </c>
      <c r="AA106" s="432">
        <f t="shared" ca="1" si="25"/>
        <v>9</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Lun</v>
      </c>
      <c r="U107" s="249" t="str">
        <f t="shared" ca="1" si="32"/>
        <v>septembre</v>
      </c>
      <c r="V107" s="184"/>
      <c r="W107" s="179"/>
      <c r="X107" s="430">
        <f t="shared" ca="1" si="36"/>
        <v>42247</v>
      </c>
      <c r="Y107" s="568" t="str">
        <f t="shared" ca="1" si="33"/>
        <v>Lun. septembre , 2015</v>
      </c>
      <c r="Z107" s="431">
        <f t="shared" ca="1" si="24"/>
        <v>30</v>
      </c>
      <c r="AA107" s="432">
        <f t="shared" ca="1" si="25"/>
        <v>9</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Lun</v>
      </c>
      <c r="U108" s="249" t="str">
        <f t="shared" ca="1" si="32"/>
        <v>septembre</v>
      </c>
      <c r="V108" s="184"/>
      <c r="W108" s="179"/>
      <c r="X108" s="430">
        <f t="shared" ca="1" si="36"/>
        <v>42247</v>
      </c>
      <c r="Y108" s="568" t="str">
        <f t="shared" ca="1" si="33"/>
        <v>Lun. septembre , 2015</v>
      </c>
      <c r="Z108" s="431">
        <f t="shared" ca="1" si="24"/>
        <v>30</v>
      </c>
      <c r="AA108" s="432">
        <f t="shared" ca="1" si="25"/>
        <v>9</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Lun</v>
      </c>
      <c r="U109" s="249" t="str">
        <f t="shared" ca="1" si="32"/>
        <v>septembre</v>
      </c>
      <c r="V109" s="184"/>
      <c r="W109" s="179"/>
      <c r="X109" s="430">
        <f t="shared" ca="1" si="36"/>
        <v>42247</v>
      </c>
      <c r="Y109" s="568" t="str">
        <f t="shared" ca="1" si="33"/>
        <v>Lun. septembre , 2015</v>
      </c>
      <c r="Z109" s="431">
        <f t="shared" ca="1" si="24"/>
        <v>30</v>
      </c>
      <c r="AA109" s="432">
        <f t="shared" ca="1" si="25"/>
        <v>9</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Lun</v>
      </c>
      <c r="U110" s="249" t="str">
        <f t="shared" ca="1" si="32"/>
        <v>septembre</v>
      </c>
      <c r="V110" s="184"/>
      <c r="W110" s="179"/>
      <c r="X110" s="430">
        <f t="shared" ca="1" si="36"/>
        <v>42247</v>
      </c>
      <c r="Y110" s="568" t="str">
        <f t="shared" ca="1" si="33"/>
        <v>Lun. septembre , 2015</v>
      </c>
      <c r="Z110" s="431">
        <f t="shared" ca="1" si="24"/>
        <v>30</v>
      </c>
      <c r="AA110" s="432">
        <f t="shared" ca="1" si="25"/>
        <v>9</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Lun</v>
      </c>
      <c r="U111" s="249" t="str">
        <f t="shared" ca="1" si="32"/>
        <v>septembre</v>
      </c>
      <c r="V111" s="184"/>
      <c r="W111" s="179"/>
      <c r="X111" s="430">
        <f t="shared" ca="1" si="36"/>
        <v>42247</v>
      </c>
      <c r="Y111" s="568" t="str">
        <f t="shared" ca="1" si="33"/>
        <v>Lun. septembre , 2015</v>
      </c>
      <c r="Z111" s="431">
        <f t="shared" ca="1" si="24"/>
        <v>30</v>
      </c>
      <c r="AA111" s="432">
        <f t="shared" ca="1" si="25"/>
        <v>9</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Lun</v>
      </c>
      <c r="U112" s="249" t="str">
        <f t="shared" ca="1" si="32"/>
        <v>septembre</v>
      </c>
      <c r="V112" s="184"/>
      <c r="W112" s="179"/>
      <c r="X112" s="430">
        <f t="shared" ca="1" si="36"/>
        <v>42247</v>
      </c>
      <c r="Y112" s="568" t="str">
        <f t="shared" ca="1" si="33"/>
        <v>Lun. septembre , 2015</v>
      </c>
      <c r="Z112" s="431">
        <f t="shared" ca="1" si="24"/>
        <v>30</v>
      </c>
      <c r="AA112" s="432">
        <f t="shared" ca="1" si="25"/>
        <v>9</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Lun</v>
      </c>
      <c r="U113" s="249" t="str">
        <f t="shared" ca="1" si="32"/>
        <v>septembre</v>
      </c>
      <c r="V113" s="184"/>
      <c r="W113" s="179"/>
      <c r="X113" s="430">
        <f t="shared" ca="1" si="36"/>
        <v>42247</v>
      </c>
      <c r="Y113" s="568" t="str">
        <f t="shared" ca="1" si="33"/>
        <v>Lun. septembre , 2015</v>
      </c>
      <c r="Z113" s="431">
        <f t="shared" ca="1" si="24"/>
        <v>30</v>
      </c>
      <c r="AA113" s="432">
        <f t="shared" ca="1" si="25"/>
        <v>9</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Lun</v>
      </c>
      <c r="U114" s="249" t="str">
        <f t="shared" ca="1" si="32"/>
        <v>septembre</v>
      </c>
      <c r="V114" s="184"/>
      <c r="W114" s="179"/>
      <c r="X114" s="430">
        <f t="shared" ca="1" si="36"/>
        <v>42247</v>
      </c>
      <c r="Y114" s="568" t="str">
        <f t="shared" ca="1" si="33"/>
        <v>Lun. septembre , 2015</v>
      </c>
      <c r="Z114" s="431">
        <f t="shared" ca="1" si="24"/>
        <v>30</v>
      </c>
      <c r="AA114" s="432">
        <f t="shared" ca="1" si="25"/>
        <v>9</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Lun</v>
      </c>
      <c r="U115" s="249" t="str">
        <f t="shared" ca="1" si="32"/>
        <v>septembre</v>
      </c>
      <c r="V115" s="184"/>
      <c r="W115" s="179"/>
      <c r="X115" s="430">
        <f t="shared" ca="1" si="36"/>
        <v>42247</v>
      </c>
      <c r="Y115" s="568" t="str">
        <f t="shared" ca="1" si="33"/>
        <v>Lun. septembre , 2015</v>
      </c>
      <c r="Z115" s="431">
        <f t="shared" ca="1" si="24"/>
        <v>30</v>
      </c>
      <c r="AA115" s="432">
        <f t="shared" ca="1" si="25"/>
        <v>9</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Lun</v>
      </c>
      <c r="U116" s="249" t="str">
        <f t="shared" ca="1" si="32"/>
        <v>septembre</v>
      </c>
      <c r="V116" s="184"/>
      <c r="W116" s="179"/>
      <c r="X116" s="430">
        <f t="shared" ca="1" si="36"/>
        <v>42247</v>
      </c>
      <c r="Y116" s="568" t="str">
        <f t="shared" ca="1" si="33"/>
        <v>Lun. septembre , 2015</v>
      </c>
      <c r="Z116" s="431">
        <f t="shared" ca="1" si="24"/>
        <v>30</v>
      </c>
      <c r="AA116" s="432">
        <f t="shared" ca="1" si="25"/>
        <v>9</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Lun</v>
      </c>
      <c r="U117" s="249" t="str">
        <f t="shared" ca="1" si="32"/>
        <v>septembre</v>
      </c>
      <c r="V117" s="184"/>
      <c r="W117" s="179"/>
      <c r="X117" s="430">
        <f t="shared" ca="1" si="36"/>
        <v>42247</v>
      </c>
      <c r="Y117" s="568" t="str">
        <f t="shared" ca="1" si="33"/>
        <v>Lun. septembre , 2015</v>
      </c>
      <c r="Z117" s="431">
        <f t="shared" ca="1" si="24"/>
        <v>30</v>
      </c>
      <c r="AA117" s="432">
        <f t="shared" ca="1" si="25"/>
        <v>9</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Lun</v>
      </c>
      <c r="U118" s="249" t="str">
        <f t="shared" ca="1" si="32"/>
        <v>septembre</v>
      </c>
      <c r="V118" s="184"/>
      <c r="W118" s="179"/>
      <c r="X118" s="430">
        <f t="shared" ca="1" si="36"/>
        <v>42247</v>
      </c>
      <c r="Y118" s="568" t="str">
        <f t="shared" ca="1" si="33"/>
        <v>Lun. septembre , 2015</v>
      </c>
      <c r="Z118" s="431">
        <f t="shared" ca="1" si="24"/>
        <v>30</v>
      </c>
      <c r="AA118" s="432">
        <f t="shared" ca="1" si="25"/>
        <v>9</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Lun</v>
      </c>
      <c r="U119" s="249" t="str">
        <f t="shared" ca="1" si="32"/>
        <v>septembre</v>
      </c>
      <c r="V119" s="184"/>
      <c r="W119" s="179"/>
      <c r="X119" s="430">
        <f t="shared" ca="1" si="36"/>
        <v>42247</v>
      </c>
      <c r="Y119" s="568" t="str">
        <f t="shared" ca="1" si="33"/>
        <v>Lun. septembre , 2015</v>
      </c>
      <c r="Z119" s="431">
        <f t="shared" ca="1" si="24"/>
        <v>30</v>
      </c>
      <c r="AA119" s="432">
        <f t="shared" ca="1" si="25"/>
        <v>9</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Lun</v>
      </c>
      <c r="U120" s="249" t="str">
        <f t="shared" ca="1" si="32"/>
        <v>septembre</v>
      </c>
      <c r="V120" s="184"/>
      <c r="W120" s="179"/>
      <c r="X120" s="430">
        <f t="shared" ca="1" si="36"/>
        <v>42247</v>
      </c>
      <c r="Y120" s="568" t="str">
        <f t="shared" ca="1" si="33"/>
        <v>Lun. septembre , 2015</v>
      </c>
      <c r="Z120" s="431">
        <f t="shared" ca="1" si="24"/>
        <v>30</v>
      </c>
      <c r="AA120" s="432">
        <f t="shared" ca="1" si="25"/>
        <v>9</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Lun</v>
      </c>
      <c r="U121" s="249" t="str">
        <f t="shared" ca="1" si="32"/>
        <v>septembre</v>
      </c>
      <c r="V121" s="184"/>
      <c r="W121" s="179"/>
      <c r="X121" s="430">
        <f t="shared" ca="1" si="36"/>
        <v>42247</v>
      </c>
      <c r="Y121" s="568" t="str">
        <f t="shared" ca="1" si="33"/>
        <v>Lun. septembre , 2015</v>
      </c>
      <c r="Z121" s="431">
        <f t="shared" ca="1" si="24"/>
        <v>30</v>
      </c>
      <c r="AA121" s="432">
        <f t="shared" ca="1" si="25"/>
        <v>9</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Lun</v>
      </c>
      <c r="U122" s="249" t="str">
        <f t="shared" ca="1" si="32"/>
        <v>septembre</v>
      </c>
      <c r="V122" s="184"/>
      <c r="W122" s="179"/>
      <c r="X122" s="430">
        <f t="shared" ca="1" si="36"/>
        <v>42247</v>
      </c>
      <c r="Y122" s="568" t="str">
        <f t="shared" ca="1" si="33"/>
        <v>Lun. septembre , 2015</v>
      </c>
      <c r="Z122" s="431">
        <f t="shared" ca="1" si="24"/>
        <v>30</v>
      </c>
      <c r="AA122" s="432">
        <f t="shared" ca="1" si="25"/>
        <v>9</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Lun</v>
      </c>
      <c r="U123" s="249" t="str">
        <f t="shared" ca="1" si="32"/>
        <v>septembre</v>
      </c>
      <c r="V123" s="184"/>
      <c r="W123" s="179"/>
      <c r="X123" s="430">
        <f t="shared" ca="1" si="36"/>
        <v>42247</v>
      </c>
      <c r="Y123" s="568" t="str">
        <f t="shared" ca="1" si="33"/>
        <v>Lun. septembre , 2015</v>
      </c>
      <c r="Z123" s="431">
        <f t="shared" ca="1" si="24"/>
        <v>30</v>
      </c>
      <c r="AA123" s="432">
        <f t="shared" ca="1" si="25"/>
        <v>9</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Lun</v>
      </c>
      <c r="U124" s="249" t="str">
        <f t="shared" ca="1" si="32"/>
        <v>septembre</v>
      </c>
      <c r="V124" s="184"/>
      <c r="W124" s="179"/>
      <c r="X124" s="430">
        <f t="shared" ca="1" si="36"/>
        <v>42247</v>
      </c>
      <c r="Y124" s="568" t="str">
        <f t="shared" ca="1" si="33"/>
        <v>Lun. septembre , 2015</v>
      </c>
      <c r="Z124" s="431">
        <f t="shared" ca="1" si="24"/>
        <v>30</v>
      </c>
      <c r="AA124" s="432">
        <f t="shared" ca="1" si="25"/>
        <v>9</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Lun</v>
      </c>
      <c r="U125" s="249" t="str">
        <f t="shared" ca="1" si="32"/>
        <v>septembre</v>
      </c>
      <c r="V125" s="184"/>
      <c r="W125" s="179"/>
      <c r="X125" s="430">
        <f t="shared" ca="1" si="36"/>
        <v>42247</v>
      </c>
      <c r="Y125" s="568" t="str">
        <f t="shared" ca="1" si="33"/>
        <v>Lun. septembre , 2015</v>
      </c>
      <c r="Z125" s="431">
        <f t="shared" ca="1" si="24"/>
        <v>30</v>
      </c>
      <c r="AA125" s="432">
        <f t="shared" ca="1" si="25"/>
        <v>9</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Lun</v>
      </c>
      <c r="U126" s="249" t="str">
        <f t="shared" ca="1" si="32"/>
        <v>septembre</v>
      </c>
      <c r="V126" s="184"/>
      <c r="W126" s="179"/>
      <c r="X126" s="430">
        <f t="shared" ca="1" si="36"/>
        <v>42247</v>
      </c>
      <c r="Y126" s="568" t="str">
        <f t="shared" ca="1" si="33"/>
        <v>Lun. septembre , 2015</v>
      </c>
      <c r="Z126" s="431">
        <f t="shared" ca="1" si="24"/>
        <v>30</v>
      </c>
      <c r="AA126" s="432">
        <f t="shared" ca="1" si="25"/>
        <v>9</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Lun</v>
      </c>
      <c r="U127" s="249" t="str">
        <f t="shared" ca="1" si="32"/>
        <v>septembre</v>
      </c>
      <c r="V127" s="184"/>
      <c r="W127" s="179"/>
      <c r="X127" s="430">
        <f t="shared" ca="1" si="36"/>
        <v>42247</v>
      </c>
      <c r="Y127" s="568" t="str">
        <f t="shared" ca="1" si="33"/>
        <v>Lun. septembre , 2015</v>
      </c>
      <c r="Z127" s="431">
        <f t="shared" ca="1" si="24"/>
        <v>30</v>
      </c>
      <c r="AA127" s="432">
        <f t="shared" ca="1" si="25"/>
        <v>9</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Lun</v>
      </c>
      <c r="U128" s="249" t="str">
        <f t="shared" ca="1" si="32"/>
        <v>septembre</v>
      </c>
      <c r="V128" s="184"/>
      <c r="W128" s="179"/>
      <c r="X128" s="430">
        <f t="shared" ca="1" si="36"/>
        <v>42247</v>
      </c>
      <c r="Y128" s="568" t="str">
        <f t="shared" ca="1" si="33"/>
        <v>Lun. septembre , 2015</v>
      </c>
      <c r="Z128" s="431">
        <f t="shared" ca="1" si="24"/>
        <v>30</v>
      </c>
      <c r="AA128" s="432">
        <f t="shared" ca="1" si="25"/>
        <v>9</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Lun</v>
      </c>
      <c r="U129" s="249" t="str">
        <f t="shared" ca="1" si="32"/>
        <v>septembre</v>
      </c>
      <c r="V129" s="184"/>
      <c r="W129" s="179"/>
      <c r="X129" s="430">
        <f t="shared" ca="1" si="36"/>
        <v>42247</v>
      </c>
      <c r="Y129" s="568" t="str">
        <f t="shared" ca="1" si="33"/>
        <v>Lun. septembre , 2015</v>
      </c>
      <c r="Z129" s="431">
        <f t="shared" ca="1" si="24"/>
        <v>30</v>
      </c>
      <c r="AA129" s="432">
        <f t="shared" ca="1" si="25"/>
        <v>9</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Lun</v>
      </c>
      <c r="U130" s="249" t="str">
        <f t="shared" ca="1" si="32"/>
        <v>septembre</v>
      </c>
      <c r="V130" s="184"/>
      <c r="W130" s="179"/>
      <c r="X130" s="430">
        <f t="shared" ca="1" si="36"/>
        <v>42247</v>
      </c>
      <c r="Y130" s="568" t="str">
        <f t="shared" ca="1" si="33"/>
        <v>Lun. septembre , 2015</v>
      </c>
      <c r="Z130" s="431">
        <f t="shared" ca="1" si="24"/>
        <v>30</v>
      </c>
      <c r="AA130" s="432">
        <f t="shared" ca="1" si="25"/>
        <v>9</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Lun</v>
      </c>
      <c r="U131" s="249" t="str">
        <f t="shared" ca="1" si="32"/>
        <v>septembre</v>
      </c>
      <c r="V131" s="184"/>
      <c r="W131" s="179"/>
      <c r="X131" s="430">
        <f t="shared" ca="1" si="36"/>
        <v>42247</v>
      </c>
      <c r="Y131" s="568" t="str">
        <f t="shared" ca="1" si="33"/>
        <v>Lun. septembre , 2015</v>
      </c>
      <c r="Z131" s="431">
        <f t="shared" ca="1" si="24"/>
        <v>30</v>
      </c>
      <c r="AA131" s="432">
        <f t="shared" ca="1" si="25"/>
        <v>9</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Lun</v>
      </c>
      <c r="U132" s="249" t="str">
        <f t="shared" ca="1" si="32"/>
        <v>septembre</v>
      </c>
      <c r="V132" s="184"/>
      <c r="W132" s="179"/>
      <c r="X132" s="430">
        <f t="shared" ca="1" si="36"/>
        <v>42247</v>
      </c>
      <c r="Y132" s="568" t="str">
        <f t="shared" ca="1" si="33"/>
        <v>Lun. septembre , 2015</v>
      </c>
      <c r="Z132" s="431">
        <f t="shared" ca="1" si="24"/>
        <v>30</v>
      </c>
      <c r="AA132" s="432">
        <f t="shared" ca="1" si="25"/>
        <v>9</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Lun</v>
      </c>
      <c r="U133" s="249" t="str">
        <f t="shared" ca="1" si="32"/>
        <v>septembre</v>
      </c>
      <c r="V133" s="184"/>
      <c r="W133" s="179"/>
      <c r="X133" s="430">
        <f t="shared" ca="1" si="36"/>
        <v>42247</v>
      </c>
      <c r="Y133" s="568" t="str">
        <f t="shared" ca="1" si="33"/>
        <v>Lun. septembre , 2015</v>
      </c>
      <c r="Z133" s="431">
        <f t="shared" ca="1" si="24"/>
        <v>30</v>
      </c>
      <c r="AA133" s="432">
        <f t="shared" ca="1" si="25"/>
        <v>9</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Lun</v>
      </c>
      <c r="U134" s="249" t="str">
        <f t="shared" ca="1" si="32"/>
        <v>septembre</v>
      </c>
      <c r="V134" s="184"/>
      <c r="W134" s="179"/>
      <c r="X134" s="430">
        <f t="shared" ca="1" si="36"/>
        <v>42247</v>
      </c>
      <c r="Y134" s="568" t="str">
        <f t="shared" ca="1" si="33"/>
        <v>Lun. septembre , 2015</v>
      </c>
      <c r="Z134" s="431">
        <f t="shared" ca="1" si="24"/>
        <v>30</v>
      </c>
      <c r="AA134" s="432">
        <f t="shared" ca="1" si="25"/>
        <v>9</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Lun</v>
      </c>
      <c r="U135" s="249" t="str">
        <f t="shared" ca="1" si="32"/>
        <v>septembre</v>
      </c>
      <c r="V135" s="184"/>
      <c r="W135" s="179"/>
      <c r="X135" s="430">
        <f t="shared" ca="1" si="36"/>
        <v>42247</v>
      </c>
      <c r="Y135" s="568" t="str">
        <f t="shared" ca="1" si="33"/>
        <v>Lun. septembre , 2015</v>
      </c>
      <c r="Z135" s="431">
        <f t="shared" ca="1" si="24"/>
        <v>30</v>
      </c>
      <c r="AA135" s="432">
        <f t="shared" ca="1" si="25"/>
        <v>9</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Lun</v>
      </c>
      <c r="U136" s="249" t="str">
        <f t="shared" ca="1" si="32"/>
        <v>septembre</v>
      </c>
      <c r="V136" s="184"/>
      <c r="W136" s="179"/>
      <c r="X136" s="430">
        <f t="shared" ca="1" si="36"/>
        <v>42247</v>
      </c>
      <c r="Y136" s="568" t="str">
        <f t="shared" ca="1" si="33"/>
        <v>Lun. septembre , 2015</v>
      </c>
      <c r="Z136" s="431">
        <f t="shared" ca="1" si="24"/>
        <v>30</v>
      </c>
      <c r="AA136" s="432">
        <f t="shared" ca="1" si="25"/>
        <v>9</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Lun</v>
      </c>
      <c r="U137" s="249" t="str">
        <f t="shared" ca="1" si="32"/>
        <v>septembre</v>
      </c>
      <c r="V137" s="184"/>
      <c r="W137" s="179"/>
      <c r="X137" s="430">
        <f t="shared" ca="1" si="36"/>
        <v>42247</v>
      </c>
      <c r="Y137" s="568" t="str">
        <f t="shared" ca="1" si="33"/>
        <v>Lun. septembre , 2015</v>
      </c>
      <c r="Z137" s="431">
        <f t="shared" ca="1" si="24"/>
        <v>30</v>
      </c>
      <c r="AA137" s="432">
        <f t="shared" ca="1" si="25"/>
        <v>9</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Lun</v>
      </c>
      <c r="U138" s="249" t="str">
        <f t="shared" ca="1" si="32"/>
        <v>septembre</v>
      </c>
      <c r="V138" s="184"/>
      <c r="W138" s="179"/>
      <c r="X138" s="430">
        <f t="shared" ca="1" si="36"/>
        <v>42247</v>
      </c>
      <c r="Y138" s="568" t="str">
        <f t="shared" ca="1" si="33"/>
        <v>Lun. septembre , 2015</v>
      </c>
      <c r="Z138" s="431">
        <f t="shared" ca="1" si="24"/>
        <v>30</v>
      </c>
      <c r="AA138" s="432">
        <f t="shared" ca="1" si="25"/>
        <v>9</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Lun</v>
      </c>
      <c r="U139" s="249" t="str">
        <f t="shared" ca="1" si="32"/>
        <v>septembre</v>
      </c>
      <c r="V139" s="184"/>
      <c r="W139" s="179"/>
      <c r="X139" s="430">
        <f t="shared" ca="1" si="36"/>
        <v>42247</v>
      </c>
      <c r="Y139" s="568" t="str">
        <f t="shared" ca="1" si="33"/>
        <v>Lun. septembre , 2015</v>
      </c>
      <c r="Z139" s="431">
        <f t="shared" ca="1" si="24"/>
        <v>30</v>
      </c>
      <c r="AA139" s="432">
        <f t="shared" ca="1" si="25"/>
        <v>9</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Lun</v>
      </c>
      <c r="U140" s="249" t="str">
        <f t="shared" ca="1" si="32"/>
        <v>septembre</v>
      </c>
      <c r="V140" s="184"/>
      <c r="W140" s="179"/>
      <c r="X140" s="430">
        <f t="shared" ca="1" si="36"/>
        <v>42247</v>
      </c>
      <c r="Y140" s="568" t="str">
        <f t="shared" ca="1" si="33"/>
        <v>Lun. septembre , 2015</v>
      </c>
      <c r="Z140" s="431">
        <f t="shared" ca="1" si="24"/>
        <v>30</v>
      </c>
      <c r="AA140" s="432">
        <f t="shared" ca="1" si="25"/>
        <v>9</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Lun</v>
      </c>
      <c r="U141" s="249" t="str">
        <f t="shared" ca="1" si="32"/>
        <v>septembre</v>
      </c>
      <c r="V141" s="184"/>
      <c r="W141" s="179"/>
      <c r="X141" s="430">
        <f t="shared" ca="1" si="36"/>
        <v>42247</v>
      </c>
      <c r="Y141" s="568" t="str">
        <f t="shared" ca="1" si="33"/>
        <v>Lun. septembre , 2015</v>
      </c>
      <c r="Z141" s="431">
        <f t="shared" ca="1" si="24"/>
        <v>30</v>
      </c>
      <c r="AA141" s="432">
        <f t="shared" ca="1" si="25"/>
        <v>9</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Lun</v>
      </c>
      <c r="U142" s="249" t="str">
        <f t="shared" ca="1" si="32"/>
        <v>septembre</v>
      </c>
      <c r="V142" s="184"/>
      <c r="W142" s="179"/>
      <c r="X142" s="430">
        <f t="shared" ca="1" si="36"/>
        <v>42247</v>
      </c>
      <c r="Y142" s="568" t="str">
        <f t="shared" ca="1" si="33"/>
        <v>Lun. septembre , 2015</v>
      </c>
      <c r="Z142" s="431">
        <f t="shared" ca="1" si="24"/>
        <v>30</v>
      </c>
      <c r="AA142" s="432">
        <f t="shared" ca="1" si="25"/>
        <v>9</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Lun</v>
      </c>
      <c r="U143" s="249" t="str">
        <f t="shared" ca="1" si="32"/>
        <v>septembre</v>
      </c>
      <c r="V143" s="184"/>
      <c r="W143" s="179"/>
      <c r="X143" s="430">
        <f t="shared" ca="1" si="36"/>
        <v>42247</v>
      </c>
      <c r="Y143" s="568" t="str">
        <f t="shared" ca="1" si="33"/>
        <v>Lun. septembre , 2015</v>
      </c>
      <c r="Z143" s="431">
        <f t="shared" ca="1" si="24"/>
        <v>30</v>
      </c>
      <c r="AA143" s="432">
        <f t="shared" ca="1" si="25"/>
        <v>9</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Lun</v>
      </c>
      <c r="U144" s="249" t="str">
        <f t="shared" ca="1" si="32"/>
        <v>septembre</v>
      </c>
      <c r="V144" s="184"/>
      <c r="W144" s="179"/>
      <c r="X144" s="430">
        <f t="shared" ca="1" si="36"/>
        <v>42247</v>
      </c>
      <c r="Y144" s="568" t="str">
        <f t="shared" ca="1" si="33"/>
        <v>Lun. septembre , 2015</v>
      </c>
      <c r="Z144" s="431">
        <f t="shared" ca="1" si="24"/>
        <v>30</v>
      </c>
      <c r="AA144" s="432">
        <f t="shared" ca="1" si="25"/>
        <v>9</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Lun</v>
      </c>
      <c r="U145" s="249" t="str">
        <f t="shared" ca="1" si="32"/>
        <v>septembre</v>
      </c>
      <c r="V145" s="184"/>
      <c r="W145" s="179"/>
      <c r="X145" s="430">
        <f t="shared" ca="1" si="36"/>
        <v>42247</v>
      </c>
      <c r="Y145" s="568" t="str">
        <f t="shared" ca="1" si="33"/>
        <v>Lun. septembre , 2015</v>
      </c>
      <c r="Z145" s="431">
        <f t="shared" ca="1" si="24"/>
        <v>30</v>
      </c>
      <c r="AA145" s="432">
        <f t="shared" ca="1" si="25"/>
        <v>9</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Lun</v>
      </c>
      <c r="U146" s="249" t="str">
        <f t="shared" ca="1" si="32"/>
        <v>septembre</v>
      </c>
      <c r="V146" s="184"/>
      <c r="W146" s="179"/>
      <c r="X146" s="430">
        <f t="shared" ca="1" si="36"/>
        <v>42247</v>
      </c>
      <c r="Y146" s="568" t="str">
        <f t="shared" ca="1" si="33"/>
        <v>Lun. septembre , 2015</v>
      </c>
      <c r="Z146" s="431">
        <f t="shared" ca="1" si="24"/>
        <v>30</v>
      </c>
      <c r="AA146" s="432">
        <f t="shared" ca="1" si="25"/>
        <v>9</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Lun</v>
      </c>
      <c r="U147" s="249" t="str">
        <f t="shared" ca="1" si="32"/>
        <v>septembre</v>
      </c>
      <c r="V147" s="184"/>
      <c r="W147" s="179"/>
      <c r="X147" s="430">
        <f t="shared" ca="1" si="36"/>
        <v>42247</v>
      </c>
      <c r="Y147" s="568" t="str">
        <f t="shared" ca="1" si="33"/>
        <v>Lun. septembre , 2015</v>
      </c>
      <c r="Z147" s="431">
        <f t="shared" ca="1" si="24"/>
        <v>30</v>
      </c>
      <c r="AA147" s="432">
        <f t="shared" ca="1" si="25"/>
        <v>9</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Lun</v>
      </c>
      <c r="U148" s="249" t="str">
        <f t="shared" ca="1" si="32"/>
        <v>septembre</v>
      </c>
      <c r="V148" s="184"/>
      <c r="W148" s="179"/>
      <c r="X148" s="430">
        <f t="shared" ca="1" si="36"/>
        <v>42247</v>
      </c>
      <c r="Y148" s="568" t="str">
        <f t="shared" ca="1" si="33"/>
        <v>Lun. septembre , 2015</v>
      </c>
      <c r="Z148" s="431">
        <f t="shared" ref="Z148:Z194" ca="1" si="43">MIN(R148,$AF$5)</f>
        <v>30</v>
      </c>
      <c r="AA148" s="432">
        <f t="shared" ref="AA148:AA194" ca="1" si="44">$AD$6</f>
        <v>9</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Lun</v>
      </c>
      <c r="U149" s="249" t="str">
        <f t="shared" ref="U149:U194" ca="1" si="51">$U$19</f>
        <v>septembre</v>
      </c>
      <c r="V149" s="184"/>
      <c r="W149" s="179"/>
      <c r="X149" s="430">
        <f t="shared" ca="1" si="36"/>
        <v>42247</v>
      </c>
      <c r="Y149" s="568" t="str">
        <f t="shared" ref="Y149:Y194" ca="1" si="52">IF(Y143="f",T149&amp;". "&amp;" "&amp;R149&amp;" "&amp;U149&amp;" "&amp;$AE$7,T149&amp;". "&amp;U149&amp;" "&amp;R149&amp;", "&amp;$AE$7)</f>
        <v>Lun. septembre , 2015</v>
      </c>
      <c r="Z149" s="431">
        <f t="shared" ca="1" si="43"/>
        <v>30</v>
      </c>
      <c r="AA149" s="432">
        <f t="shared" ca="1" si="44"/>
        <v>9</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Lun</v>
      </c>
      <c r="U150" s="249" t="str">
        <f t="shared" ca="1" si="51"/>
        <v>septembre</v>
      </c>
      <c r="V150" s="184"/>
      <c r="W150" s="179"/>
      <c r="X150" s="430">
        <f t="shared" ref="X150:X194" ca="1" si="55">$AE$8+D150</f>
        <v>42247</v>
      </c>
      <c r="Y150" s="568" t="str">
        <f t="shared" ca="1" si="52"/>
        <v>Lun. septembre , 2015</v>
      </c>
      <c r="Z150" s="431">
        <f t="shared" ca="1" si="43"/>
        <v>30</v>
      </c>
      <c r="AA150" s="432">
        <f t="shared" ca="1" si="44"/>
        <v>9</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Lun</v>
      </c>
      <c r="U151" s="249" t="str">
        <f t="shared" ca="1" si="51"/>
        <v>septembre</v>
      </c>
      <c r="V151" s="184"/>
      <c r="W151" s="179"/>
      <c r="X151" s="430">
        <f t="shared" ca="1" si="55"/>
        <v>42247</v>
      </c>
      <c r="Y151" s="568" t="str">
        <f t="shared" ca="1" si="52"/>
        <v>Lun. septembre , 2015</v>
      </c>
      <c r="Z151" s="431">
        <f t="shared" ca="1" si="43"/>
        <v>30</v>
      </c>
      <c r="AA151" s="432">
        <f t="shared" ca="1" si="44"/>
        <v>9</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Lun</v>
      </c>
      <c r="U152" s="249" t="str">
        <f t="shared" ca="1" si="51"/>
        <v>septembre</v>
      </c>
      <c r="V152" s="184"/>
      <c r="W152" s="179"/>
      <c r="X152" s="430">
        <f t="shared" ca="1" si="55"/>
        <v>42247</v>
      </c>
      <c r="Y152" s="568" t="str">
        <f t="shared" ca="1" si="52"/>
        <v>Lun. septembre , 2015</v>
      </c>
      <c r="Z152" s="431">
        <f t="shared" ca="1" si="43"/>
        <v>30</v>
      </c>
      <c r="AA152" s="432">
        <f t="shared" ca="1" si="44"/>
        <v>9</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Lun</v>
      </c>
      <c r="U153" s="249" t="str">
        <f t="shared" ca="1" si="51"/>
        <v>septembre</v>
      </c>
      <c r="V153" s="184"/>
      <c r="W153" s="179"/>
      <c r="X153" s="430">
        <f t="shared" ca="1" si="55"/>
        <v>42247</v>
      </c>
      <c r="Y153" s="568" t="str">
        <f t="shared" ca="1" si="52"/>
        <v>Lun. septembre , 2015</v>
      </c>
      <c r="Z153" s="431">
        <f t="shared" ca="1" si="43"/>
        <v>30</v>
      </c>
      <c r="AA153" s="432">
        <f t="shared" ca="1" si="44"/>
        <v>9</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Lun</v>
      </c>
      <c r="U154" s="249" t="str">
        <f t="shared" ca="1" si="51"/>
        <v>septembre</v>
      </c>
      <c r="V154" s="184"/>
      <c r="W154" s="179"/>
      <c r="X154" s="430">
        <f t="shared" ca="1" si="55"/>
        <v>42247</v>
      </c>
      <c r="Y154" s="568" t="str">
        <f t="shared" ca="1" si="52"/>
        <v>Lun. septembre , 2015</v>
      </c>
      <c r="Z154" s="431">
        <f t="shared" ca="1" si="43"/>
        <v>30</v>
      </c>
      <c r="AA154" s="432">
        <f t="shared" ca="1" si="44"/>
        <v>9</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Lun</v>
      </c>
      <c r="U155" s="249" t="str">
        <f t="shared" ca="1" si="51"/>
        <v>septembre</v>
      </c>
      <c r="V155" s="184"/>
      <c r="W155" s="179"/>
      <c r="X155" s="430">
        <f t="shared" ca="1" si="55"/>
        <v>42247</v>
      </c>
      <c r="Y155" s="568" t="str">
        <f t="shared" ca="1" si="52"/>
        <v>Lun. septembre , 2015</v>
      </c>
      <c r="Z155" s="431">
        <f t="shared" ca="1" si="43"/>
        <v>30</v>
      </c>
      <c r="AA155" s="432">
        <f t="shared" ca="1" si="44"/>
        <v>9</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Lun</v>
      </c>
      <c r="U156" s="249" t="str">
        <f t="shared" ca="1" si="51"/>
        <v>septembre</v>
      </c>
      <c r="V156" s="184"/>
      <c r="W156" s="179"/>
      <c r="X156" s="430">
        <f t="shared" ca="1" si="55"/>
        <v>42247</v>
      </c>
      <c r="Y156" s="568" t="str">
        <f t="shared" ca="1" si="52"/>
        <v>Lun. septembre , 2015</v>
      </c>
      <c r="Z156" s="431">
        <f t="shared" ca="1" si="43"/>
        <v>30</v>
      </c>
      <c r="AA156" s="432">
        <f t="shared" ca="1" si="44"/>
        <v>9</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Lun</v>
      </c>
      <c r="U157" s="249" t="str">
        <f t="shared" ca="1" si="51"/>
        <v>septembre</v>
      </c>
      <c r="V157" s="184"/>
      <c r="W157" s="179"/>
      <c r="X157" s="430">
        <f t="shared" ca="1" si="55"/>
        <v>42247</v>
      </c>
      <c r="Y157" s="568" t="str">
        <f t="shared" ca="1" si="52"/>
        <v>Lun. septembre , 2015</v>
      </c>
      <c r="Z157" s="431">
        <f t="shared" ca="1" si="43"/>
        <v>30</v>
      </c>
      <c r="AA157" s="432">
        <f t="shared" ca="1" si="44"/>
        <v>9</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Lun</v>
      </c>
      <c r="U158" s="249" t="str">
        <f t="shared" ca="1" si="51"/>
        <v>septembre</v>
      </c>
      <c r="V158" s="184"/>
      <c r="W158" s="179"/>
      <c r="X158" s="430">
        <f t="shared" ca="1" si="55"/>
        <v>42247</v>
      </c>
      <c r="Y158" s="568" t="str">
        <f t="shared" ca="1" si="52"/>
        <v>Lun. septembre , 2015</v>
      </c>
      <c r="Z158" s="431">
        <f t="shared" ca="1" si="43"/>
        <v>30</v>
      </c>
      <c r="AA158" s="432">
        <f t="shared" ca="1" si="44"/>
        <v>9</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Lun</v>
      </c>
      <c r="U159" s="249" t="str">
        <f t="shared" ca="1" si="51"/>
        <v>septembre</v>
      </c>
      <c r="V159" s="184"/>
      <c r="W159" s="179"/>
      <c r="X159" s="430">
        <f t="shared" ca="1" si="55"/>
        <v>42247</v>
      </c>
      <c r="Y159" s="568" t="str">
        <f t="shared" ca="1" si="52"/>
        <v>Lun. septembre , 2015</v>
      </c>
      <c r="Z159" s="431">
        <f t="shared" ca="1" si="43"/>
        <v>30</v>
      </c>
      <c r="AA159" s="432">
        <f t="shared" ca="1" si="44"/>
        <v>9</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Lun</v>
      </c>
      <c r="U160" s="249" t="str">
        <f t="shared" ca="1" si="51"/>
        <v>septembre</v>
      </c>
      <c r="V160" s="184"/>
      <c r="W160" s="179"/>
      <c r="X160" s="430">
        <f t="shared" ca="1" si="55"/>
        <v>42247</v>
      </c>
      <c r="Y160" s="568" t="str">
        <f t="shared" ca="1" si="52"/>
        <v>Lun. septembre , 2015</v>
      </c>
      <c r="Z160" s="431">
        <f t="shared" ca="1" si="43"/>
        <v>30</v>
      </c>
      <c r="AA160" s="432">
        <f t="shared" ca="1" si="44"/>
        <v>9</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Lun</v>
      </c>
      <c r="U161" s="249" t="str">
        <f t="shared" ca="1" si="51"/>
        <v>septembre</v>
      </c>
      <c r="V161" s="184"/>
      <c r="W161" s="179"/>
      <c r="X161" s="430">
        <f t="shared" ca="1" si="55"/>
        <v>42247</v>
      </c>
      <c r="Y161" s="568" t="str">
        <f t="shared" ca="1" si="52"/>
        <v>Lun. septembre , 2015</v>
      </c>
      <c r="Z161" s="431">
        <f t="shared" ca="1" si="43"/>
        <v>30</v>
      </c>
      <c r="AA161" s="432">
        <f t="shared" ca="1" si="44"/>
        <v>9</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Lun</v>
      </c>
      <c r="U162" s="249" t="str">
        <f t="shared" ca="1" si="51"/>
        <v>septembre</v>
      </c>
      <c r="V162" s="184"/>
      <c r="W162" s="179"/>
      <c r="X162" s="430">
        <f t="shared" ca="1" si="55"/>
        <v>42247</v>
      </c>
      <c r="Y162" s="568" t="str">
        <f t="shared" ca="1" si="52"/>
        <v>Lun. septembre , 2015</v>
      </c>
      <c r="Z162" s="431">
        <f t="shared" ca="1" si="43"/>
        <v>30</v>
      </c>
      <c r="AA162" s="432">
        <f t="shared" ca="1" si="44"/>
        <v>9</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Lun</v>
      </c>
      <c r="U163" s="249" t="str">
        <f t="shared" ca="1" si="51"/>
        <v>septembre</v>
      </c>
      <c r="V163" s="184"/>
      <c r="W163" s="179"/>
      <c r="X163" s="430">
        <f t="shared" ca="1" si="55"/>
        <v>42247</v>
      </c>
      <c r="Y163" s="568" t="str">
        <f t="shared" ca="1" si="52"/>
        <v>Lun. septembre , 2015</v>
      </c>
      <c r="Z163" s="431">
        <f t="shared" ca="1" si="43"/>
        <v>30</v>
      </c>
      <c r="AA163" s="432">
        <f t="shared" ca="1" si="44"/>
        <v>9</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Lun</v>
      </c>
      <c r="U164" s="249" t="str">
        <f t="shared" ca="1" si="51"/>
        <v>septembre</v>
      </c>
      <c r="V164" s="184"/>
      <c r="W164" s="179"/>
      <c r="X164" s="430">
        <f t="shared" ca="1" si="55"/>
        <v>42247</v>
      </c>
      <c r="Y164" s="568" t="str">
        <f t="shared" ca="1" si="52"/>
        <v>Lun. septembre , 2015</v>
      </c>
      <c r="Z164" s="431">
        <f t="shared" ca="1" si="43"/>
        <v>30</v>
      </c>
      <c r="AA164" s="432">
        <f t="shared" ca="1" si="44"/>
        <v>9</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Lun</v>
      </c>
      <c r="U165" s="249" t="str">
        <f t="shared" ca="1" si="51"/>
        <v>septembre</v>
      </c>
      <c r="V165" s="184"/>
      <c r="W165" s="179"/>
      <c r="X165" s="430">
        <f t="shared" ca="1" si="55"/>
        <v>42247</v>
      </c>
      <c r="Y165" s="568" t="str">
        <f t="shared" ca="1" si="52"/>
        <v>Lun. septembre , 2015</v>
      </c>
      <c r="Z165" s="431">
        <f t="shared" ca="1" si="43"/>
        <v>30</v>
      </c>
      <c r="AA165" s="432">
        <f t="shared" ca="1" si="44"/>
        <v>9</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Lun</v>
      </c>
      <c r="U166" s="249" t="str">
        <f t="shared" ca="1" si="51"/>
        <v>septembre</v>
      </c>
      <c r="V166" s="184"/>
      <c r="W166" s="179"/>
      <c r="X166" s="430">
        <f t="shared" ca="1" si="55"/>
        <v>42247</v>
      </c>
      <c r="Y166" s="568" t="str">
        <f t="shared" ca="1" si="52"/>
        <v>Lun. septembre , 2015</v>
      </c>
      <c r="Z166" s="431">
        <f t="shared" ca="1" si="43"/>
        <v>30</v>
      </c>
      <c r="AA166" s="432">
        <f t="shared" ca="1" si="44"/>
        <v>9</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Lun</v>
      </c>
      <c r="U167" s="249" t="str">
        <f t="shared" ca="1" si="51"/>
        <v>septembre</v>
      </c>
      <c r="V167" s="184"/>
      <c r="W167" s="179"/>
      <c r="X167" s="430">
        <f t="shared" ca="1" si="55"/>
        <v>42247</v>
      </c>
      <c r="Y167" s="568" t="str">
        <f t="shared" ca="1" si="52"/>
        <v>Lun. septembre , 2015</v>
      </c>
      <c r="Z167" s="431">
        <f t="shared" ca="1" si="43"/>
        <v>30</v>
      </c>
      <c r="AA167" s="432">
        <f t="shared" ca="1" si="44"/>
        <v>9</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Lun</v>
      </c>
      <c r="U168" s="249" t="str">
        <f t="shared" ca="1" si="51"/>
        <v>septembre</v>
      </c>
      <c r="V168" s="184"/>
      <c r="W168" s="179"/>
      <c r="X168" s="430">
        <f t="shared" ca="1" si="55"/>
        <v>42247</v>
      </c>
      <c r="Y168" s="568" t="str">
        <f t="shared" ca="1" si="52"/>
        <v>Lun. septembre , 2015</v>
      </c>
      <c r="Z168" s="431">
        <f t="shared" ca="1" si="43"/>
        <v>30</v>
      </c>
      <c r="AA168" s="432">
        <f t="shared" ca="1" si="44"/>
        <v>9</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Lun</v>
      </c>
      <c r="U169" s="249" t="str">
        <f t="shared" ca="1" si="51"/>
        <v>septembre</v>
      </c>
      <c r="V169" s="184"/>
      <c r="W169" s="179"/>
      <c r="X169" s="430">
        <f t="shared" ca="1" si="55"/>
        <v>42247</v>
      </c>
      <c r="Y169" s="568" t="str">
        <f t="shared" ca="1" si="52"/>
        <v>Lun. septembre , 2015</v>
      </c>
      <c r="Z169" s="431">
        <f t="shared" ca="1" si="43"/>
        <v>30</v>
      </c>
      <c r="AA169" s="432">
        <f t="shared" ca="1" si="44"/>
        <v>9</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Lun</v>
      </c>
      <c r="U170" s="249" t="str">
        <f t="shared" ca="1" si="51"/>
        <v>septembre</v>
      </c>
      <c r="V170" s="184"/>
      <c r="W170" s="179"/>
      <c r="X170" s="430">
        <f t="shared" ca="1" si="55"/>
        <v>42247</v>
      </c>
      <c r="Y170" s="568" t="str">
        <f t="shared" ca="1" si="52"/>
        <v>Lun. septembre , 2015</v>
      </c>
      <c r="Z170" s="431">
        <f t="shared" ca="1" si="43"/>
        <v>30</v>
      </c>
      <c r="AA170" s="432">
        <f t="shared" ca="1" si="44"/>
        <v>9</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Lun</v>
      </c>
      <c r="U171" s="249" t="str">
        <f t="shared" ca="1" si="51"/>
        <v>septembre</v>
      </c>
      <c r="V171" s="184"/>
      <c r="W171" s="179"/>
      <c r="X171" s="430">
        <f t="shared" ca="1" si="55"/>
        <v>42247</v>
      </c>
      <c r="Y171" s="568" t="str">
        <f t="shared" ca="1" si="52"/>
        <v>Lun. septembre , 2015</v>
      </c>
      <c r="Z171" s="431">
        <f t="shared" ca="1" si="43"/>
        <v>30</v>
      </c>
      <c r="AA171" s="432">
        <f t="shared" ca="1" si="44"/>
        <v>9</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Lun</v>
      </c>
      <c r="U172" s="249" t="str">
        <f t="shared" ca="1" si="51"/>
        <v>septembre</v>
      </c>
      <c r="V172" s="184"/>
      <c r="W172" s="179"/>
      <c r="X172" s="430">
        <f t="shared" ca="1" si="55"/>
        <v>42247</v>
      </c>
      <c r="Y172" s="568" t="str">
        <f t="shared" ca="1" si="52"/>
        <v>Lun. septembre , 2015</v>
      </c>
      <c r="Z172" s="431">
        <f t="shared" ca="1" si="43"/>
        <v>30</v>
      </c>
      <c r="AA172" s="432">
        <f t="shared" ca="1" si="44"/>
        <v>9</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Lun</v>
      </c>
      <c r="U173" s="249" t="str">
        <f t="shared" ca="1" si="51"/>
        <v>septembre</v>
      </c>
      <c r="V173" s="184"/>
      <c r="W173" s="179"/>
      <c r="X173" s="430">
        <f t="shared" ca="1" si="55"/>
        <v>42247</v>
      </c>
      <c r="Y173" s="568" t="str">
        <f t="shared" ca="1" si="52"/>
        <v>Lun. septembre , 2015</v>
      </c>
      <c r="Z173" s="431">
        <f t="shared" ca="1" si="43"/>
        <v>30</v>
      </c>
      <c r="AA173" s="432">
        <f t="shared" ca="1" si="44"/>
        <v>9</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Lun</v>
      </c>
      <c r="U174" s="249" t="str">
        <f t="shared" ca="1" si="51"/>
        <v>septembre</v>
      </c>
      <c r="V174" s="184"/>
      <c r="W174" s="179"/>
      <c r="X174" s="430">
        <f t="shared" ca="1" si="55"/>
        <v>42247</v>
      </c>
      <c r="Y174" s="568" t="str">
        <f t="shared" ca="1" si="52"/>
        <v>Lun. septembre , 2015</v>
      </c>
      <c r="Z174" s="431">
        <f t="shared" ca="1" si="43"/>
        <v>30</v>
      </c>
      <c r="AA174" s="432">
        <f t="shared" ca="1" si="44"/>
        <v>9</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Lun</v>
      </c>
      <c r="U175" s="249" t="str">
        <f t="shared" ca="1" si="51"/>
        <v>septembre</v>
      </c>
      <c r="V175" s="184"/>
      <c r="W175" s="179"/>
      <c r="X175" s="430">
        <f t="shared" ca="1" si="55"/>
        <v>42247</v>
      </c>
      <c r="Y175" s="568" t="str">
        <f t="shared" ca="1" si="52"/>
        <v>Lun. septembre , 2015</v>
      </c>
      <c r="Z175" s="431">
        <f t="shared" ca="1" si="43"/>
        <v>30</v>
      </c>
      <c r="AA175" s="432">
        <f t="shared" ca="1" si="44"/>
        <v>9</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Lun</v>
      </c>
      <c r="U176" s="249" t="str">
        <f t="shared" ca="1" si="51"/>
        <v>septembre</v>
      </c>
      <c r="V176" s="184"/>
      <c r="W176" s="179"/>
      <c r="X176" s="430">
        <f t="shared" ca="1" si="55"/>
        <v>42247</v>
      </c>
      <c r="Y176" s="568" t="str">
        <f t="shared" ca="1" si="52"/>
        <v>Lun. septembre , 2015</v>
      </c>
      <c r="Z176" s="431">
        <f t="shared" ca="1" si="43"/>
        <v>30</v>
      </c>
      <c r="AA176" s="432">
        <f t="shared" ca="1" si="44"/>
        <v>9</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Lun</v>
      </c>
      <c r="U177" s="249" t="str">
        <f t="shared" ca="1" si="51"/>
        <v>septembre</v>
      </c>
      <c r="V177" s="184"/>
      <c r="W177" s="179"/>
      <c r="X177" s="430">
        <f t="shared" ca="1" si="55"/>
        <v>42247</v>
      </c>
      <c r="Y177" s="568" t="str">
        <f t="shared" ca="1" si="52"/>
        <v>Lun. septembre , 2015</v>
      </c>
      <c r="Z177" s="431">
        <f t="shared" ca="1" si="43"/>
        <v>30</v>
      </c>
      <c r="AA177" s="432">
        <f t="shared" ca="1" si="44"/>
        <v>9</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Lun</v>
      </c>
      <c r="U178" s="249" t="str">
        <f t="shared" ca="1" si="51"/>
        <v>septembre</v>
      </c>
      <c r="V178" s="184"/>
      <c r="W178" s="179"/>
      <c r="X178" s="430">
        <f t="shared" ca="1" si="55"/>
        <v>42247</v>
      </c>
      <c r="Y178" s="568" t="str">
        <f t="shared" ca="1" si="52"/>
        <v>Lun. septembre , 2015</v>
      </c>
      <c r="Z178" s="431">
        <f t="shared" ca="1" si="43"/>
        <v>30</v>
      </c>
      <c r="AA178" s="432">
        <f t="shared" ca="1" si="44"/>
        <v>9</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Lun</v>
      </c>
      <c r="U179" s="249" t="str">
        <f t="shared" ca="1" si="51"/>
        <v>septembre</v>
      </c>
      <c r="V179" s="184"/>
      <c r="W179" s="179"/>
      <c r="X179" s="430">
        <f t="shared" ca="1" si="55"/>
        <v>42247</v>
      </c>
      <c r="Y179" s="568" t="str">
        <f t="shared" ca="1" si="52"/>
        <v>Lun. septembre , 2015</v>
      </c>
      <c r="Z179" s="431">
        <f t="shared" ca="1" si="43"/>
        <v>30</v>
      </c>
      <c r="AA179" s="432">
        <f t="shared" ca="1" si="44"/>
        <v>9</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Lun</v>
      </c>
      <c r="U180" s="249" t="str">
        <f t="shared" ca="1" si="51"/>
        <v>septembre</v>
      </c>
      <c r="V180" s="184"/>
      <c r="W180" s="179"/>
      <c r="X180" s="430">
        <f t="shared" ca="1" si="55"/>
        <v>42247</v>
      </c>
      <c r="Y180" s="568" t="str">
        <f t="shared" ca="1" si="52"/>
        <v>Lun. septembre , 2015</v>
      </c>
      <c r="Z180" s="431">
        <f t="shared" ca="1" si="43"/>
        <v>30</v>
      </c>
      <c r="AA180" s="432">
        <f t="shared" ca="1" si="44"/>
        <v>9</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Lun</v>
      </c>
      <c r="U181" s="249" t="str">
        <f t="shared" ca="1" si="51"/>
        <v>septembre</v>
      </c>
      <c r="V181" s="184"/>
      <c r="W181" s="179"/>
      <c r="X181" s="430">
        <f t="shared" ca="1" si="55"/>
        <v>42247</v>
      </c>
      <c r="Y181" s="568" t="str">
        <f t="shared" ca="1" si="52"/>
        <v>Lun. septembre , 2015</v>
      </c>
      <c r="Z181" s="431">
        <f t="shared" ca="1" si="43"/>
        <v>30</v>
      </c>
      <c r="AA181" s="432">
        <f t="shared" ca="1" si="44"/>
        <v>9</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Lun</v>
      </c>
      <c r="U182" s="249" t="str">
        <f t="shared" ca="1" si="51"/>
        <v>septembre</v>
      </c>
      <c r="V182" s="184"/>
      <c r="W182" s="179"/>
      <c r="X182" s="430">
        <f t="shared" ca="1" si="55"/>
        <v>42247</v>
      </c>
      <c r="Y182" s="568" t="str">
        <f t="shared" ca="1" si="52"/>
        <v>Lun. septembre , 2015</v>
      </c>
      <c r="Z182" s="431">
        <f t="shared" ca="1" si="43"/>
        <v>30</v>
      </c>
      <c r="AA182" s="432">
        <f t="shared" ca="1" si="44"/>
        <v>9</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Lun</v>
      </c>
      <c r="U183" s="249" t="str">
        <f t="shared" ca="1" si="51"/>
        <v>septembre</v>
      </c>
      <c r="V183" s="184"/>
      <c r="W183" s="179"/>
      <c r="X183" s="430">
        <f t="shared" ca="1" si="55"/>
        <v>42247</v>
      </c>
      <c r="Y183" s="568" t="str">
        <f t="shared" ca="1" si="52"/>
        <v>Lun. septembre , 2015</v>
      </c>
      <c r="Z183" s="431">
        <f t="shared" ca="1" si="43"/>
        <v>30</v>
      </c>
      <c r="AA183" s="432">
        <f t="shared" ca="1" si="44"/>
        <v>9</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Lun</v>
      </c>
      <c r="U184" s="249" t="str">
        <f t="shared" ca="1" si="51"/>
        <v>septembre</v>
      </c>
      <c r="V184" s="184"/>
      <c r="W184" s="179"/>
      <c r="X184" s="430">
        <f t="shared" ca="1" si="55"/>
        <v>42247</v>
      </c>
      <c r="Y184" s="568" t="str">
        <f t="shared" ca="1" si="52"/>
        <v>Lun. septembre , 2015</v>
      </c>
      <c r="Z184" s="431">
        <f t="shared" ca="1" si="43"/>
        <v>30</v>
      </c>
      <c r="AA184" s="432">
        <f t="shared" ca="1" si="44"/>
        <v>9</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Lun</v>
      </c>
      <c r="U185" s="249" t="str">
        <f t="shared" ca="1" si="51"/>
        <v>septembre</v>
      </c>
      <c r="V185" s="184"/>
      <c r="W185" s="179"/>
      <c r="X185" s="430">
        <f t="shared" ca="1" si="55"/>
        <v>42247</v>
      </c>
      <c r="Y185" s="568" t="str">
        <f t="shared" ca="1" si="52"/>
        <v>Lun. septembre , 2015</v>
      </c>
      <c r="Z185" s="431">
        <f t="shared" ca="1" si="43"/>
        <v>30</v>
      </c>
      <c r="AA185" s="432">
        <f t="shared" ca="1" si="44"/>
        <v>9</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Lun</v>
      </c>
      <c r="U186" s="249" t="str">
        <f t="shared" ca="1" si="51"/>
        <v>septembre</v>
      </c>
      <c r="V186" s="184"/>
      <c r="W186" s="179"/>
      <c r="X186" s="430">
        <f t="shared" ca="1" si="55"/>
        <v>42247</v>
      </c>
      <c r="Y186" s="568" t="str">
        <f t="shared" ca="1" si="52"/>
        <v>Lun. septembre , 2015</v>
      </c>
      <c r="Z186" s="431">
        <f t="shared" ca="1" si="43"/>
        <v>30</v>
      </c>
      <c r="AA186" s="432">
        <f t="shared" ca="1" si="44"/>
        <v>9</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Lun</v>
      </c>
      <c r="U187" s="249" t="str">
        <f t="shared" ca="1" si="51"/>
        <v>septembre</v>
      </c>
      <c r="V187" s="184"/>
      <c r="W187" s="179"/>
      <c r="X187" s="430">
        <f t="shared" ca="1" si="55"/>
        <v>42247</v>
      </c>
      <c r="Y187" s="568" t="str">
        <f t="shared" ca="1" si="52"/>
        <v>Lun. septembre , 2015</v>
      </c>
      <c r="Z187" s="431">
        <f t="shared" ca="1" si="43"/>
        <v>30</v>
      </c>
      <c r="AA187" s="432">
        <f t="shared" ca="1" si="44"/>
        <v>9</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Lun</v>
      </c>
      <c r="U188" s="249" t="str">
        <f t="shared" ca="1" si="51"/>
        <v>septembre</v>
      </c>
      <c r="V188" s="184"/>
      <c r="W188" s="179"/>
      <c r="X188" s="430">
        <f t="shared" ca="1" si="55"/>
        <v>42247</v>
      </c>
      <c r="Y188" s="568" t="str">
        <f t="shared" ca="1" si="52"/>
        <v>Lun. septembre , 2015</v>
      </c>
      <c r="Z188" s="431">
        <f t="shared" ca="1" si="43"/>
        <v>30</v>
      </c>
      <c r="AA188" s="432">
        <f t="shared" ca="1" si="44"/>
        <v>9</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Lun</v>
      </c>
      <c r="U189" s="249" t="str">
        <f t="shared" ca="1" si="51"/>
        <v>septembre</v>
      </c>
      <c r="V189" s="184"/>
      <c r="W189" s="179"/>
      <c r="X189" s="430">
        <f t="shared" ca="1" si="55"/>
        <v>42247</v>
      </c>
      <c r="Y189" s="568" t="str">
        <f t="shared" ca="1" si="52"/>
        <v>Lun. septembre , 2015</v>
      </c>
      <c r="Z189" s="431">
        <f t="shared" ca="1" si="43"/>
        <v>30</v>
      </c>
      <c r="AA189" s="432">
        <f t="shared" ca="1" si="44"/>
        <v>9</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Lun</v>
      </c>
      <c r="U190" s="249" t="str">
        <f t="shared" ca="1" si="51"/>
        <v>septembre</v>
      </c>
      <c r="V190" s="184"/>
      <c r="W190" s="179"/>
      <c r="X190" s="430">
        <f t="shared" ca="1" si="55"/>
        <v>42247</v>
      </c>
      <c r="Y190" s="568" t="str">
        <f t="shared" ca="1" si="52"/>
        <v>Lun. septembre , 2015</v>
      </c>
      <c r="Z190" s="431">
        <f t="shared" ca="1" si="43"/>
        <v>30</v>
      </c>
      <c r="AA190" s="432">
        <f t="shared" ca="1" si="44"/>
        <v>9</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Lun</v>
      </c>
      <c r="U191" s="249" t="str">
        <f t="shared" ca="1" si="51"/>
        <v>septembre</v>
      </c>
      <c r="V191" s="184"/>
      <c r="W191" s="179"/>
      <c r="X191" s="430">
        <f t="shared" ca="1" si="55"/>
        <v>42247</v>
      </c>
      <c r="Y191" s="568" t="str">
        <f t="shared" ca="1" si="52"/>
        <v>Lun. septembre , 2015</v>
      </c>
      <c r="Z191" s="431">
        <f t="shared" ca="1" si="43"/>
        <v>30</v>
      </c>
      <c r="AA191" s="432">
        <f t="shared" ca="1" si="44"/>
        <v>9</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Lun</v>
      </c>
      <c r="U192" s="249" t="str">
        <f t="shared" ca="1" si="51"/>
        <v>septembre</v>
      </c>
      <c r="V192" s="184"/>
      <c r="W192" s="179"/>
      <c r="X192" s="430">
        <f t="shared" ca="1" si="55"/>
        <v>42247</v>
      </c>
      <c r="Y192" s="568" t="str">
        <f t="shared" ca="1" si="52"/>
        <v>Lun. septembre , 2015</v>
      </c>
      <c r="Z192" s="431">
        <f t="shared" ca="1" si="43"/>
        <v>30</v>
      </c>
      <c r="AA192" s="432">
        <f t="shared" ca="1" si="44"/>
        <v>9</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Lun</v>
      </c>
      <c r="U193" s="249" t="str">
        <f t="shared" ca="1" si="51"/>
        <v>septembre</v>
      </c>
      <c r="V193" s="184"/>
      <c r="W193" s="179"/>
      <c r="X193" s="430">
        <f t="shared" ca="1" si="55"/>
        <v>42247</v>
      </c>
      <c r="Y193" s="568" t="str">
        <f t="shared" ca="1" si="52"/>
        <v>Lun. septembre , 2015</v>
      </c>
      <c r="Z193" s="431">
        <f t="shared" ca="1" si="43"/>
        <v>30</v>
      </c>
      <c r="AA193" s="432">
        <f t="shared" ca="1" si="44"/>
        <v>9</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Lun</v>
      </c>
      <c r="U194" s="249" t="str">
        <f t="shared" ca="1" si="51"/>
        <v>septembre</v>
      </c>
      <c r="V194" s="184"/>
      <c r="W194" s="179"/>
      <c r="X194" s="430">
        <f t="shared" ca="1" si="55"/>
        <v>42247</v>
      </c>
      <c r="Y194" s="568" t="str">
        <f t="shared" ca="1" si="52"/>
        <v>Lun. septembre , 2015</v>
      </c>
      <c r="Z194" s="431">
        <f t="shared" ca="1" si="43"/>
        <v>30</v>
      </c>
      <c r="AA194" s="432">
        <f t="shared" ca="1" si="44"/>
        <v>9</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313" priority="5" stopIfTrue="1">
      <formula>($D20=$D21)</formula>
    </cfRule>
  </conditionalFormatting>
  <conditionalFormatting sqref="AC20:AE194 AK20:AK194 AQ20:AR194 U18 X20:Z194">
    <cfRule type="cellIs" dxfId="312" priority="6" stopIfTrue="1" operator="notEqual">
      <formula>U17</formula>
    </cfRule>
  </conditionalFormatting>
  <conditionalFormatting sqref="B20:B194">
    <cfRule type="expression" dxfId="311" priority="7" stopIfTrue="1">
      <formula>($G20="- -")</formula>
    </cfRule>
  </conditionalFormatting>
  <conditionalFormatting sqref="BI10:BI12 BF11:BF12">
    <cfRule type="expression" dxfId="310" priority="8" stopIfTrue="1">
      <formula>LEN($AA9)&gt;4</formula>
    </cfRule>
    <cfRule type="expression" dxfId="309" priority="9" stopIfTrue="1">
      <formula>(LEN($C$9)=0)</formula>
    </cfRule>
  </conditionalFormatting>
  <conditionalFormatting sqref="BJ10:BN12">
    <cfRule type="expression" dxfId="308" priority="10" stopIfTrue="1">
      <formula>LEN($AA9)&gt;4</formula>
    </cfRule>
    <cfRule type="expression" dxfId="307" priority="11" stopIfTrue="1">
      <formula>(LEN(E$9)=0)</formula>
    </cfRule>
  </conditionalFormatting>
  <conditionalFormatting sqref="R20:R194">
    <cfRule type="expression" dxfId="306" priority="12" stopIfTrue="1">
      <formula>OR($G20=$G19,$D20=$D19)</formula>
    </cfRule>
    <cfRule type="expression" dxfId="305" priority="13" stopIfTrue="1">
      <formula>"ND($G21&lt;&gt;""- -"",$G21&lt;&gt;TEXT(X21,""Dddd, Mmmm dd, Yyyy""))"</formula>
    </cfRule>
    <cfRule type="expression" dxfId="304" priority="14" stopIfTrue="1">
      <formula>($AI20=1)</formula>
    </cfRule>
  </conditionalFormatting>
  <conditionalFormatting sqref="C20:C194">
    <cfRule type="expression" dxfId="303" priority="15" stopIfTrue="1">
      <formula>($X$16=$X$14)</formula>
    </cfRule>
    <cfRule type="expression" dxfId="302" priority="16" stopIfTrue="1">
      <formula>($AV20=1)</formula>
    </cfRule>
    <cfRule type="expression" dxfId="301" priority="17" stopIfTrue="1">
      <formula>AND(D20=1+D19,G20=X20)</formula>
    </cfRule>
  </conditionalFormatting>
  <conditionalFormatting sqref="D20">
    <cfRule type="expression" dxfId="300" priority="18" stopIfTrue="1">
      <formula>OR($G20=$G19,$D20=$D19)</formula>
    </cfRule>
    <cfRule type="expression" dxfId="299" priority="19" stopIfTrue="1">
      <formula>AND($G20&lt;&gt;"- -",$G20&lt;&gt;$Y20)</formula>
    </cfRule>
    <cfRule type="expression" dxfId="298" priority="20" stopIfTrue="1">
      <formula>($AI20=1)</formula>
    </cfRule>
  </conditionalFormatting>
  <conditionalFormatting sqref="E20:G20">
    <cfRule type="expression" dxfId="297" priority="21" stopIfTrue="1">
      <formula>OR($G20=$G19,$D20=$D19)</formula>
    </cfRule>
    <cfRule type="expression" dxfId="296" priority="22" stopIfTrue="1">
      <formula>AND($G20&lt;&gt;"- -",$G20&lt;&gt;$Y20)</formula>
    </cfRule>
    <cfRule type="expression" dxfId="295" priority="23" stopIfTrue="1">
      <formula>($AI20+$AX20&gt;0)</formula>
    </cfRule>
  </conditionalFormatting>
  <conditionalFormatting sqref="V5:V7 U6:U7 J6">
    <cfRule type="expression" dxfId="294" priority="24" stopIfTrue="1">
      <formula>OR($AC$7,$AC$6,#REF!)</formula>
    </cfRule>
  </conditionalFormatting>
  <conditionalFormatting sqref="U5">
    <cfRule type="expression" dxfId="293" priority="25" stopIfTrue="1">
      <formula>OR($AC$7,$AC$6)</formula>
    </cfRule>
  </conditionalFormatting>
  <conditionalFormatting sqref="V19">
    <cfRule type="cellIs" dxfId="292" priority="26" stopIfTrue="1" operator="equal">
      <formula>1</formula>
    </cfRule>
  </conditionalFormatting>
  <conditionalFormatting sqref="BJ13:BN13 R16:R17">
    <cfRule type="cellIs" dxfId="291" priority="27" stopIfTrue="1" operator="equal">
      <formula>0</formula>
    </cfRule>
  </conditionalFormatting>
  <conditionalFormatting sqref="AP20:AP194">
    <cfRule type="cellIs" dxfId="290" priority="28" stopIfTrue="1" operator="lessThan">
      <formula>999</formula>
    </cfRule>
  </conditionalFormatting>
  <conditionalFormatting sqref="BE19:BF19 K18:L18">
    <cfRule type="expression" dxfId="289" priority="29" stopIfTrue="1">
      <formula>($K$19=$AL$7)</formula>
    </cfRule>
  </conditionalFormatting>
  <conditionalFormatting sqref="BE20:BF20">
    <cfRule type="expression" dxfId="288" priority="30" stopIfTrue="1">
      <formula>($K$19=$AL$7)</formula>
    </cfRule>
  </conditionalFormatting>
  <conditionalFormatting sqref="AB7">
    <cfRule type="expression" dxfId="287" priority="31" stopIfTrue="1">
      <formula>$AC$7</formula>
    </cfRule>
  </conditionalFormatting>
  <conditionalFormatting sqref="AB6">
    <cfRule type="expression" dxfId="286" priority="32" stopIfTrue="1">
      <formula>$AC$6</formula>
    </cfRule>
  </conditionalFormatting>
  <conditionalFormatting sqref="AK5:BO6">
    <cfRule type="cellIs" dxfId="285" priority="33" stopIfTrue="1" operator="equal">
      <formula>0</formula>
    </cfRule>
  </conditionalFormatting>
  <conditionalFormatting sqref="AJ16:AJ17 AJ20:AJ194">
    <cfRule type="cellIs" dxfId="284" priority="34" stopIfTrue="1" operator="greaterThan">
      <formula>0</formula>
    </cfRule>
  </conditionalFormatting>
  <conditionalFormatting sqref="AF20:AG194">
    <cfRule type="cellIs" dxfId="283" priority="35" stopIfTrue="1" operator="greaterThan">
      <formula>1</formula>
    </cfRule>
  </conditionalFormatting>
  <conditionalFormatting sqref="AV20:AV194">
    <cfRule type="cellIs" dxfId="282" priority="36" stopIfTrue="1" operator="equal">
      <formula>1</formula>
    </cfRule>
  </conditionalFormatting>
  <conditionalFormatting sqref="AU20:AU194">
    <cfRule type="expression" dxfId="281" priority="37" stopIfTrue="1">
      <formula>LEN(AU20)&gt;2</formula>
    </cfRule>
  </conditionalFormatting>
  <conditionalFormatting sqref="AK2:BO2">
    <cfRule type="cellIs" dxfId="280" priority="38" stopIfTrue="1" operator="equal">
      <formula>0</formula>
    </cfRule>
  </conditionalFormatting>
  <conditionalFormatting sqref="D18:G19">
    <cfRule type="expression" dxfId="279" priority="39" stopIfTrue="1">
      <formula>($AB$16&lt;2)</formula>
    </cfRule>
  </conditionalFormatting>
  <conditionalFormatting sqref="B18">
    <cfRule type="expression" dxfId="278" priority="40" stopIfTrue="1">
      <formula>(B18&gt;DATE(2000+$Y$2,$AA$21+1,1)-DATE(2000+$Y$2,$AA$21,1))</formula>
    </cfRule>
  </conditionalFormatting>
  <conditionalFormatting sqref="U201:AB201">
    <cfRule type="expression" dxfId="277" priority="41" stopIfTrue="1">
      <formula>(LEN($X$11)&gt;4)</formula>
    </cfRule>
  </conditionalFormatting>
  <conditionalFormatting sqref="N19:Q19 BH20:BK20">
    <cfRule type="cellIs" dxfId="276" priority="42" stopIfTrue="1" operator="equal">
      <formula>0</formula>
    </cfRule>
    <cfRule type="expression" dxfId="275" priority="43" stopIfTrue="1">
      <formula>($AJ$2=$AF$5)</formula>
    </cfRule>
  </conditionalFormatting>
  <conditionalFormatting sqref="M19 BG20">
    <cfRule type="cellIs" dxfId="274" priority="44" stopIfTrue="1" operator="equal">
      <formula>0</formula>
    </cfRule>
    <cfRule type="expression" dxfId="273" priority="45" stopIfTrue="1">
      <formula>($AJ$2=$AF$5)</formula>
    </cfRule>
  </conditionalFormatting>
  <conditionalFormatting sqref="C17">
    <cfRule type="cellIs" dxfId="272" priority="46" stopIfTrue="1" operator="equal">
      <formula>"X"</formula>
    </cfRule>
  </conditionalFormatting>
  <conditionalFormatting sqref="B16:J16">
    <cfRule type="expression" dxfId="271" priority="47" stopIfTrue="1">
      <formula>AND($AJ$2=$AF$5,$X$16=$X$13)</formula>
    </cfRule>
  </conditionalFormatting>
  <conditionalFormatting sqref="AW20:AW194">
    <cfRule type="cellIs" dxfId="270" priority="48" stopIfTrue="1" operator="equal">
      <formula>0</formula>
    </cfRule>
  </conditionalFormatting>
  <conditionalFormatting sqref="AB20:AB194">
    <cfRule type="cellIs" dxfId="269" priority="49" stopIfTrue="1" operator="greaterThan">
      <formula>0</formula>
    </cfRule>
    <cfRule type="cellIs" dxfId="268" priority="50" stopIfTrue="1" operator="lessThan">
      <formula>0</formula>
    </cfRule>
  </conditionalFormatting>
  <conditionalFormatting sqref="J7">
    <cfRule type="cellIs" dxfId="267" priority="51" stopIfTrue="1" operator="lessThan">
      <formula>0</formula>
    </cfRule>
  </conditionalFormatting>
  <conditionalFormatting sqref="N20:Q194">
    <cfRule type="expression" dxfId="266" priority="52" stopIfTrue="1">
      <formula>OR($AW20=0,$AV20=1,$AG20=99,$AJ$2=$AF$5)</formula>
    </cfRule>
  </conditionalFormatting>
  <conditionalFormatting sqref="M20:M194">
    <cfRule type="expression" dxfId="265" priority="53" stopIfTrue="1">
      <formula>OR($AJ$2=$AF$5,$AW20=0,$AV20=1,$AG20=99)</formula>
    </cfRule>
    <cfRule type="cellIs" dxfId="264" priority="54" stopIfTrue="1" operator="lessThan">
      <formula>0</formula>
    </cfRule>
    <cfRule type="expression" dxfId="263" priority="55" stopIfTrue="1">
      <formula>($D19=$D20)</formula>
    </cfRule>
  </conditionalFormatting>
  <conditionalFormatting sqref="BM20:BN194">
    <cfRule type="cellIs" dxfId="262" priority="56" stopIfTrue="1" operator="notEqual">
      <formula>1</formula>
    </cfRule>
  </conditionalFormatting>
  <conditionalFormatting sqref="L35:L194">
    <cfRule type="expression" dxfId="261" priority="57" stopIfTrue="1">
      <formula>OR($AJ$2=$AF$5,$AW35=0,$AV35=1,$AG35=99)</formula>
    </cfRule>
    <cfRule type="expression" dxfId="260" priority="58" stopIfTrue="1">
      <formula>AND(ISNUMBER(L35),OR(AND(L35&lt;K34,B35&gt;1),K35&gt;L35,$BN35&lt;&gt;1))</formula>
    </cfRule>
  </conditionalFormatting>
  <conditionalFormatting sqref="K35:K194">
    <cfRule type="expression" dxfId="259" priority="59" stopIfTrue="1">
      <formula>OR($AJ$2=$AF$5,$AW35=0,$AV35=1,$AG35=99)</formula>
    </cfRule>
    <cfRule type="expression" dxfId="258" priority="60" stopIfTrue="1">
      <formula>AND(ISNUMBER(K35),OR(K35&lt;L34,K35&gt;L35,$BM35&lt;&gt;1))</formula>
    </cfRule>
  </conditionalFormatting>
  <conditionalFormatting sqref="B13:B15">
    <cfRule type="expression" dxfId="257" priority="61" stopIfTrue="1">
      <formula>AND($AJ$2=$AF$5,$X$16=$X$13)</formula>
    </cfRule>
  </conditionalFormatting>
  <conditionalFormatting sqref="D21:D194">
    <cfRule type="expression" dxfId="256" priority="62" stopIfTrue="1">
      <formula>OR($G21=$G20,$D21=$D20)</formula>
    </cfRule>
    <cfRule type="expression" dxfId="255" priority="63" stopIfTrue="1">
      <formula>AND($G21&lt;&gt;"- -",$G21&lt;&gt;$Y21)</formula>
    </cfRule>
    <cfRule type="expression" dxfId="254" priority="64" stopIfTrue="1">
      <formula>($AI21=1)</formula>
    </cfRule>
  </conditionalFormatting>
  <conditionalFormatting sqref="E21:G194">
    <cfRule type="expression" dxfId="253" priority="65" stopIfTrue="1">
      <formula>OR($G21=$G20,$D21=$D20)</formula>
    </cfRule>
    <cfRule type="expression" dxfId="252" priority="66" stopIfTrue="1">
      <formula>AND($G21&lt;&gt;"- -",$G21&lt;&gt;$Y21)</formula>
    </cfRule>
    <cfRule type="expression" dxfId="251" priority="67" stopIfTrue="1">
      <formula>($AI21+$AX21&gt;0)</formula>
    </cfRule>
  </conditionalFormatting>
  <conditionalFormatting sqref="L20:L34">
    <cfRule type="expression" dxfId="250" priority="68" stopIfTrue="1">
      <formula>OR($AJ$2=$AF$5,$AW20=0,$AV20=1,$AG20=99)</formula>
    </cfRule>
    <cfRule type="expression" dxfId="249" priority="69" stopIfTrue="1">
      <formula>AND(ISNUMBER(L20),OR(AND(L20&lt;K19,B20&gt;1),K20&gt;L20))</formula>
    </cfRule>
  </conditionalFormatting>
  <conditionalFormatting sqref="K20:K34">
    <cfRule type="expression" dxfId="248" priority="70" stopIfTrue="1">
      <formula>OR($AJ$2=$AF$5,$AW20=0,$AV20=1,$AG20=99)</formula>
    </cfRule>
    <cfRule type="expression" dxfId="247" priority="71" stopIfTrue="1">
      <formula>AND(ISNUMBER(K20),ISNUMBER(L20),OR(K20&lt;L19,K20&gt;L20))</formula>
    </cfRule>
  </conditionalFormatting>
  <conditionalFormatting sqref="C9:J9">
    <cfRule type="expression" dxfId="246" priority="72" stopIfTrue="1">
      <formula>AND(ISNUMBER(C$9),ISNUMBER(C10),(C$9&gt;C$10))</formula>
    </cfRule>
  </conditionalFormatting>
  <conditionalFormatting sqref="E8:F8">
    <cfRule type="expression" dxfId="245" priority="73" stopIfTrue="1">
      <formula>(BJ$13&gt;0)</formula>
    </cfRule>
    <cfRule type="expression" dxfId="244" priority="74" stopIfTrue="1">
      <formula>AND(ISNUMBER(E$9),ISNUMBER(E10),(E$9&gt;E$10))</formula>
    </cfRule>
  </conditionalFormatting>
  <conditionalFormatting sqref="G8:J8">
    <cfRule type="expression" dxfId="243" priority="75" stopIfTrue="1">
      <formula>(BK$13&gt;0)</formula>
    </cfRule>
    <cfRule type="expression" dxfId="242" priority="76" stopIfTrue="1">
      <formula>AND(ISNUMBER(G$9),ISNUMBER(G10),(G$9&gt;G$10))</formula>
    </cfRule>
  </conditionalFormatting>
  <conditionalFormatting sqref="H6:I7">
    <cfRule type="expression" dxfId="241" priority="77" stopIfTrue="1">
      <formula>AND(ISNUMBER($H$7),$H$7&lt;$I$7)</formula>
    </cfRule>
  </conditionalFormatting>
  <conditionalFormatting sqref="C10:J10">
    <cfRule type="expression" dxfId="240"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C:\Users\SBRISS~1\AppData\Local\Temp\notesF3B52A\[~7318079.xlsx]10</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10</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octobre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October</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10</v>
      </c>
      <c r="AE6" s="204" t="str">
        <f ca="1">TEXT(DATE($AE$7,$AD$6,1),"Mmmm, YYYY")</f>
        <v>October,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42277</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octobre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October</v>
      </c>
      <c r="V18" s="652" t="str">
        <f ca="1">AE6</f>
        <v>October,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octobre</v>
      </c>
      <c r="V19" s="652" t="str">
        <f ca="1">U19&amp;" "&amp;Year_four_digits</f>
        <v>octobre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Jeu.  1 octobre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Jeu</v>
      </c>
      <c r="U20" s="249" t="str">
        <f ca="1">$U$19</f>
        <v>octobre</v>
      </c>
      <c r="V20" s="179"/>
      <c r="W20" s="179"/>
      <c r="X20" s="430">
        <f ca="1">$AE$8+D20</f>
        <v>42278</v>
      </c>
      <c r="Y20" s="568" t="str">
        <f ca="1">IF(Y14="f",T20&amp;". "&amp;" "&amp;R20&amp;" "&amp;U20&amp;" "&amp;$AE$7,T20&amp;". "&amp;U20&amp;" "&amp;R20&amp;", "&amp;$AE$7)</f>
        <v>Jeu.  1 octobre 2015</v>
      </c>
      <c r="Z20" s="431">
        <f t="shared" ref="Z20:Z83" ca="1" si="4">MIN(R20,$AF$5)</f>
        <v>1</v>
      </c>
      <c r="AA20" s="432">
        <f t="shared" ref="AA20:AA83" ca="1" si="5">$AD$6</f>
        <v>10</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Mer</v>
      </c>
      <c r="U21" s="249" t="str">
        <f t="shared" ref="U21:U84" ca="1" si="13">$U$19</f>
        <v>octobre</v>
      </c>
      <c r="V21" s="184"/>
      <c r="W21" s="179"/>
      <c r="X21" s="430">
        <f ca="1">$AE$8+D21</f>
        <v>42277</v>
      </c>
      <c r="Y21" s="568" t="str">
        <f t="shared" ref="Y21:Y84" ca="1" si="14">IF(Y15="f",T21&amp;". "&amp;" "&amp;R21&amp;" "&amp;U21&amp;" "&amp;$AE$7,T21&amp;". "&amp;U21&amp;" "&amp;R21&amp;", "&amp;$AE$7)</f>
        <v>Mer. octobre , 2015</v>
      </c>
      <c r="Z21" s="431">
        <f t="shared" ca="1" si="4"/>
        <v>31</v>
      </c>
      <c r="AA21" s="432">
        <f t="shared" ca="1" si="5"/>
        <v>10</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Mer</v>
      </c>
      <c r="U22" s="249" t="str">
        <f t="shared" ca="1" si="13"/>
        <v>octobre</v>
      </c>
      <c r="V22" s="184"/>
      <c r="W22" s="179"/>
      <c r="X22" s="430">
        <f t="shared" ref="X22:X85" ca="1" si="17">$AE$8+D22</f>
        <v>42277</v>
      </c>
      <c r="Y22" s="568" t="str">
        <f t="shared" ca="1" si="14"/>
        <v>Mer. octobre , 2015</v>
      </c>
      <c r="Z22" s="431">
        <f t="shared" ca="1" si="4"/>
        <v>31</v>
      </c>
      <c r="AA22" s="432">
        <f t="shared" ca="1" si="5"/>
        <v>10</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Mer</v>
      </c>
      <c r="U23" s="249" t="str">
        <f t="shared" ca="1" si="13"/>
        <v>octobre</v>
      </c>
      <c r="V23" s="184"/>
      <c r="W23" s="179"/>
      <c r="X23" s="430">
        <f t="shared" ca="1" si="17"/>
        <v>42277</v>
      </c>
      <c r="Y23" s="568" t="str">
        <f t="shared" ca="1" si="14"/>
        <v>Mer. octobre , 2015</v>
      </c>
      <c r="Z23" s="431">
        <f t="shared" ca="1" si="4"/>
        <v>31</v>
      </c>
      <c r="AA23" s="432">
        <f t="shared" ca="1" si="5"/>
        <v>10</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Mer</v>
      </c>
      <c r="U24" s="249" t="str">
        <f t="shared" ca="1" si="13"/>
        <v>octobre</v>
      </c>
      <c r="V24" s="184"/>
      <c r="W24" s="179"/>
      <c r="X24" s="430">
        <f t="shared" ca="1" si="17"/>
        <v>42277</v>
      </c>
      <c r="Y24" s="568" t="str">
        <f t="shared" ca="1" si="14"/>
        <v>Mer. octobre , 2015</v>
      </c>
      <c r="Z24" s="431">
        <f t="shared" ca="1" si="4"/>
        <v>31</v>
      </c>
      <c r="AA24" s="432">
        <f t="shared" ca="1" si="5"/>
        <v>10</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Mer</v>
      </c>
      <c r="U25" s="249" t="str">
        <f t="shared" ca="1" si="13"/>
        <v>octobre</v>
      </c>
      <c r="V25" s="184"/>
      <c r="W25" s="179"/>
      <c r="X25" s="430">
        <f t="shared" ca="1" si="17"/>
        <v>42277</v>
      </c>
      <c r="Y25" s="568" t="str">
        <f t="shared" ca="1" si="14"/>
        <v>Mer. octobre , 2015</v>
      </c>
      <c r="Z25" s="431">
        <f t="shared" ca="1" si="4"/>
        <v>31</v>
      </c>
      <c r="AA25" s="432">
        <f t="shared" ca="1" si="5"/>
        <v>10</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Mer</v>
      </c>
      <c r="U26" s="249" t="str">
        <f t="shared" ca="1" si="13"/>
        <v>octobre</v>
      </c>
      <c r="V26" s="184"/>
      <c r="W26" s="179"/>
      <c r="X26" s="430">
        <f t="shared" ca="1" si="17"/>
        <v>42277</v>
      </c>
      <c r="Y26" s="568" t="str">
        <f t="shared" ca="1" si="14"/>
        <v>Mer. octobre , 2015</v>
      </c>
      <c r="Z26" s="431">
        <f t="shared" ca="1" si="4"/>
        <v>31</v>
      </c>
      <c r="AA26" s="432">
        <f t="shared" ca="1" si="5"/>
        <v>10</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Mer</v>
      </c>
      <c r="U27" s="249" t="str">
        <f t="shared" ca="1" si="13"/>
        <v>octobre</v>
      </c>
      <c r="V27" s="184"/>
      <c r="W27" s="179"/>
      <c r="X27" s="430">
        <f t="shared" ca="1" si="17"/>
        <v>42277</v>
      </c>
      <c r="Y27" s="568" t="str">
        <f t="shared" ca="1" si="14"/>
        <v>Mer. octobre , 2015</v>
      </c>
      <c r="Z27" s="431">
        <f t="shared" ca="1" si="4"/>
        <v>31</v>
      </c>
      <c r="AA27" s="432">
        <f t="shared" ca="1" si="5"/>
        <v>10</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Mer</v>
      </c>
      <c r="U28" s="249" t="str">
        <f t="shared" ca="1" si="13"/>
        <v>octobre</v>
      </c>
      <c r="V28" s="184"/>
      <c r="W28" s="179"/>
      <c r="X28" s="430">
        <f t="shared" ca="1" si="17"/>
        <v>42277</v>
      </c>
      <c r="Y28" s="568" t="str">
        <f t="shared" ca="1" si="14"/>
        <v>Mer. octobre , 2015</v>
      </c>
      <c r="Z28" s="431">
        <f t="shared" ca="1" si="4"/>
        <v>31</v>
      </c>
      <c r="AA28" s="432">
        <f t="shared" ca="1" si="5"/>
        <v>10</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Mer</v>
      </c>
      <c r="U29" s="249" t="str">
        <f t="shared" ca="1" si="13"/>
        <v>octobre</v>
      </c>
      <c r="V29" s="184"/>
      <c r="W29" s="179"/>
      <c r="X29" s="430">
        <f t="shared" ca="1" si="17"/>
        <v>42277</v>
      </c>
      <c r="Y29" s="568" t="str">
        <f t="shared" ca="1" si="14"/>
        <v>Mer. octobre , 2015</v>
      </c>
      <c r="Z29" s="431">
        <f t="shared" ca="1" si="4"/>
        <v>31</v>
      </c>
      <c r="AA29" s="432">
        <f t="shared" ca="1" si="5"/>
        <v>10</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Mer</v>
      </c>
      <c r="U30" s="249" t="str">
        <f t="shared" ca="1" si="13"/>
        <v>octobre</v>
      </c>
      <c r="V30" s="184"/>
      <c r="W30" s="179"/>
      <c r="X30" s="430">
        <f t="shared" ca="1" si="17"/>
        <v>42277</v>
      </c>
      <c r="Y30" s="568" t="str">
        <f t="shared" ca="1" si="14"/>
        <v>Mer. octobre , 2015</v>
      </c>
      <c r="Z30" s="431">
        <f t="shared" ca="1" si="4"/>
        <v>31</v>
      </c>
      <c r="AA30" s="432">
        <f t="shared" ca="1" si="5"/>
        <v>10</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Mer</v>
      </c>
      <c r="U31" s="249" t="str">
        <f t="shared" ca="1" si="13"/>
        <v>octobre</v>
      </c>
      <c r="V31" s="184"/>
      <c r="W31" s="179"/>
      <c r="X31" s="430">
        <f t="shared" ca="1" si="17"/>
        <v>42277</v>
      </c>
      <c r="Y31" s="568" t="str">
        <f t="shared" ca="1" si="14"/>
        <v>Mer. octobre , 2015</v>
      </c>
      <c r="Z31" s="431">
        <f t="shared" ca="1" si="4"/>
        <v>31</v>
      </c>
      <c r="AA31" s="432">
        <f t="shared" ca="1" si="5"/>
        <v>10</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Mer</v>
      </c>
      <c r="U32" s="249" t="str">
        <f t="shared" ca="1" si="13"/>
        <v>octobre</v>
      </c>
      <c r="V32" s="184"/>
      <c r="W32" s="179"/>
      <c r="X32" s="430">
        <f t="shared" ca="1" si="17"/>
        <v>42277</v>
      </c>
      <c r="Y32" s="568" t="str">
        <f t="shared" ca="1" si="14"/>
        <v>Mer. octobre , 2015</v>
      </c>
      <c r="Z32" s="431">
        <f t="shared" ca="1" si="4"/>
        <v>31</v>
      </c>
      <c r="AA32" s="432">
        <f t="shared" ca="1" si="5"/>
        <v>10</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Mer</v>
      </c>
      <c r="U33" s="249" t="str">
        <f t="shared" ca="1" si="13"/>
        <v>octobre</v>
      </c>
      <c r="V33" s="184"/>
      <c r="W33" s="179"/>
      <c r="X33" s="430">
        <f t="shared" ca="1" si="17"/>
        <v>42277</v>
      </c>
      <c r="Y33" s="568" t="str">
        <f t="shared" ca="1" si="14"/>
        <v>Mer. octobre , 2015</v>
      </c>
      <c r="Z33" s="431">
        <f t="shared" ca="1" si="4"/>
        <v>31</v>
      </c>
      <c r="AA33" s="432">
        <f t="shared" ca="1" si="5"/>
        <v>10</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Mer</v>
      </c>
      <c r="U34" s="249" t="str">
        <f t="shared" ca="1" si="13"/>
        <v>octobre</v>
      </c>
      <c r="V34" s="184"/>
      <c r="W34" s="179"/>
      <c r="X34" s="430">
        <f t="shared" ca="1" si="17"/>
        <v>42277</v>
      </c>
      <c r="Y34" s="568" t="str">
        <f t="shared" ca="1" si="14"/>
        <v>Mer. octobre , 2015</v>
      </c>
      <c r="Z34" s="431">
        <f t="shared" ca="1" si="4"/>
        <v>31</v>
      </c>
      <c r="AA34" s="432">
        <f t="shared" ca="1" si="5"/>
        <v>10</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Mer</v>
      </c>
      <c r="U35" s="249" t="str">
        <f t="shared" ca="1" si="13"/>
        <v>octobre</v>
      </c>
      <c r="V35" s="184"/>
      <c r="W35" s="179"/>
      <c r="X35" s="430">
        <f t="shared" ca="1" si="17"/>
        <v>42277</v>
      </c>
      <c r="Y35" s="568" t="str">
        <f t="shared" ca="1" si="14"/>
        <v>Mer. octobre , 2015</v>
      </c>
      <c r="Z35" s="431">
        <f t="shared" ca="1" si="4"/>
        <v>31</v>
      </c>
      <c r="AA35" s="432">
        <f t="shared" ca="1" si="5"/>
        <v>10</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Mer</v>
      </c>
      <c r="U36" s="249" t="str">
        <f t="shared" ca="1" si="13"/>
        <v>octobre</v>
      </c>
      <c r="V36" s="184"/>
      <c r="W36" s="179"/>
      <c r="X36" s="430">
        <f t="shared" ca="1" si="17"/>
        <v>42277</v>
      </c>
      <c r="Y36" s="568" t="str">
        <f t="shared" ca="1" si="14"/>
        <v>Mer. octobre , 2015</v>
      </c>
      <c r="Z36" s="431">
        <f t="shared" ca="1" si="4"/>
        <v>31</v>
      </c>
      <c r="AA36" s="432">
        <f t="shared" ca="1" si="5"/>
        <v>10</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Mer</v>
      </c>
      <c r="U37" s="249" t="str">
        <f t="shared" ca="1" si="13"/>
        <v>octobre</v>
      </c>
      <c r="V37" s="184"/>
      <c r="W37" s="179"/>
      <c r="X37" s="430">
        <f t="shared" ca="1" si="17"/>
        <v>42277</v>
      </c>
      <c r="Y37" s="568" t="str">
        <f t="shared" ca="1" si="14"/>
        <v>Mer. octobre , 2015</v>
      </c>
      <c r="Z37" s="431">
        <f t="shared" ca="1" si="4"/>
        <v>31</v>
      </c>
      <c r="AA37" s="432">
        <f t="shared" ca="1" si="5"/>
        <v>10</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Mer</v>
      </c>
      <c r="U38" s="249" t="str">
        <f t="shared" ca="1" si="13"/>
        <v>octobre</v>
      </c>
      <c r="V38" s="184"/>
      <c r="W38" s="179"/>
      <c r="X38" s="430">
        <f t="shared" ca="1" si="17"/>
        <v>42277</v>
      </c>
      <c r="Y38" s="568" t="str">
        <f t="shared" ca="1" si="14"/>
        <v>Mer. octobre , 2015</v>
      </c>
      <c r="Z38" s="431">
        <f t="shared" ca="1" si="4"/>
        <v>31</v>
      </c>
      <c r="AA38" s="432">
        <f t="shared" ca="1" si="5"/>
        <v>10</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Mer</v>
      </c>
      <c r="U39" s="249" t="str">
        <f t="shared" ca="1" si="13"/>
        <v>octobre</v>
      </c>
      <c r="V39" s="184"/>
      <c r="W39" s="179"/>
      <c r="X39" s="430">
        <f t="shared" ca="1" si="17"/>
        <v>42277</v>
      </c>
      <c r="Y39" s="568" t="str">
        <f t="shared" ca="1" si="14"/>
        <v>Mer. octobre , 2015</v>
      </c>
      <c r="Z39" s="431">
        <f t="shared" ca="1" si="4"/>
        <v>31</v>
      </c>
      <c r="AA39" s="432">
        <f t="shared" ca="1" si="5"/>
        <v>10</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Mer</v>
      </c>
      <c r="U40" s="249" t="str">
        <f t="shared" ca="1" si="13"/>
        <v>octobre</v>
      </c>
      <c r="V40" s="184"/>
      <c r="W40" s="179"/>
      <c r="X40" s="430">
        <f t="shared" ca="1" si="17"/>
        <v>42277</v>
      </c>
      <c r="Y40" s="568" t="str">
        <f t="shared" ca="1" si="14"/>
        <v>Mer. octobre , 2015</v>
      </c>
      <c r="Z40" s="431">
        <f t="shared" ca="1" si="4"/>
        <v>31</v>
      </c>
      <c r="AA40" s="432">
        <f t="shared" ca="1" si="5"/>
        <v>10</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Mer</v>
      </c>
      <c r="U41" s="249" t="str">
        <f t="shared" ca="1" si="13"/>
        <v>octobre</v>
      </c>
      <c r="V41" s="184"/>
      <c r="W41" s="179"/>
      <c r="X41" s="430">
        <f t="shared" ca="1" si="17"/>
        <v>42277</v>
      </c>
      <c r="Y41" s="568" t="str">
        <f t="shared" ca="1" si="14"/>
        <v>Mer. octobre , 2015</v>
      </c>
      <c r="Z41" s="431">
        <f t="shared" ca="1" si="4"/>
        <v>31</v>
      </c>
      <c r="AA41" s="432">
        <f t="shared" ca="1" si="5"/>
        <v>10</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Mer</v>
      </c>
      <c r="U42" s="249" t="str">
        <f t="shared" ca="1" si="13"/>
        <v>octobre</v>
      </c>
      <c r="V42" s="184"/>
      <c r="W42" s="179"/>
      <c r="X42" s="430">
        <f t="shared" ca="1" si="17"/>
        <v>42277</v>
      </c>
      <c r="Y42" s="568" t="str">
        <f t="shared" ca="1" si="14"/>
        <v>Mer. octobre , 2015</v>
      </c>
      <c r="Z42" s="431">
        <f t="shared" ca="1" si="4"/>
        <v>31</v>
      </c>
      <c r="AA42" s="432">
        <f t="shared" ca="1" si="5"/>
        <v>10</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Mer</v>
      </c>
      <c r="U43" s="249" t="str">
        <f t="shared" ca="1" si="13"/>
        <v>octobre</v>
      </c>
      <c r="V43" s="184"/>
      <c r="W43" s="179"/>
      <c r="X43" s="430">
        <f t="shared" ca="1" si="17"/>
        <v>42277</v>
      </c>
      <c r="Y43" s="568" t="str">
        <f t="shared" ca="1" si="14"/>
        <v>Mer. octobre , 2015</v>
      </c>
      <c r="Z43" s="431">
        <f t="shared" ca="1" si="4"/>
        <v>31</v>
      </c>
      <c r="AA43" s="432">
        <f t="shared" ca="1" si="5"/>
        <v>10</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Mer</v>
      </c>
      <c r="U44" s="249" t="str">
        <f t="shared" ca="1" si="13"/>
        <v>octobre</v>
      </c>
      <c r="V44" s="184"/>
      <c r="W44" s="179"/>
      <c r="X44" s="430">
        <f t="shared" ca="1" si="17"/>
        <v>42277</v>
      </c>
      <c r="Y44" s="568" t="str">
        <f t="shared" ca="1" si="14"/>
        <v>Mer. octobre , 2015</v>
      </c>
      <c r="Z44" s="431">
        <f t="shared" ca="1" si="4"/>
        <v>31</v>
      </c>
      <c r="AA44" s="432">
        <f t="shared" ca="1" si="5"/>
        <v>10</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Mer</v>
      </c>
      <c r="U45" s="249" t="str">
        <f t="shared" ca="1" si="13"/>
        <v>octobre</v>
      </c>
      <c r="V45" s="184"/>
      <c r="W45" s="179"/>
      <c r="X45" s="430">
        <f t="shared" ca="1" si="17"/>
        <v>42277</v>
      </c>
      <c r="Y45" s="568" t="str">
        <f t="shared" ca="1" si="14"/>
        <v>Mer. octobre , 2015</v>
      </c>
      <c r="Z45" s="431">
        <f t="shared" ca="1" si="4"/>
        <v>31</v>
      </c>
      <c r="AA45" s="432">
        <f t="shared" ca="1" si="5"/>
        <v>10</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Mer</v>
      </c>
      <c r="U46" s="249" t="str">
        <f t="shared" ca="1" si="13"/>
        <v>octobre</v>
      </c>
      <c r="V46" s="184"/>
      <c r="W46" s="179"/>
      <c r="X46" s="430">
        <f t="shared" ca="1" si="17"/>
        <v>42277</v>
      </c>
      <c r="Y46" s="568" t="str">
        <f t="shared" ca="1" si="14"/>
        <v>Mer. octobre , 2015</v>
      </c>
      <c r="Z46" s="431">
        <f t="shared" ca="1" si="4"/>
        <v>31</v>
      </c>
      <c r="AA46" s="432">
        <f t="shared" ca="1" si="5"/>
        <v>10</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Mer</v>
      </c>
      <c r="U47" s="249" t="str">
        <f t="shared" ca="1" si="13"/>
        <v>octobre</v>
      </c>
      <c r="V47" s="184"/>
      <c r="W47" s="179"/>
      <c r="X47" s="430">
        <f t="shared" ca="1" si="17"/>
        <v>42277</v>
      </c>
      <c r="Y47" s="568" t="str">
        <f t="shared" ca="1" si="14"/>
        <v>Mer. octobre , 2015</v>
      </c>
      <c r="Z47" s="431">
        <f t="shared" ca="1" si="4"/>
        <v>31</v>
      </c>
      <c r="AA47" s="432">
        <f t="shared" ca="1" si="5"/>
        <v>10</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Mer</v>
      </c>
      <c r="U48" s="249" t="str">
        <f t="shared" ca="1" si="13"/>
        <v>octobre</v>
      </c>
      <c r="V48" s="184"/>
      <c r="W48" s="179"/>
      <c r="X48" s="430">
        <f t="shared" ca="1" si="17"/>
        <v>42277</v>
      </c>
      <c r="Y48" s="568" t="str">
        <f t="shared" ca="1" si="14"/>
        <v>Mer. octobre , 2015</v>
      </c>
      <c r="Z48" s="431">
        <f t="shared" ca="1" si="4"/>
        <v>31</v>
      </c>
      <c r="AA48" s="432">
        <f t="shared" ca="1" si="5"/>
        <v>10</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Mer</v>
      </c>
      <c r="U49" s="249" t="str">
        <f t="shared" ca="1" si="13"/>
        <v>octobre</v>
      </c>
      <c r="V49" s="184"/>
      <c r="W49" s="179"/>
      <c r="X49" s="430">
        <f t="shared" ca="1" si="17"/>
        <v>42277</v>
      </c>
      <c r="Y49" s="568" t="str">
        <f t="shared" ca="1" si="14"/>
        <v>Mer. octobre , 2015</v>
      </c>
      <c r="Z49" s="431">
        <f t="shared" ca="1" si="4"/>
        <v>31</v>
      </c>
      <c r="AA49" s="432">
        <f t="shared" ca="1" si="5"/>
        <v>10</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Mer</v>
      </c>
      <c r="U50" s="249" t="str">
        <f t="shared" ca="1" si="13"/>
        <v>octobre</v>
      </c>
      <c r="V50" s="184"/>
      <c r="W50" s="179"/>
      <c r="X50" s="430">
        <f t="shared" ca="1" si="17"/>
        <v>42277</v>
      </c>
      <c r="Y50" s="568" t="str">
        <f t="shared" ca="1" si="14"/>
        <v>Mer. octobre , 2015</v>
      </c>
      <c r="Z50" s="431">
        <f t="shared" ca="1" si="4"/>
        <v>31</v>
      </c>
      <c r="AA50" s="432">
        <f t="shared" ca="1" si="5"/>
        <v>10</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Mer</v>
      </c>
      <c r="U51" s="249" t="str">
        <f t="shared" ca="1" si="13"/>
        <v>octobre</v>
      </c>
      <c r="V51" s="184"/>
      <c r="W51" s="179"/>
      <c r="X51" s="430">
        <f t="shared" ca="1" si="17"/>
        <v>42277</v>
      </c>
      <c r="Y51" s="568" t="str">
        <f t="shared" ca="1" si="14"/>
        <v>Mer. octobre , 2015</v>
      </c>
      <c r="Z51" s="431">
        <f t="shared" ca="1" si="4"/>
        <v>31</v>
      </c>
      <c r="AA51" s="432">
        <f t="shared" ca="1" si="5"/>
        <v>10</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Mer</v>
      </c>
      <c r="U52" s="249" t="str">
        <f t="shared" ca="1" si="13"/>
        <v>octobre</v>
      </c>
      <c r="V52" s="184"/>
      <c r="W52" s="179"/>
      <c r="X52" s="430">
        <f t="shared" ca="1" si="17"/>
        <v>42277</v>
      </c>
      <c r="Y52" s="568" t="str">
        <f t="shared" ca="1" si="14"/>
        <v>Mer. octobre , 2015</v>
      </c>
      <c r="Z52" s="431">
        <f t="shared" ca="1" si="4"/>
        <v>31</v>
      </c>
      <c r="AA52" s="432">
        <f t="shared" ca="1" si="5"/>
        <v>10</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Mer</v>
      </c>
      <c r="U53" s="249" t="str">
        <f t="shared" ca="1" si="13"/>
        <v>octobre</v>
      </c>
      <c r="V53" s="184"/>
      <c r="W53" s="179"/>
      <c r="X53" s="430">
        <f t="shared" ca="1" si="17"/>
        <v>42277</v>
      </c>
      <c r="Y53" s="568" t="str">
        <f t="shared" ca="1" si="14"/>
        <v>Mer. octobre , 2015</v>
      </c>
      <c r="Z53" s="431">
        <f t="shared" ca="1" si="4"/>
        <v>31</v>
      </c>
      <c r="AA53" s="432">
        <f t="shared" ca="1" si="5"/>
        <v>10</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Mer</v>
      </c>
      <c r="U54" s="249" t="str">
        <f t="shared" ca="1" si="13"/>
        <v>octobre</v>
      </c>
      <c r="V54" s="184"/>
      <c r="W54" s="179"/>
      <c r="X54" s="430">
        <f t="shared" ca="1" si="17"/>
        <v>42277</v>
      </c>
      <c r="Y54" s="568" t="str">
        <f t="shared" ca="1" si="14"/>
        <v>Mer. octobre , 2015</v>
      </c>
      <c r="Z54" s="431">
        <f t="shared" ca="1" si="4"/>
        <v>31</v>
      </c>
      <c r="AA54" s="432">
        <f t="shared" ca="1" si="5"/>
        <v>10</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Mer</v>
      </c>
      <c r="U55" s="249" t="str">
        <f t="shared" ca="1" si="13"/>
        <v>octobre</v>
      </c>
      <c r="V55" s="184"/>
      <c r="W55" s="179"/>
      <c r="X55" s="430">
        <f t="shared" ca="1" si="17"/>
        <v>42277</v>
      </c>
      <c r="Y55" s="568" t="str">
        <f t="shared" ca="1" si="14"/>
        <v>Mer. octobre , 2015</v>
      </c>
      <c r="Z55" s="431">
        <f t="shared" ca="1" si="4"/>
        <v>31</v>
      </c>
      <c r="AA55" s="432">
        <f t="shared" ca="1" si="5"/>
        <v>10</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Mer</v>
      </c>
      <c r="U56" s="249" t="str">
        <f t="shared" ca="1" si="13"/>
        <v>octobre</v>
      </c>
      <c r="V56" s="184"/>
      <c r="W56" s="179"/>
      <c r="X56" s="430">
        <f t="shared" ca="1" si="17"/>
        <v>42277</v>
      </c>
      <c r="Y56" s="568" t="str">
        <f t="shared" ca="1" si="14"/>
        <v>Mer. octobre , 2015</v>
      </c>
      <c r="Z56" s="431">
        <f t="shared" ca="1" si="4"/>
        <v>31</v>
      </c>
      <c r="AA56" s="432">
        <f t="shared" ca="1" si="5"/>
        <v>10</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Mer</v>
      </c>
      <c r="U57" s="249" t="str">
        <f t="shared" ca="1" si="13"/>
        <v>octobre</v>
      </c>
      <c r="V57" s="184"/>
      <c r="W57" s="179"/>
      <c r="X57" s="430">
        <f t="shared" ca="1" si="17"/>
        <v>42277</v>
      </c>
      <c r="Y57" s="568" t="str">
        <f t="shared" ca="1" si="14"/>
        <v>Mer. octobre , 2015</v>
      </c>
      <c r="Z57" s="431">
        <f t="shared" ca="1" si="4"/>
        <v>31</v>
      </c>
      <c r="AA57" s="432">
        <f t="shared" ca="1" si="5"/>
        <v>10</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Mer</v>
      </c>
      <c r="U58" s="249" t="str">
        <f t="shared" ca="1" si="13"/>
        <v>octobre</v>
      </c>
      <c r="V58" s="184"/>
      <c r="W58" s="179"/>
      <c r="X58" s="430">
        <f t="shared" ca="1" si="17"/>
        <v>42277</v>
      </c>
      <c r="Y58" s="568" t="str">
        <f t="shared" ca="1" si="14"/>
        <v>Mer. octobre , 2015</v>
      </c>
      <c r="Z58" s="431">
        <f t="shared" ca="1" si="4"/>
        <v>31</v>
      </c>
      <c r="AA58" s="432">
        <f t="shared" ca="1" si="5"/>
        <v>10</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Mer</v>
      </c>
      <c r="U59" s="249" t="str">
        <f t="shared" ca="1" si="13"/>
        <v>octobre</v>
      </c>
      <c r="V59" s="184"/>
      <c r="W59" s="179"/>
      <c r="X59" s="430">
        <f t="shared" ca="1" si="17"/>
        <v>42277</v>
      </c>
      <c r="Y59" s="568" t="str">
        <f t="shared" ca="1" si="14"/>
        <v>Mer. octobre , 2015</v>
      </c>
      <c r="Z59" s="431">
        <f t="shared" ca="1" si="4"/>
        <v>31</v>
      </c>
      <c r="AA59" s="432">
        <f t="shared" ca="1" si="5"/>
        <v>10</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Mer</v>
      </c>
      <c r="U60" s="249" t="str">
        <f t="shared" ca="1" si="13"/>
        <v>octobre</v>
      </c>
      <c r="V60" s="184"/>
      <c r="W60" s="179"/>
      <c r="X60" s="430">
        <f t="shared" ca="1" si="17"/>
        <v>42277</v>
      </c>
      <c r="Y60" s="568" t="str">
        <f t="shared" ca="1" si="14"/>
        <v>Mer. octobre , 2015</v>
      </c>
      <c r="Z60" s="431">
        <f t="shared" ca="1" si="4"/>
        <v>31</v>
      </c>
      <c r="AA60" s="432">
        <f t="shared" ca="1" si="5"/>
        <v>10</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Mer</v>
      </c>
      <c r="U61" s="249" t="str">
        <f t="shared" ca="1" si="13"/>
        <v>octobre</v>
      </c>
      <c r="V61" s="184"/>
      <c r="W61" s="179"/>
      <c r="X61" s="430">
        <f t="shared" ca="1" si="17"/>
        <v>42277</v>
      </c>
      <c r="Y61" s="568" t="str">
        <f t="shared" ca="1" si="14"/>
        <v>Mer. octobre , 2015</v>
      </c>
      <c r="Z61" s="431">
        <f t="shared" ca="1" si="4"/>
        <v>31</v>
      </c>
      <c r="AA61" s="432">
        <f t="shared" ca="1" si="5"/>
        <v>10</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Mer</v>
      </c>
      <c r="U62" s="249" t="str">
        <f t="shared" ca="1" si="13"/>
        <v>octobre</v>
      </c>
      <c r="V62" s="184"/>
      <c r="W62" s="179"/>
      <c r="X62" s="430">
        <f t="shared" ca="1" si="17"/>
        <v>42277</v>
      </c>
      <c r="Y62" s="568" t="str">
        <f t="shared" ca="1" si="14"/>
        <v>Mer. octobre , 2015</v>
      </c>
      <c r="Z62" s="431">
        <f t="shared" ca="1" si="4"/>
        <v>31</v>
      </c>
      <c r="AA62" s="432">
        <f t="shared" ca="1" si="5"/>
        <v>10</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Mer</v>
      </c>
      <c r="U63" s="249" t="str">
        <f t="shared" ca="1" si="13"/>
        <v>octobre</v>
      </c>
      <c r="V63" s="184"/>
      <c r="W63" s="179"/>
      <c r="X63" s="430">
        <f t="shared" ca="1" si="17"/>
        <v>42277</v>
      </c>
      <c r="Y63" s="568" t="str">
        <f t="shared" ca="1" si="14"/>
        <v>Mer. octobre , 2015</v>
      </c>
      <c r="Z63" s="431">
        <f t="shared" ca="1" si="4"/>
        <v>31</v>
      </c>
      <c r="AA63" s="432">
        <f t="shared" ca="1" si="5"/>
        <v>10</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Mer</v>
      </c>
      <c r="U64" s="249" t="str">
        <f t="shared" ca="1" si="13"/>
        <v>octobre</v>
      </c>
      <c r="V64" s="184"/>
      <c r="W64" s="179"/>
      <c r="X64" s="430">
        <f t="shared" ca="1" si="17"/>
        <v>42277</v>
      </c>
      <c r="Y64" s="568" t="str">
        <f t="shared" ca="1" si="14"/>
        <v>Mer. octobre , 2015</v>
      </c>
      <c r="Z64" s="431">
        <f t="shared" ca="1" si="4"/>
        <v>31</v>
      </c>
      <c r="AA64" s="432">
        <f t="shared" ca="1" si="5"/>
        <v>10</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Mer</v>
      </c>
      <c r="U65" s="249" t="str">
        <f t="shared" ca="1" si="13"/>
        <v>octobre</v>
      </c>
      <c r="V65" s="184"/>
      <c r="W65" s="179"/>
      <c r="X65" s="430">
        <f t="shared" ca="1" si="17"/>
        <v>42277</v>
      </c>
      <c r="Y65" s="568" t="str">
        <f t="shared" ca="1" si="14"/>
        <v>Mer. octobre , 2015</v>
      </c>
      <c r="Z65" s="431">
        <f t="shared" ca="1" si="4"/>
        <v>31</v>
      </c>
      <c r="AA65" s="432">
        <f t="shared" ca="1" si="5"/>
        <v>10</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Mer</v>
      </c>
      <c r="U66" s="249" t="str">
        <f t="shared" ca="1" si="13"/>
        <v>octobre</v>
      </c>
      <c r="V66" s="184"/>
      <c r="W66" s="179"/>
      <c r="X66" s="430">
        <f t="shared" ca="1" si="17"/>
        <v>42277</v>
      </c>
      <c r="Y66" s="568" t="str">
        <f t="shared" ca="1" si="14"/>
        <v>Mer. octobre , 2015</v>
      </c>
      <c r="Z66" s="431">
        <f t="shared" ca="1" si="4"/>
        <v>31</v>
      </c>
      <c r="AA66" s="432">
        <f t="shared" ca="1" si="5"/>
        <v>10</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Mer</v>
      </c>
      <c r="U67" s="249" t="str">
        <f t="shared" ca="1" si="13"/>
        <v>octobre</v>
      </c>
      <c r="V67" s="184"/>
      <c r="W67" s="179"/>
      <c r="X67" s="430">
        <f t="shared" ca="1" si="17"/>
        <v>42277</v>
      </c>
      <c r="Y67" s="568" t="str">
        <f t="shared" ca="1" si="14"/>
        <v>Mer. octobre , 2015</v>
      </c>
      <c r="Z67" s="431">
        <f t="shared" ca="1" si="4"/>
        <v>31</v>
      </c>
      <c r="AA67" s="432">
        <f t="shared" ca="1" si="5"/>
        <v>10</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Mer</v>
      </c>
      <c r="U68" s="249" t="str">
        <f t="shared" ca="1" si="13"/>
        <v>octobre</v>
      </c>
      <c r="V68" s="184"/>
      <c r="W68" s="179"/>
      <c r="X68" s="430">
        <f t="shared" ca="1" si="17"/>
        <v>42277</v>
      </c>
      <c r="Y68" s="568" t="str">
        <f t="shared" ca="1" si="14"/>
        <v>Mer. octobre , 2015</v>
      </c>
      <c r="Z68" s="431">
        <f t="shared" ca="1" si="4"/>
        <v>31</v>
      </c>
      <c r="AA68" s="432">
        <f t="shared" ca="1" si="5"/>
        <v>10</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Mer</v>
      </c>
      <c r="U69" s="249" t="str">
        <f t="shared" ca="1" si="13"/>
        <v>octobre</v>
      </c>
      <c r="V69" s="184"/>
      <c r="W69" s="179"/>
      <c r="X69" s="430">
        <f t="shared" ca="1" si="17"/>
        <v>42277</v>
      </c>
      <c r="Y69" s="568" t="str">
        <f t="shared" ca="1" si="14"/>
        <v>Mer. octobre , 2015</v>
      </c>
      <c r="Z69" s="431">
        <f t="shared" ca="1" si="4"/>
        <v>31</v>
      </c>
      <c r="AA69" s="432">
        <f t="shared" ca="1" si="5"/>
        <v>10</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Mer</v>
      </c>
      <c r="U70" s="249" t="str">
        <f t="shared" ca="1" si="13"/>
        <v>octobre</v>
      </c>
      <c r="V70" s="184"/>
      <c r="W70" s="179"/>
      <c r="X70" s="430">
        <f t="shared" ca="1" si="17"/>
        <v>42277</v>
      </c>
      <c r="Y70" s="568" t="str">
        <f t="shared" ca="1" si="14"/>
        <v>Mer. octobre , 2015</v>
      </c>
      <c r="Z70" s="431">
        <f t="shared" ca="1" si="4"/>
        <v>31</v>
      </c>
      <c r="AA70" s="432">
        <f t="shared" ca="1" si="5"/>
        <v>10</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Mer</v>
      </c>
      <c r="U71" s="249" t="str">
        <f t="shared" ca="1" si="13"/>
        <v>octobre</v>
      </c>
      <c r="V71" s="184"/>
      <c r="W71" s="179"/>
      <c r="X71" s="430">
        <f t="shared" ca="1" si="17"/>
        <v>42277</v>
      </c>
      <c r="Y71" s="568" t="str">
        <f t="shared" ca="1" si="14"/>
        <v>Mer. octobre , 2015</v>
      </c>
      <c r="Z71" s="431">
        <f t="shared" ca="1" si="4"/>
        <v>31</v>
      </c>
      <c r="AA71" s="432">
        <f t="shared" ca="1" si="5"/>
        <v>10</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Mer</v>
      </c>
      <c r="U72" s="249" t="str">
        <f t="shared" ca="1" si="13"/>
        <v>octobre</v>
      </c>
      <c r="V72" s="184"/>
      <c r="W72" s="179"/>
      <c r="X72" s="430">
        <f t="shared" ca="1" si="17"/>
        <v>42277</v>
      </c>
      <c r="Y72" s="568" t="str">
        <f t="shared" ca="1" si="14"/>
        <v>Mer. octobre , 2015</v>
      </c>
      <c r="Z72" s="431">
        <f t="shared" ca="1" si="4"/>
        <v>31</v>
      </c>
      <c r="AA72" s="432">
        <f t="shared" ca="1" si="5"/>
        <v>10</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Mer</v>
      </c>
      <c r="U73" s="249" t="str">
        <f t="shared" ca="1" si="13"/>
        <v>octobre</v>
      </c>
      <c r="V73" s="184"/>
      <c r="W73" s="179"/>
      <c r="X73" s="430">
        <f t="shared" ca="1" si="17"/>
        <v>42277</v>
      </c>
      <c r="Y73" s="568" t="str">
        <f t="shared" ca="1" si="14"/>
        <v>Mer. octobre , 2015</v>
      </c>
      <c r="Z73" s="431">
        <f t="shared" ca="1" si="4"/>
        <v>31</v>
      </c>
      <c r="AA73" s="432">
        <f t="shared" ca="1" si="5"/>
        <v>10</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Mer</v>
      </c>
      <c r="U74" s="249" t="str">
        <f t="shared" ca="1" si="13"/>
        <v>octobre</v>
      </c>
      <c r="V74" s="184"/>
      <c r="W74" s="179"/>
      <c r="X74" s="430">
        <f t="shared" ca="1" si="17"/>
        <v>42277</v>
      </c>
      <c r="Y74" s="568" t="str">
        <f t="shared" ca="1" si="14"/>
        <v>Mer. octobre , 2015</v>
      </c>
      <c r="Z74" s="431">
        <f t="shared" ca="1" si="4"/>
        <v>31</v>
      </c>
      <c r="AA74" s="432">
        <f t="shared" ca="1" si="5"/>
        <v>10</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Mer</v>
      </c>
      <c r="U75" s="249" t="str">
        <f t="shared" ca="1" si="13"/>
        <v>octobre</v>
      </c>
      <c r="V75" s="184"/>
      <c r="W75" s="179"/>
      <c r="X75" s="430">
        <f t="shared" ca="1" si="17"/>
        <v>42277</v>
      </c>
      <c r="Y75" s="568" t="str">
        <f t="shared" ca="1" si="14"/>
        <v>Mer. octobre , 2015</v>
      </c>
      <c r="Z75" s="431">
        <f t="shared" ca="1" si="4"/>
        <v>31</v>
      </c>
      <c r="AA75" s="432">
        <f t="shared" ca="1" si="5"/>
        <v>10</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Mer</v>
      </c>
      <c r="U76" s="249" t="str">
        <f t="shared" ca="1" si="13"/>
        <v>octobre</v>
      </c>
      <c r="V76" s="184"/>
      <c r="W76" s="179"/>
      <c r="X76" s="430">
        <f t="shared" ca="1" si="17"/>
        <v>42277</v>
      </c>
      <c r="Y76" s="568" t="str">
        <f t="shared" ca="1" si="14"/>
        <v>Mer. octobre , 2015</v>
      </c>
      <c r="Z76" s="431">
        <f t="shared" ca="1" si="4"/>
        <v>31</v>
      </c>
      <c r="AA76" s="432">
        <f t="shared" ca="1" si="5"/>
        <v>10</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Mer</v>
      </c>
      <c r="U77" s="249" t="str">
        <f t="shared" ca="1" si="13"/>
        <v>octobre</v>
      </c>
      <c r="V77" s="184"/>
      <c r="W77" s="179"/>
      <c r="X77" s="430">
        <f t="shared" ca="1" si="17"/>
        <v>42277</v>
      </c>
      <c r="Y77" s="568" t="str">
        <f t="shared" ca="1" si="14"/>
        <v>Mer. octobre , 2015</v>
      </c>
      <c r="Z77" s="431">
        <f t="shared" ca="1" si="4"/>
        <v>31</v>
      </c>
      <c r="AA77" s="432">
        <f t="shared" ca="1" si="5"/>
        <v>10</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Mer</v>
      </c>
      <c r="U78" s="249" t="str">
        <f t="shared" ca="1" si="13"/>
        <v>octobre</v>
      </c>
      <c r="V78" s="184"/>
      <c r="W78" s="179"/>
      <c r="X78" s="430">
        <f t="shared" ca="1" si="17"/>
        <v>42277</v>
      </c>
      <c r="Y78" s="568" t="str">
        <f t="shared" ca="1" si="14"/>
        <v>Mer. octobre , 2015</v>
      </c>
      <c r="Z78" s="431">
        <f t="shared" ca="1" si="4"/>
        <v>31</v>
      </c>
      <c r="AA78" s="432">
        <f t="shared" ca="1" si="5"/>
        <v>10</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Mer</v>
      </c>
      <c r="U79" s="249" t="str">
        <f t="shared" ca="1" si="13"/>
        <v>octobre</v>
      </c>
      <c r="V79" s="184"/>
      <c r="W79" s="179"/>
      <c r="X79" s="430">
        <f t="shared" ca="1" si="17"/>
        <v>42277</v>
      </c>
      <c r="Y79" s="568" t="str">
        <f t="shared" ca="1" si="14"/>
        <v>Mer. octobre , 2015</v>
      </c>
      <c r="Z79" s="431">
        <f t="shared" ca="1" si="4"/>
        <v>31</v>
      </c>
      <c r="AA79" s="432">
        <f t="shared" ca="1" si="5"/>
        <v>10</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Mer</v>
      </c>
      <c r="U80" s="249" t="str">
        <f t="shared" ca="1" si="13"/>
        <v>octobre</v>
      </c>
      <c r="V80" s="184"/>
      <c r="W80" s="179"/>
      <c r="X80" s="430">
        <f t="shared" ca="1" si="17"/>
        <v>42277</v>
      </c>
      <c r="Y80" s="568" t="str">
        <f t="shared" ca="1" si="14"/>
        <v>Mer. octobre , 2015</v>
      </c>
      <c r="Z80" s="431">
        <f t="shared" ca="1" si="4"/>
        <v>31</v>
      </c>
      <c r="AA80" s="432">
        <f t="shared" ca="1" si="5"/>
        <v>10</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Mer</v>
      </c>
      <c r="U81" s="249" t="str">
        <f t="shared" ca="1" si="13"/>
        <v>octobre</v>
      </c>
      <c r="V81" s="184"/>
      <c r="W81" s="179"/>
      <c r="X81" s="430">
        <f t="shared" ca="1" si="17"/>
        <v>42277</v>
      </c>
      <c r="Y81" s="568" t="str">
        <f t="shared" ca="1" si="14"/>
        <v>Mer. octobre , 2015</v>
      </c>
      <c r="Z81" s="431">
        <f t="shared" ca="1" si="4"/>
        <v>31</v>
      </c>
      <c r="AA81" s="432">
        <f t="shared" ca="1" si="5"/>
        <v>10</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Mer</v>
      </c>
      <c r="U82" s="249" t="str">
        <f t="shared" ca="1" si="13"/>
        <v>octobre</v>
      </c>
      <c r="V82" s="184"/>
      <c r="W82" s="179"/>
      <c r="X82" s="430">
        <f t="shared" ca="1" si="17"/>
        <v>42277</v>
      </c>
      <c r="Y82" s="568" t="str">
        <f t="shared" ca="1" si="14"/>
        <v>Mer. octobre , 2015</v>
      </c>
      <c r="Z82" s="431">
        <f t="shared" ca="1" si="4"/>
        <v>31</v>
      </c>
      <c r="AA82" s="432">
        <f t="shared" ca="1" si="5"/>
        <v>10</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Mer</v>
      </c>
      <c r="U83" s="249" t="str">
        <f t="shared" ca="1" si="13"/>
        <v>octobre</v>
      </c>
      <c r="V83" s="184"/>
      <c r="W83" s="179"/>
      <c r="X83" s="430">
        <f t="shared" ca="1" si="17"/>
        <v>42277</v>
      </c>
      <c r="Y83" s="568" t="str">
        <f t="shared" ca="1" si="14"/>
        <v>Mer. octobre , 2015</v>
      </c>
      <c r="Z83" s="431">
        <f t="shared" ca="1" si="4"/>
        <v>31</v>
      </c>
      <c r="AA83" s="432">
        <f t="shared" ca="1" si="5"/>
        <v>10</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Mer</v>
      </c>
      <c r="U84" s="249" t="str">
        <f t="shared" ca="1" si="13"/>
        <v>octobre</v>
      </c>
      <c r="V84" s="184"/>
      <c r="W84" s="179"/>
      <c r="X84" s="430">
        <f t="shared" ca="1" si="17"/>
        <v>42277</v>
      </c>
      <c r="Y84" s="568" t="str">
        <f t="shared" ca="1" si="14"/>
        <v>Mer. octobre , 2015</v>
      </c>
      <c r="Z84" s="431">
        <f t="shared" ref="Z84:Z147" ca="1" si="24">MIN(R84,$AF$5)</f>
        <v>31</v>
      </c>
      <c r="AA84" s="432">
        <f t="shared" ref="AA84:AA147" ca="1" si="25">$AD$6</f>
        <v>10</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Mer</v>
      </c>
      <c r="U85" s="249" t="str">
        <f t="shared" ref="U85:U148" ca="1" si="32">$U$19</f>
        <v>octobre</v>
      </c>
      <c r="V85" s="184"/>
      <c r="W85" s="179"/>
      <c r="X85" s="430">
        <f t="shared" ca="1" si="17"/>
        <v>42277</v>
      </c>
      <c r="Y85" s="568" t="str">
        <f t="shared" ref="Y85:Y148" ca="1" si="33">IF(Y79="f",T85&amp;". "&amp;" "&amp;R85&amp;" "&amp;U85&amp;" "&amp;$AE$7,T85&amp;". "&amp;U85&amp;" "&amp;R85&amp;", "&amp;$AE$7)</f>
        <v>Mer. octobre , 2015</v>
      </c>
      <c r="Z85" s="431">
        <f t="shared" ca="1" si="24"/>
        <v>31</v>
      </c>
      <c r="AA85" s="432">
        <f t="shared" ca="1" si="25"/>
        <v>10</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Mer</v>
      </c>
      <c r="U86" s="249" t="str">
        <f t="shared" ca="1" si="32"/>
        <v>octobre</v>
      </c>
      <c r="V86" s="184"/>
      <c r="W86" s="179"/>
      <c r="X86" s="430">
        <f t="shared" ref="X86:X149" ca="1" si="36">$AE$8+D86</f>
        <v>42277</v>
      </c>
      <c r="Y86" s="568" t="str">
        <f t="shared" ca="1" si="33"/>
        <v>Mer. octobre , 2015</v>
      </c>
      <c r="Z86" s="431">
        <f t="shared" ca="1" si="24"/>
        <v>31</v>
      </c>
      <c r="AA86" s="432">
        <f t="shared" ca="1" si="25"/>
        <v>10</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Mer</v>
      </c>
      <c r="U87" s="249" t="str">
        <f t="shared" ca="1" si="32"/>
        <v>octobre</v>
      </c>
      <c r="V87" s="184"/>
      <c r="W87" s="179"/>
      <c r="X87" s="430">
        <f t="shared" ca="1" si="36"/>
        <v>42277</v>
      </c>
      <c r="Y87" s="568" t="str">
        <f t="shared" ca="1" si="33"/>
        <v>Mer. octobre , 2015</v>
      </c>
      <c r="Z87" s="431">
        <f t="shared" ca="1" si="24"/>
        <v>31</v>
      </c>
      <c r="AA87" s="432">
        <f t="shared" ca="1" si="25"/>
        <v>10</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Mer</v>
      </c>
      <c r="U88" s="249" t="str">
        <f t="shared" ca="1" si="32"/>
        <v>octobre</v>
      </c>
      <c r="V88" s="184"/>
      <c r="W88" s="179"/>
      <c r="X88" s="430">
        <f t="shared" ca="1" si="36"/>
        <v>42277</v>
      </c>
      <c r="Y88" s="568" t="str">
        <f t="shared" ca="1" si="33"/>
        <v>Mer. octobre , 2015</v>
      </c>
      <c r="Z88" s="431">
        <f t="shared" ca="1" si="24"/>
        <v>31</v>
      </c>
      <c r="AA88" s="432">
        <f t="shared" ca="1" si="25"/>
        <v>10</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Mer</v>
      </c>
      <c r="U89" s="249" t="str">
        <f t="shared" ca="1" si="32"/>
        <v>octobre</v>
      </c>
      <c r="V89" s="184"/>
      <c r="W89" s="179"/>
      <c r="X89" s="430">
        <f t="shared" ca="1" si="36"/>
        <v>42277</v>
      </c>
      <c r="Y89" s="568" t="str">
        <f t="shared" ca="1" si="33"/>
        <v>Mer. octobre , 2015</v>
      </c>
      <c r="Z89" s="431">
        <f t="shared" ca="1" si="24"/>
        <v>31</v>
      </c>
      <c r="AA89" s="432">
        <f t="shared" ca="1" si="25"/>
        <v>10</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Mer</v>
      </c>
      <c r="U90" s="249" t="str">
        <f t="shared" ca="1" si="32"/>
        <v>octobre</v>
      </c>
      <c r="V90" s="184"/>
      <c r="W90" s="179"/>
      <c r="X90" s="430">
        <f t="shared" ca="1" si="36"/>
        <v>42277</v>
      </c>
      <c r="Y90" s="568" t="str">
        <f t="shared" ca="1" si="33"/>
        <v>Mer. octobre , 2015</v>
      </c>
      <c r="Z90" s="431">
        <f t="shared" ca="1" si="24"/>
        <v>31</v>
      </c>
      <c r="AA90" s="432">
        <f t="shared" ca="1" si="25"/>
        <v>10</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Mer</v>
      </c>
      <c r="U91" s="249" t="str">
        <f t="shared" ca="1" si="32"/>
        <v>octobre</v>
      </c>
      <c r="V91" s="184"/>
      <c r="W91" s="179"/>
      <c r="X91" s="430">
        <f t="shared" ca="1" si="36"/>
        <v>42277</v>
      </c>
      <c r="Y91" s="568" t="str">
        <f t="shared" ca="1" si="33"/>
        <v>Mer. octobre , 2015</v>
      </c>
      <c r="Z91" s="431">
        <f t="shared" ca="1" si="24"/>
        <v>31</v>
      </c>
      <c r="AA91" s="432">
        <f t="shared" ca="1" si="25"/>
        <v>10</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Mer</v>
      </c>
      <c r="U92" s="249" t="str">
        <f t="shared" ca="1" si="32"/>
        <v>octobre</v>
      </c>
      <c r="V92" s="184"/>
      <c r="W92" s="179"/>
      <c r="X92" s="430">
        <f t="shared" ca="1" si="36"/>
        <v>42277</v>
      </c>
      <c r="Y92" s="568" t="str">
        <f t="shared" ca="1" si="33"/>
        <v>Mer. octobre , 2015</v>
      </c>
      <c r="Z92" s="431">
        <f t="shared" ca="1" si="24"/>
        <v>31</v>
      </c>
      <c r="AA92" s="432">
        <f t="shared" ca="1" si="25"/>
        <v>10</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Mer</v>
      </c>
      <c r="U93" s="249" t="str">
        <f t="shared" ca="1" si="32"/>
        <v>octobre</v>
      </c>
      <c r="V93" s="184"/>
      <c r="W93" s="179"/>
      <c r="X93" s="430">
        <f t="shared" ca="1" si="36"/>
        <v>42277</v>
      </c>
      <c r="Y93" s="568" t="str">
        <f t="shared" ca="1" si="33"/>
        <v>Mer. octobre , 2015</v>
      </c>
      <c r="Z93" s="431">
        <f t="shared" ca="1" si="24"/>
        <v>31</v>
      </c>
      <c r="AA93" s="432">
        <f t="shared" ca="1" si="25"/>
        <v>10</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Mer</v>
      </c>
      <c r="U94" s="249" t="str">
        <f t="shared" ca="1" si="32"/>
        <v>octobre</v>
      </c>
      <c r="V94" s="184"/>
      <c r="W94" s="179"/>
      <c r="X94" s="430">
        <f t="shared" ca="1" si="36"/>
        <v>42277</v>
      </c>
      <c r="Y94" s="568" t="str">
        <f t="shared" ca="1" si="33"/>
        <v>Mer. octobre , 2015</v>
      </c>
      <c r="Z94" s="431">
        <f t="shared" ca="1" si="24"/>
        <v>31</v>
      </c>
      <c r="AA94" s="432">
        <f t="shared" ca="1" si="25"/>
        <v>10</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Mer</v>
      </c>
      <c r="U95" s="249" t="str">
        <f t="shared" ca="1" si="32"/>
        <v>octobre</v>
      </c>
      <c r="V95" s="184"/>
      <c r="W95" s="179"/>
      <c r="X95" s="430">
        <f t="shared" ca="1" si="36"/>
        <v>42277</v>
      </c>
      <c r="Y95" s="568" t="str">
        <f t="shared" ca="1" si="33"/>
        <v>Mer. octobre , 2015</v>
      </c>
      <c r="Z95" s="431">
        <f t="shared" ca="1" si="24"/>
        <v>31</v>
      </c>
      <c r="AA95" s="432">
        <f t="shared" ca="1" si="25"/>
        <v>10</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Mer</v>
      </c>
      <c r="U96" s="249" t="str">
        <f t="shared" ca="1" si="32"/>
        <v>octobre</v>
      </c>
      <c r="V96" s="184"/>
      <c r="W96" s="179"/>
      <c r="X96" s="430">
        <f t="shared" ca="1" si="36"/>
        <v>42277</v>
      </c>
      <c r="Y96" s="568" t="str">
        <f t="shared" ca="1" si="33"/>
        <v>Mer. octobre , 2015</v>
      </c>
      <c r="Z96" s="431">
        <f t="shared" ca="1" si="24"/>
        <v>31</v>
      </c>
      <c r="AA96" s="432">
        <f t="shared" ca="1" si="25"/>
        <v>10</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Mer</v>
      </c>
      <c r="U97" s="249" t="str">
        <f t="shared" ca="1" si="32"/>
        <v>octobre</v>
      </c>
      <c r="V97" s="184"/>
      <c r="W97" s="179"/>
      <c r="X97" s="430">
        <f t="shared" ca="1" si="36"/>
        <v>42277</v>
      </c>
      <c r="Y97" s="568" t="str">
        <f t="shared" ca="1" si="33"/>
        <v>Mer. octobre , 2015</v>
      </c>
      <c r="Z97" s="431">
        <f t="shared" ca="1" si="24"/>
        <v>31</v>
      </c>
      <c r="AA97" s="432">
        <f t="shared" ca="1" si="25"/>
        <v>10</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Mer</v>
      </c>
      <c r="U98" s="249" t="str">
        <f t="shared" ca="1" si="32"/>
        <v>octobre</v>
      </c>
      <c r="V98" s="184"/>
      <c r="W98" s="179"/>
      <c r="X98" s="430">
        <f t="shared" ca="1" si="36"/>
        <v>42277</v>
      </c>
      <c r="Y98" s="568" t="str">
        <f t="shared" ca="1" si="33"/>
        <v>Mer. octobre , 2015</v>
      </c>
      <c r="Z98" s="431">
        <f t="shared" ca="1" si="24"/>
        <v>31</v>
      </c>
      <c r="AA98" s="432">
        <f t="shared" ca="1" si="25"/>
        <v>10</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Mer</v>
      </c>
      <c r="U99" s="249" t="str">
        <f t="shared" ca="1" si="32"/>
        <v>octobre</v>
      </c>
      <c r="V99" s="184"/>
      <c r="W99" s="179"/>
      <c r="X99" s="430">
        <f t="shared" ca="1" si="36"/>
        <v>42277</v>
      </c>
      <c r="Y99" s="568" t="str">
        <f t="shared" ca="1" si="33"/>
        <v>Mer. octobre , 2015</v>
      </c>
      <c r="Z99" s="431">
        <f t="shared" ca="1" si="24"/>
        <v>31</v>
      </c>
      <c r="AA99" s="432">
        <f t="shared" ca="1" si="25"/>
        <v>10</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Mer</v>
      </c>
      <c r="U100" s="249" t="str">
        <f t="shared" ca="1" si="32"/>
        <v>octobre</v>
      </c>
      <c r="V100" s="184"/>
      <c r="W100" s="179"/>
      <c r="X100" s="430">
        <f t="shared" ca="1" si="36"/>
        <v>42277</v>
      </c>
      <c r="Y100" s="568" t="str">
        <f t="shared" ca="1" si="33"/>
        <v>Mer. octobre , 2015</v>
      </c>
      <c r="Z100" s="431">
        <f t="shared" ca="1" si="24"/>
        <v>31</v>
      </c>
      <c r="AA100" s="432">
        <f t="shared" ca="1" si="25"/>
        <v>10</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Mer</v>
      </c>
      <c r="U101" s="249" t="str">
        <f t="shared" ca="1" si="32"/>
        <v>octobre</v>
      </c>
      <c r="V101" s="184"/>
      <c r="W101" s="179"/>
      <c r="X101" s="430">
        <f t="shared" ca="1" si="36"/>
        <v>42277</v>
      </c>
      <c r="Y101" s="568" t="str">
        <f t="shared" ca="1" si="33"/>
        <v>Mer. octobre , 2015</v>
      </c>
      <c r="Z101" s="431">
        <f t="shared" ca="1" si="24"/>
        <v>31</v>
      </c>
      <c r="AA101" s="432">
        <f t="shared" ca="1" si="25"/>
        <v>10</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Mer</v>
      </c>
      <c r="U102" s="249" t="str">
        <f t="shared" ca="1" si="32"/>
        <v>octobre</v>
      </c>
      <c r="V102" s="184"/>
      <c r="W102" s="179"/>
      <c r="X102" s="430">
        <f t="shared" ca="1" si="36"/>
        <v>42277</v>
      </c>
      <c r="Y102" s="568" t="str">
        <f t="shared" ca="1" si="33"/>
        <v>Mer. octobre , 2015</v>
      </c>
      <c r="Z102" s="431">
        <f t="shared" ca="1" si="24"/>
        <v>31</v>
      </c>
      <c r="AA102" s="432">
        <f t="shared" ca="1" si="25"/>
        <v>10</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Mer</v>
      </c>
      <c r="U103" s="249" t="str">
        <f t="shared" ca="1" si="32"/>
        <v>octobre</v>
      </c>
      <c r="V103" s="184"/>
      <c r="W103" s="179"/>
      <c r="X103" s="430">
        <f t="shared" ca="1" si="36"/>
        <v>42277</v>
      </c>
      <c r="Y103" s="568" t="str">
        <f t="shared" ca="1" si="33"/>
        <v>Mer. octobre , 2015</v>
      </c>
      <c r="Z103" s="431">
        <f t="shared" ca="1" si="24"/>
        <v>31</v>
      </c>
      <c r="AA103" s="432">
        <f t="shared" ca="1" si="25"/>
        <v>10</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Mer</v>
      </c>
      <c r="U104" s="249" t="str">
        <f t="shared" ca="1" si="32"/>
        <v>octobre</v>
      </c>
      <c r="V104" s="184"/>
      <c r="W104" s="179"/>
      <c r="X104" s="430">
        <f t="shared" ca="1" si="36"/>
        <v>42277</v>
      </c>
      <c r="Y104" s="568" t="str">
        <f t="shared" ca="1" si="33"/>
        <v>Mer. octobre , 2015</v>
      </c>
      <c r="Z104" s="431">
        <f t="shared" ca="1" si="24"/>
        <v>31</v>
      </c>
      <c r="AA104" s="432">
        <f t="shared" ca="1" si="25"/>
        <v>10</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Mer</v>
      </c>
      <c r="U105" s="249" t="str">
        <f t="shared" ca="1" si="32"/>
        <v>octobre</v>
      </c>
      <c r="V105" s="184"/>
      <c r="W105" s="179"/>
      <c r="X105" s="430">
        <f t="shared" ca="1" si="36"/>
        <v>42277</v>
      </c>
      <c r="Y105" s="568" t="str">
        <f t="shared" ca="1" si="33"/>
        <v>Mer. octobre , 2015</v>
      </c>
      <c r="Z105" s="431">
        <f t="shared" ca="1" si="24"/>
        <v>31</v>
      </c>
      <c r="AA105" s="432">
        <f t="shared" ca="1" si="25"/>
        <v>10</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Mer</v>
      </c>
      <c r="U106" s="249" t="str">
        <f t="shared" ca="1" si="32"/>
        <v>octobre</v>
      </c>
      <c r="V106" s="184"/>
      <c r="W106" s="179"/>
      <c r="X106" s="430">
        <f t="shared" ca="1" si="36"/>
        <v>42277</v>
      </c>
      <c r="Y106" s="568" t="str">
        <f t="shared" ca="1" si="33"/>
        <v>Mer. octobre , 2015</v>
      </c>
      <c r="Z106" s="431">
        <f t="shared" ca="1" si="24"/>
        <v>31</v>
      </c>
      <c r="AA106" s="432">
        <f t="shared" ca="1" si="25"/>
        <v>10</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Mer</v>
      </c>
      <c r="U107" s="249" t="str">
        <f t="shared" ca="1" si="32"/>
        <v>octobre</v>
      </c>
      <c r="V107" s="184"/>
      <c r="W107" s="179"/>
      <c r="X107" s="430">
        <f t="shared" ca="1" si="36"/>
        <v>42277</v>
      </c>
      <c r="Y107" s="568" t="str">
        <f t="shared" ca="1" si="33"/>
        <v>Mer. octobre , 2015</v>
      </c>
      <c r="Z107" s="431">
        <f t="shared" ca="1" si="24"/>
        <v>31</v>
      </c>
      <c r="AA107" s="432">
        <f t="shared" ca="1" si="25"/>
        <v>10</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Mer</v>
      </c>
      <c r="U108" s="249" t="str">
        <f t="shared" ca="1" si="32"/>
        <v>octobre</v>
      </c>
      <c r="V108" s="184"/>
      <c r="W108" s="179"/>
      <c r="X108" s="430">
        <f t="shared" ca="1" si="36"/>
        <v>42277</v>
      </c>
      <c r="Y108" s="568" t="str">
        <f t="shared" ca="1" si="33"/>
        <v>Mer. octobre , 2015</v>
      </c>
      <c r="Z108" s="431">
        <f t="shared" ca="1" si="24"/>
        <v>31</v>
      </c>
      <c r="AA108" s="432">
        <f t="shared" ca="1" si="25"/>
        <v>10</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Mer</v>
      </c>
      <c r="U109" s="249" t="str">
        <f t="shared" ca="1" si="32"/>
        <v>octobre</v>
      </c>
      <c r="V109" s="184"/>
      <c r="W109" s="179"/>
      <c r="X109" s="430">
        <f t="shared" ca="1" si="36"/>
        <v>42277</v>
      </c>
      <c r="Y109" s="568" t="str">
        <f t="shared" ca="1" si="33"/>
        <v>Mer. octobre , 2015</v>
      </c>
      <c r="Z109" s="431">
        <f t="shared" ca="1" si="24"/>
        <v>31</v>
      </c>
      <c r="AA109" s="432">
        <f t="shared" ca="1" si="25"/>
        <v>10</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Mer</v>
      </c>
      <c r="U110" s="249" t="str">
        <f t="shared" ca="1" si="32"/>
        <v>octobre</v>
      </c>
      <c r="V110" s="184"/>
      <c r="W110" s="179"/>
      <c r="X110" s="430">
        <f t="shared" ca="1" si="36"/>
        <v>42277</v>
      </c>
      <c r="Y110" s="568" t="str">
        <f t="shared" ca="1" si="33"/>
        <v>Mer. octobre , 2015</v>
      </c>
      <c r="Z110" s="431">
        <f t="shared" ca="1" si="24"/>
        <v>31</v>
      </c>
      <c r="AA110" s="432">
        <f t="shared" ca="1" si="25"/>
        <v>10</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Mer</v>
      </c>
      <c r="U111" s="249" t="str">
        <f t="shared" ca="1" si="32"/>
        <v>octobre</v>
      </c>
      <c r="V111" s="184"/>
      <c r="W111" s="179"/>
      <c r="X111" s="430">
        <f t="shared" ca="1" si="36"/>
        <v>42277</v>
      </c>
      <c r="Y111" s="568" t="str">
        <f t="shared" ca="1" si="33"/>
        <v>Mer. octobre , 2015</v>
      </c>
      <c r="Z111" s="431">
        <f t="shared" ca="1" si="24"/>
        <v>31</v>
      </c>
      <c r="AA111" s="432">
        <f t="shared" ca="1" si="25"/>
        <v>10</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Mer</v>
      </c>
      <c r="U112" s="249" t="str">
        <f t="shared" ca="1" si="32"/>
        <v>octobre</v>
      </c>
      <c r="V112" s="184"/>
      <c r="W112" s="179"/>
      <c r="X112" s="430">
        <f t="shared" ca="1" si="36"/>
        <v>42277</v>
      </c>
      <c r="Y112" s="568" t="str">
        <f t="shared" ca="1" si="33"/>
        <v>Mer. octobre , 2015</v>
      </c>
      <c r="Z112" s="431">
        <f t="shared" ca="1" si="24"/>
        <v>31</v>
      </c>
      <c r="AA112" s="432">
        <f t="shared" ca="1" si="25"/>
        <v>10</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Mer</v>
      </c>
      <c r="U113" s="249" t="str">
        <f t="shared" ca="1" si="32"/>
        <v>octobre</v>
      </c>
      <c r="V113" s="184"/>
      <c r="W113" s="179"/>
      <c r="X113" s="430">
        <f t="shared" ca="1" si="36"/>
        <v>42277</v>
      </c>
      <c r="Y113" s="568" t="str">
        <f t="shared" ca="1" si="33"/>
        <v>Mer. octobre , 2015</v>
      </c>
      <c r="Z113" s="431">
        <f t="shared" ca="1" si="24"/>
        <v>31</v>
      </c>
      <c r="AA113" s="432">
        <f t="shared" ca="1" si="25"/>
        <v>10</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Mer</v>
      </c>
      <c r="U114" s="249" t="str">
        <f t="shared" ca="1" si="32"/>
        <v>octobre</v>
      </c>
      <c r="V114" s="184"/>
      <c r="W114" s="179"/>
      <c r="X114" s="430">
        <f t="shared" ca="1" si="36"/>
        <v>42277</v>
      </c>
      <c r="Y114" s="568" t="str">
        <f t="shared" ca="1" si="33"/>
        <v>Mer. octobre , 2015</v>
      </c>
      <c r="Z114" s="431">
        <f t="shared" ca="1" si="24"/>
        <v>31</v>
      </c>
      <c r="AA114" s="432">
        <f t="shared" ca="1" si="25"/>
        <v>10</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Mer</v>
      </c>
      <c r="U115" s="249" t="str">
        <f t="shared" ca="1" si="32"/>
        <v>octobre</v>
      </c>
      <c r="V115" s="184"/>
      <c r="W115" s="179"/>
      <c r="X115" s="430">
        <f t="shared" ca="1" si="36"/>
        <v>42277</v>
      </c>
      <c r="Y115" s="568" t="str">
        <f t="shared" ca="1" si="33"/>
        <v>Mer. octobre , 2015</v>
      </c>
      <c r="Z115" s="431">
        <f t="shared" ca="1" si="24"/>
        <v>31</v>
      </c>
      <c r="AA115" s="432">
        <f t="shared" ca="1" si="25"/>
        <v>10</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Mer</v>
      </c>
      <c r="U116" s="249" t="str">
        <f t="shared" ca="1" si="32"/>
        <v>octobre</v>
      </c>
      <c r="V116" s="184"/>
      <c r="W116" s="179"/>
      <c r="X116" s="430">
        <f t="shared" ca="1" si="36"/>
        <v>42277</v>
      </c>
      <c r="Y116" s="568" t="str">
        <f t="shared" ca="1" si="33"/>
        <v>Mer. octobre , 2015</v>
      </c>
      <c r="Z116" s="431">
        <f t="shared" ca="1" si="24"/>
        <v>31</v>
      </c>
      <c r="AA116" s="432">
        <f t="shared" ca="1" si="25"/>
        <v>10</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Mer</v>
      </c>
      <c r="U117" s="249" t="str">
        <f t="shared" ca="1" si="32"/>
        <v>octobre</v>
      </c>
      <c r="V117" s="184"/>
      <c r="W117" s="179"/>
      <c r="X117" s="430">
        <f t="shared" ca="1" si="36"/>
        <v>42277</v>
      </c>
      <c r="Y117" s="568" t="str">
        <f t="shared" ca="1" si="33"/>
        <v>Mer. octobre , 2015</v>
      </c>
      <c r="Z117" s="431">
        <f t="shared" ca="1" si="24"/>
        <v>31</v>
      </c>
      <c r="AA117" s="432">
        <f t="shared" ca="1" si="25"/>
        <v>10</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Mer</v>
      </c>
      <c r="U118" s="249" t="str">
        <f t="shared" ca="1" si="32"/>
        <v>octobre</v>
      </c>
      <c r="V118" s="184"/>
      <c r="W118" s="179"/>
      <c r="X118" s="430">
        <f t="shared" ca="1" si="36"/>
        <v>42277</v>
      </c>
      <c r="Y118" s="568" t="str">
        <f t="shared" ca="1" si="33"/>
        <v>Mer. octobre , 2015</v>
      </c>
      <c r="Z118" s="431">
        <f t="shared" ca="1" si="24"/>
        <v>31</v>
      </c>
      <c r="AA118" s="432">
        <f t="shared" ca="1" si="25"/>
        <v>10</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Mer</v>
      </c>
      <c r="U119" s="249" t="str">
        <f t="shared" ca="1" si="32"/>
        <v>octobre</v>
      </c>
      <c r="V119" s="184"/>
      <c r="W119" s="179"/>
      <c r="X119" s="430">
        <f t="shared" ca="1" si="36"/>
        <v>42277</v>
      </c>
      <c r="Y119" s="568" t="str">
        <f t="shared" ca="1" si="33"/>
        <v>Mer. octobre , 2015</v>
      </c>
      <c r="Z119" s="431">
        <f t="shared" ca="1" si="24"/>
        <v>31</v>
      </c>
      <c r="AA119" s="432">
        <f t="shared" ca="1" si="25"/>
        <v>10</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Mer</v>
      </c>
      <c r="U120" s="249" t="str">
        <f t="shared" ca="1" si="32"/>
        <v>octobre</v>
      </c>
      <c r="V120" s="184"/>
      <c r="W120" s="179"/>
      <c r="X120" s="430">
        <f t="shared" ca="1" si="36"/>
        <v>42277</v>
      </c>
      <c r="Y120" s="568" t="str">
        <f t="shared" ca="1" si="33"/>
        <v>Mer. octobre , 2015</v>
      </c>
      <c r="Z120" s="431">
        <f t="shared" ca="1" si="24"/>
        <v>31</v>
      </c>
      <c r="AA120" s="432">
        <f t="shared" ca="1" si="25"/>
        <v>10</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Mer</v>
      </c>
      <c r="U121" s="249" t="str">
        <f t="shared" ca="1" si="32"/>
        <v>octobre</v>
      </c>
      <c r="V121" s="184"/>
      <c r="W121" s="179"/>
      <c r="X121" s="430">
        <f t="shared" ca="1" si="36"/>
        <v>42277</v>
      </c>
      <c r="Y121" s="568" t="str">
        <f t="shared" ca="1" si="33"/>
        <v>Mer. octobre , 2015</v>
      </c>
      <c r="Z121" s="431">
        <f t="shared" ca="1" si="24"/>
        <v>31</v>
      </c>
      <c r="AA121" s="432">
        <f t="shared" ca="1" si="25"/>
        <v>10</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Mer</v>
      </c>
      <c r="U122" s="249" t="str">
        <f t="shared" ca="1" si="32"/>
        <v>octobre</v>
      </c>
      <c r="V122" s="184"/>
      <c r="W122" s="179"/>
      <c r="X122" s="430">
        <f t="shared" ca="1" si="36"/>
        <v>42277</v>
      </c>
      <c r="Y122" s="568" t="str">
        <f t="shared" ca="1" si="33"/>
        <v>Mer. octobre , 2015</v>
      </c>
      <c r="Z122" s="431">
        <f t="shared" ca="1" si="24"/>
        <v>31</v>
      </c>
      <c r="AA122" s="432">
        <f t="shared" ca="1" si="25"/>
        <v>10</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Mer</v>
      </c>
      <c r="U123" s="249" t="str">
        <f t="shared" ca="1" si="32"/>
        <v>octobre</v>
      </c>
      <c r="V123" s="184"/>
      <c r="W123" s="179"/>
      <c r="X123" s="430">
        <f t="shared" ca="1" si="36"/>
        <v>42277</v>
      </c>
      <c r="Y123" s="568" t="str">
        <f t="shared" ca="1" si="33"/>
        <v>Mer. octobre , 2015</v>
      </c>
      <c r="Z123" s="431">
        <f t="shared" ca="1" si="24"/>
        <v>31</v>
      </c>
      <c r="AA123" s="432">
        <f t="shared" ca="1" si="25"/>
        <v>10</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Mer</v>
      </c>
      <c r="U124" s="249" t="str">
        <f t="shared" ca="1" si="32"/>
        <v>octobre</v>
      </c>
      <c r="V124" s="184"/>
      <c r="W124" s="179"/>
      <c r="X124" s="430">
        <f t="shared" ca="1" si="36"/>
        <v>42277</v>
      </c>
      <c r="Y124" s="568" t="str">
        <f t="shared" ca="1" si="33"/>
        <v>Mer. octobre , 2015</v>
      </c>
      <c r="Z124" s="431">
        <f t="shared" ca="1" si="24"/>
        <v>31</v>
      </c>
      <c r="AA124" s="432">
        <f t="shared" ca="1" si="25"/>
        <v>10</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Mer</v>
      </c>
      <c r="U125" s="249" t="str">
        <f t="shared" ca="1" si="32"/>
        <v>octobre</v>
      </c>
      <c r="V125" s="184"/>
      <c r="W125" s="179"/>
      <c r="X125" s="430">
        <f t="shared" ca="1" si="36"/>
        <v>42277</v>
      </c>
      <c r="Y125" s="568" t="str">
        <f t="shared" ca="1" si="33"/>
        <v>Mer. octobre , 2015</v>
      </c>
      <c r="Z125" s="431">
        <f t="shared" ca="1" si="24"/>
        <v>31</v>
      </c>
      <c r="AA125" s="432">
        <f t="shared" ca="1" si="25"/>
        <v>10</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Mer</v>
      </c>
      <c r="U126" s="249" t="str">
        <f t="shared" ca="1" si="32"/>
        <v>octobre</v>
      </c>
      <c r="V126" s="184"/>
      <c r="W126" s="179"/>
      <c r="X126" s="430">
        <f t="shared" ca="1" si="36"/>
        <v>42277</v>
      </c>
      <c r="Y126" s="568" t="str">
        <f t="shared" ca="1" si="33"/>
        <v>Mer. octobre , 2015</v>
      </c>
      <c r="Z126" s="431">
        <f t="shared" ca="1" si="24"/>
        <v>31</v>
      </c>
      <c r="AA126" s="432">
        <f t="shared" ca="1" si="25"/>
        <v>10</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Mer</v>
      </c>
      <c r="U127" s="249" t="str">
        <f t="shared" ca="1" si="32"/>
        <v>octobre</v>
      </c>
      <c r="V127" s="184"/>
      <c r="W127" s="179"/>
      <c r="X127" s="430">
        <f t="shared" ca="1" si="36"/>
        <v>42277</v>
      </c>
      <c r="Y127" s="568" t="str">
        <f t="shared" ca="1" si="33"/>
        <v>Mer. octobre , 2015</v>
      </c>
      <c r="Z127" s="431">
        <f t="shared" ca="1" si="24"/>
        <v>31</v>
      </c>
      <c r="AA127" s="432">
        <f t="shared" ca="1" si="25"/>
        <v>10</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Mer</v>
      </c>
      <c r="U128" s="249" t="str">
        <f t="shared" ca="1" si="32"/>
        <v>octobre</v>
      </c>
      <c r="V128" s="184"/>
      <c r="W128" s="179"/>
      <c r="X128" s="430">
        <f t="shared" ca="1" si="36"/>
        <v>42277</v>
      </c>
      <c r="Y128" s="568" t="str">
        <f t="shared" ca="1" si="33"/>
        <v>Mer. octobre , 2015</v>
      </c>
      <c r="Z128" s="431">
        <f t="shared" ca="1" si="24"/>
        <v>31</v>
      </c>
      <c r="AA128" s="432">
        <f t="shared" ca="1" si="25"/>
        <v>10</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Mer</v>
      </c>
      <c r="U129" s="249" t="str">
        <f t="shared" ca="1" si="32"/>
        <v>octobre</v>
      </c>
      <c r="V129" s="184"/>
      <c r="W129" s="179"/>
      <c r="X129" s="430">
        <f t="shared" ca="1" si="36"/>
        <v>42277</v>
      </c>
      <c r="Y129" s="568" t="str">
        <f t="shared" ca="1" si="33"/>
        <v>Mer. octobre , 2015</v>
      </c>
      <c r="Z129" s="431">
        <f t="shared" ca="1" si="24"/>
        <v>31</v>
      </c>
      <c r="AA129" s="432">
        <f t="shared" ca="1" si="25"/>
        <v>10</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Mer</v>
      </c>
      <c r="U130" s="249" t="str">
        <f t="shared" ca="1" si="32"/>
        <v>octobre</v>
      </c>
      <c r="V130" s="184"/>
      <c r="W130" s="179"/>
      <c r="X130" s="430">
        <f t="shared" ca="1" si="36"/>
        <v>42277</v>
      </c>
      <c r="Y130" s="568" t="str">
        <f t="shared" ca="1" si="33"/>
        <v>Mer. octobre , 2015</v>
      </c>
      <c r="Z130" s="431">
        <f t="shared" ca="1" si="24"/>
        <v>31</v>
      </c>
      <c r="AA130" s="432">
        <f t="shared" ca="1" si="25"/>
        <v>10</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Mer</v>
      </c>
      <c r="U131" s="249" t="str">
        <f t="shared" ca="1" si="32"/>
        <v>octobre</v>
      </c>
      <c r="V131" s="184"/>
      <c r="W131" s="179"/>
      <c r="X131" s="430">
        <f t="shared" ca="1" si="36"/>
        <v>42277</v>
      </c>
      <c r="Y131" s="568" t="str">
        <f t="shared" ca="1" si="33"/>
        <v>Mer. octobre , 2015</v>
      </c>
      <c r="Z131" s="431">
        <f t="shared" ca="1" si="24"/>
        <v>31</v>
      </c>
      <c r="AA131" s="432">
        <f t="shared" ca="1" si="25"/>
        <v>10</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Mer</v>
      </c>
      <c r="U132" s="249" t="str">
        <f t="shared" ca="1" si="32"/>
        <v>octobre</v>
      </c>
      <c r="V132" s="184"/>
      <c r="W132" s="179"/>
      <c r="X132" s="430">
        <f t="shared" ca="1" si="36"/>
        <v>42277</v>
      </c>
      <c r="Y132" s="568" t="str">
        <f t="shared" ca="1" si="33"/>
        <v>Mer. octobre , 2015</v>
      </c>
      <c r="Z132" s="431">
        <f t="shared" ca="1" si="24"/>
        <v>31</v>
      </c>
      <c r="AA132" s="432">
        <f t="shared" ca="1" si="25"/>
        <v>10</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Mer</v>
      </c>
      <c r="U133" s="249" t="str">
        <f t="shared" ca="1" si="32"/>
        <v>octobre</v>
      </c>
      <c r="V133" s="184"/>
      <c r="W133" s="179"/>
      <c r="X133" s="430">
        <f t="shared" ca="1" si="36"/>
        <v>42277</v>
      </c>
      <c r="Y133" s="568" t="str">
        <f t="shared" ca="1" si="33"/>
        <v>Mer. octobre , 2015</v>
      </c>
      <c r="Z133" s="431">
        <f t="shared" ca="1" si="24"/>
        <v>31</v>
      </c>
      <c r="AA133" s="432">
        <f t="shared" ca="1" si="25"/>
        <v>10</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Mer</v>
      </c>
      <c r="U134" s="249" t="str">
        <f t="shared" ca="1" si="32"/>
        <v>octobre</v>
      </c>
      <c r="V134" s="184"/>
      <c r="W134" s="179"/>
      <c r="X134" s="430">
        <f t="shared" ca="1" si="36"/>
        <v>42277</v>
      </c>
      <c r="Y134" s="568" t="str">
        <f t="shared" ca="1" si="33"/>
        <v>Mer. octobre , 2015</v>
      </c>
      <c r="Z134" s="431">
        <f t="shared" ca="1" si="24"/>
        <v>31</v>
      </c>
      <c r="AA134" s="432">
        <f t="shared" ca="1" si="25"/>
        <v>10</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Mer</v>
      </c>
      <c r="U135" s="249" t="str">
        <f t="shared" ca="1" si="32"/>
        <v>octobre</v>
      </c>
      <c r="V135" s="184"/>
      <c r="W135" s="179"/>
      <c r="X135" s="430">
        <f t="shared" ca="1" si="36"/>
        <v>42277</v>
      </c>
      <c r="Y135" s="568" t="str">
        <f t="shared" ca="1" si="33"/>
        <v>Mer. octobre , 2015</v>
      </c>
      <c r="Z135" s="431">
        <f t="shared" ca="1" si="24"/>
        <v>31</v>
      </c>
      <c r="AA135" s="432">
        <f t="shared" ca="1" si="25"/>
        <v>10</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Mer</v>
      </c>
      <c r="U136" s="249" t="str">
        <f t="shared" ca="1" si="32"/>
        <v>octobre</v>
      </c>
      <c r="V136" s="184"/>
      <c r="W136" s="179"/>
      <c r="X136" s="430">
        <f t="shared" ca="1" si="36"/>
        <v>42277</v>
      </c>
      <c r="Y136" s="568" t="str">
        <f t="shared" ca="1" si="33"/>
        <v>Mer. octobre , 2015</v>
      </c>
      <c r="Z136" s="431">
        <f t="shared" ca="1" si="24"/>
        <v>31</v>
      </c>
      <c r="AA136" s="432">
        <f t="shared" ca="1" si="25"/>
        <v>10</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Mer</v>
      </c>
      <c r="U137" s="249" t="str">
        <f t="shared" ca="1" si="32"/>
        <v>octobre</v>
      </c>
      <c r="V137" s="184"/>
      <c r="W137" s="179"/>
      <c r="X137" s="430">
        <f t="shared" ca="1" si="36"/>
        <v>42277</v>
      </c>
      <c r="Y137" s="568" t="str">
        <f t="shared" ca="1" si="33"/>
        <v>Mer. octobre , 2015</v>
      </c>
      <c r="Z137" s="431">
        <f t="shared" ca="1" si="24"/>
        <v>31</v>
      </c>
      <c r="AA137" s="432">
        <f t="shared" ca="1" si="25"/>
        <v>10</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Mer</v>
      </c>
      <c r="U138" s="249" t="str">
        <f t="shared" ca="1" si="32"/>
        <v>octobre</v>
      </c>
      <c r="V138" s="184"/>
      <c r="W138" s="179"/>
      <c r="X138" s="430">
        <f t="shared" ca="1" si="36"/>
        <v>42277</v>
      </c>
      <c r="Y138" s="568" t="str">
        <f t="shared" ca="1" si="33"/>
        <v>Mer. octobre , 2015</v>
      </c>
      <c r="Z138" s="431">
        <f t="shared" ca="1" si="24"/>
        <v>31</v>
      </c>
      <c r="AA138" s="432">
        <f t="shared" ca="1" si="25"/>
        <v>10</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Mer</v>
      </c>
      <c r="U139" s="249" t="str">
        <f t="shared" ca="1" si="32"/>
        <v>octobre</v>
      </c>
      <c r="V139" s="184"/>
      <c r="W139" s="179"/>
      <c r="X139" s="430">
        <f t="shared" ca="1" si="36"/>
        <v>42277</v>
      </c>
      <c r="Y139" s="568" t="str">
        <f t="shared" ca="1" si="33"/>
        <v>Mer. octobre , 2015</v>
      </c>
      <c r="Z139" s="431">
        <f t="shared" ca="1" si="24"/>
        <v>31</v>
      </c>
      <c r="AA139" s="432">
        <f t="shared" ca="1" si="25"/>
        <v>10</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Mer</v>
      </c>
      <c r="U140" s="249" t="str">
        <f t="shared" ca="1" si="32"/>
        <v>octobre</v>
      </c>
      <c r="V140" s="184"/>
      <c r="W140" s="179"/>
      <c r="X140" s="430">
        <f t="shared" ca="1" si="36"/>
        <v>42277</v>
      </c>
      <c r="Y140" s="568" t="str">
        <f t="shared" ca="1" si="33"/>
        <v>Mer. octobre , 2015</v>
      </c>
      <c r="Z140" s="431">
        <f t="shared" ca="1" si="24"/>
        <v>31</v>
      </c>
      <c r="AA140" s="432">
        <f t="shared" ca="1" si="25"/>
        <v>10</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Mer</v>
      </c>
      <c r="U141" s="249" t="str">
        <f t="shared" ca="1" si="32"/>
        <v>octobre</v>
      </c>
      <c r="V141" s="184"/>
      <c r="W141" s="179"/>
      <c r="X141" s="430">
        <f t="shared" ca="1" si="36"/>
        <v>42277</v>
      </c>
      <c r="Y141" s="568" t="str">
        <f t="shared" ca="1" si="33"/>
        <v>Mer. octobre , 2015</v>
      </c>
      <c r="Z141" s="431">
        <f t="shared" ca="1" si="24"/>
        <v>31</v>
      </c>
      <c r="AA141" s="432">
        <f t="shared" ca="1" si="25"/>
        <v>10</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Mer</v>
      </c>
      <c r="U142" s="249" t="str">
        <f t="shared" ca="1" si="32"/>
        <v>octobre</v>
      </c>
      <c r="V142" s="184"/>
      <c r="W142" s="179"/>
      <c r="X142" s="430">
        <f t="shared" ca="1" si="36"/>
        <v>42277</v>
      </c>
      <c r="Y142" s="568" t="str">
        <f t="shared" ca="1" si="33"/>
        <v>Mer. octobre , 2015</v>
      </c>
      <c r="Z142" s="431">
        <f t="shared" ca="1" si="24"/>
        <v>31</v>
      </c>
      <c r="AA142" s="432">
        <f t="shared" ca="1" si="25"/>
        <v>10</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Mer</v>
      </c>
      <c r="U143" s="249" t="str">
        <f t="shared" ca="1" si="32"/>
        <v>octobre</v>
      </c>
      <c r="V143" s="184"/>
      <c r="W143" s="179"/>
      <c r="X143" s="430">
        <f t="shared" ca="1" si="36"/>
        <v>42277</v>
      </c>
      <c r="Y143" s="568" t="str">
        <f t="shared" ca="1" si="33"/>
        <v>Mer. octobre , 2015</v>
      </c>
      <c r="Z143" s="431">
        <f t="shared" ca="1" si="24"/>
        <v>31</v>
      </c>
      <c r="AA143" s="432">
        <f t="shared" ca="1" si="25"/>
        <v>10</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Mer</v>
      </c>
      <c r="U144" s="249" t="str">
        <f t="shared" ca="1" si="32"/>
        <v>octobre</v>
      </c>
      <c r="V144" s="184"/>
      <c r="W144" s="179"/>
      <c r="X144" s="430">
        <f t="shared" ca="1" si="36"/>
        <v>42277</v>
      </c>
      <c r="Y144" s="568" t="str">
        <f t="shared" ca="1" si="33"/>
        <v>Mer. octobre , 2015</v>
      </c>
      <c r="Z144" s="431">
        <f t="shared" ca="1" si="24"/>
        <v>31</v>
      </c>
      <c r="AA144" s="432">
        <f t="shared" ca="1" si="25"/>
        <v>10</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Mer</v>
      </c>
      <c r="U145" s="249" t="str">
        <f t="shared" ca="1" si="32"/>
        <v>octobre</v>
      </c>
      <c r="V145" s="184"/>
      <c r="W145" s="179"/>
      <c r="X145" s="430">
        <f t="shared" ca="1" si="36"/>
        <v>42277</v>
      </c>
      <c r="Y145" s="568" t="str">
        <f t="shared" ca="1" si="33"/>
        <v>Mer. octobre , 2015</v>
      </c>
      <c r="Z145" s="431">
        <f t="shared" ca="1" si="24"/>
        <v>31</v>
      </c>
      <c r="AA145" s="432">
        <f t="shared" ca="1" si="25"/>
        <v>10</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Mer</v>
      </c>
      <c r="U146" s="249" t="str">
        <f t="shared" ca="1" si="32"/>
        <v>octobre</v>
      </c>
      <c r="V146" s="184"/>
      <c r="W146" s="179"/>
      <c r="X146" s="430">
        <f t="shared" ca="1" si="36"/>
        <v>42277</v>
      </c>
      <c r="Y146" s="568" t="str">
        <f t="shared" ca="1" si="33"/>
        <v>Mer. octobre , 2015</v>
      </c>
      <c r="Z146" s="431">
        <f t="shared" ca="1" si="24"/>
        <v>31</v>
      </c>
      <c r="AA146" s="432">
        <f t="shared" ca="1" si="25"/>
        <v>10</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Mer</v>
      </c>
      <c r="U147" s="249" t="str">
        <f t="shared" ca="1" si="32"/>
        <v>octobre</v>
      </c>
      <c r="V147" s="184"/>
      <c r="W147" s="179"/>
      <c r="X147" s="430">
        <f t="shared" ca="1" si="36"/>
        <v>42277</v>
      </c>
      <c r="Y147" s="568" t="str">
        <f t="shared" ca="1" si="33"/>
        <v>Mer. octobre , 2015</v>
      </c>
      <c r="Z147" s="431">
        <f t="shared" ca="1" si="24"/>
        <v>31</v>
      </c>
      <c r="AA147" s="432">
        <f t="shared" ca="1" si="25"/>
        <v>10</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Mer</v>
      </c>
      <c r="U148" s="249" t="str">
        <f t="shared" ca="1" si="32"/>
        <v>octobre</v>
      </c>
      <c r="V148" s="184"/>
      <c r="W148" s="179"/>
      <c r="X148" s="430">
        <f t="shared" ca="1" si="36"/>
        <v>42277</v>
      </c>
      <c r="Y148" s="568" t="str">
        <f t="shared" ca="1" si="33"/>
        <v>Mer. octobre , 2015</v>
      </c>
      <c r="Z148" s="431">
        <f t="shared" ref="Z148:Z194" ca="1" si="43">MIN(R148,$AF$5)</f>
        <v>31</v>
      </c>
      <c r="AA148" s="432">
        <f t="shared" ref="AA148:AA194" ca="1" si="44">$AD$6</f>
        <v>10</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Mer</v>
      </c>
      <c r="U149" s="249" t="str">
        <f t="shared" ref="U149:U194" ca="1" si="51">$U$19</f>
        <v>octobre</v>
      </c>
      <c r="V149" s="184"/>
      <c r="W149" s="179"/>
      <c r="X149" s="430">
        <f t="shared" ca="1" si="36"/>
        <v>42277</v>
      </c>
      <c r="Y149" s="568" t="str">
        <f t="shared" ref="Y149:Y194" ca="1" si="52">IF(Y143="f",T149&amp;". "&amp;" "&amp;R149&amp;" "&amp;U149&amp;" "&amp;$AE$7,T149&amp;". "&amp;U149&amp;" "&amp;R149&amp;", "&amp;$AE$7)</f>
        <v>Mer. octobre , 2015</v>
      </c>
      <c r="Z149" s="431">
        <f t="shared" ca="1" si="43"/>
        <v>31</v>
      </c>
      <c r="AA149" s="432">
        <f t="shared" ca="1" si="44"/>
        <v>10</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Mer</v>
      </c>
      <c r="U150" s="249" t="str">
        <f t="shared" ca="1" si="51"/>
        <v>octobre</v>
      </c>
      <c r="V150" s="184"/>
      <c r="W150" s="179"/>
      <c r="X150" s="430">
        <f t="shared" ref="X150:X194" ca="1" si="55">$AE$8+D150</f>
        <v>42277</v>
      </c>
      <c r="Y150" s="568" t="str">
        <f t="shared" ca="1" si="52"/>
        <v>Mer. octobre , 2015</v>
      </c>
      <c r="Z150" s="431">
        <f t="shared" ca="1" si="43"/>
        <v>31</v>
      </c>
      <c r="AA150" s="432">
        <f t="shared" ca="1" si="44"/>
        <v>10</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Mer</v>
      </c>
      <c r="U151" s="249" t="str">
        <f t="shared" ca="1" si="51"/>
        <v>octobre</v>
      </c>
      <c r="V151" s="184"/>
      <c r="W151" s="179"/>
      <c r="X151" s="430">
        <f t="shared" ca="1" si="55"/>
        <v>42277</v>
      </c>
      <c r="Y151" s="568" t="str">
        <f t="shared" ca="1" si="52"/>
        <v>Mer. octobre , 2015</v>
      </c>
      <c r="Z151" s="431">
        <f t="shared" ca="1" si="43"/>
        <v>31</v>
      </c>
      <c r="AA151" s="432">
        <f t="shared" ca="1" si="44"/>
        <v>10</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Mer</v>
      </c>
      <c r="U152" s="249" t="str">
        <f t="shared" ca="1" si="51"/>
        <v>octobre</v>
      </c>
      <c r="V152" s="184"/>
      <c r="W152" s="179"/>
      <c r="X152" s="430">
        <f t="shared" ca="1" si="55"/>
        <v>42277</v>
      </c>
      <c r="Y152" s="568" t="str">
        <f t="shared" ca="1" si="52"/>
        <v>Mer. octobre , 2015</v>
      </c>
      <c r="Z152" s="431">
        <f t="shared" ca="1" si="43"/>
        <v>31</v>
      </c>
      <c r="AA152" s="432">
        <f t="shared" ca="1" si="44"/>
        <v>10</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Mer</v>
      </c>
      <c r="U153" s="249" t="str">
        <f t="shared" ca="1" si="51"/>
        <v>octobre</v>
      </c>
      <c r="V153" s="184"/>
      <c r="W153" s="179"/>
      <c r="X153" s="430">
        <f t="shared" ca="1" si="55"/>
        <v>42277</v>
      </c>
      <c r="Y153" s="568" t="str">
        <f t="shared" ca="1" si="52"/>
        <v>Mer. octobre , 2015</v>
      </c>
      <c r="Z153" s="431">
        <f t="shared" ca="1" si="43"/>
        <v>31</v>
      </c>
      <c r="AA153" s="432">
        <f t="shared" ca="1" si="44"/>
        <v>10</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Mer</v>
      </c>
      <c r="U154" s="249" t="str">
        <f t="shared" ca="1" si="51"/>
        <v>octobre</v>
      </c>
      <c r="V154" s="184"/>
      <c r="W154" s="179"/>
      <c r="X154" s="430">
        <f t="shared" ca="1" si="55"/>
        <v>42277</v>
      </c>
      <c r="Y154" s="568" t="str">
        <f t="shared" ca="1" si="52"/>
        <v>Mer. octobre , 2015</v>
      </c>
      <c r="Z154" s="431">
        <f t="shared" ca="1" si="43"/>
        <v>31</v>
      </c>
      <c r="AA154" s="432">
        <f t="shared" ca="1" si="44"/>
        <v>10</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Mer</v>
      </c>
      <c r="U155" s="249" t="str">
        <f t="shared" ca="1" si="51"/>
        <v>octobre</v>
      </c>
      <c r="V155" s="184"/>
      <c r="W155" s="179"/>
      <c r="X155" s="430">
        <f t="shared" ca="1" si="55"/>
        <v>42277</v>
      </c>
      <c r="Y155" s="568" t="str">
        <f t="shared" ca="1" si="52"/>
        <v>Mer. octobre , 2015</v>
      </c>
      <c r="Z155" s="431">
        <f t="shared" ca="1" si="43"/>
        <v>31</v>
      </c>
      <c r="AA155" s="432">
        <f t="shared" ca="1" si="44"/>
        <v>10</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Mer</v>
      </c>
      <c r="U156" s="249" t="str">
        <f t="shared" ca="1" si="51"/>
        <v>octobre</v>
      </c>
      <c r="V156" s="184"/>
      <c r="W156" s="179"/>
      <c r="X156" s="430">
        <f t="shared" ca="1" si="55"/>
        <v>42277</v>
      </c>
      <c r="Y156" s="568" t="str">
        <f t="shared" ca="1" si="52"/>
        <v>Mer. octobre , 2015</v>
      </c>
      <c r="Z156" s="431">
        <f t="shared" ca="1" si="43"/>
        <v>31</v>
      </c>
      <c r="AA156" s="432">
        <f t="shared" ca="1" si="44"/>
        <v>10</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Mer</v>
      </c>
      <c r="U157" s="249" t="str">
        <f t="shared" ca="1" si="51"/>
        <v>octobre</v>
      </c>
      <c r="V157" s="184"/>
      <c r="W157" s="179"/>
      <c r="X157" s="430">
        <f t="shared" ca="1" si="55"/>
        <v>42277</v>
      </c>
      <c r="Y157" s="568" t="str">
        <f t="shared" ca="1" si="52"/>
        <v>Mer. octobre , 2015</v>
      </c>
      <c r="Z157" s="431">
        <f t="shared" ca="1" si="43"/>
        <v>31</v>
      </c>
      <c r="AA157" s="432">
        <f t="shared" ca="1" si="44"/>
        <v>10</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Mer</v>
      </c>
      <c r="U158" s="249" t="str">
        <f t="shared" ca="1" si="51"/>
        <v>octobre</v>
      </c>
      <c r="V158" s="184"/>
      <c r="W158" s="179"/>
      <c r="X158" s="430">
        <f t="shared" ca="1" si="55"/>
        <v>42277</v>
      </c>
      <c r="Y158" s="568" t="str">
        <f t="shared" ca="1" si="52"/>
        <v>Mer. octobre , 2015</v>
      </c>
      <c r="Z158" s="431">
        <f t="shared" ca="1" si="43"/>
        <v>31</v>
      </c>
      <c r="AA158" s="432">
        <f t="shared" ca="1" si="44"/>
        <v>10</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Mer</v>
      </c>
      <c r="U159" s="249" t="str">
        <f t="shared" ca="1" si="51"/>
        <v>octobre</v>
      </c>
      <c r="V159" s="184"/>
      <c r="W159" s="179"/>
      <c r="X159" s="430">
        <f t="shared" ca="1" si="55"/>
        <v>42277</v>
      </c>
      <c r="Y159" s="568" t="str">
        <f t="shared" ca="1" si="52"/>
        <v>Mer. octobre , 2015</v>
      </c>
      <c r="Z159" s="431">
        <f t="shared" ca="1" si="43"/>
        <v>31</v>
      </c>
      <c r="AA159" s="432">
        <f t="shared" ca="1" si="44"/>
        <v>10</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Mer</v>
      </c>
      <c r="U160" s="249" t="str">
        <f t="shared" ca="1" si="51"/>
        <v>octobre</v>
      </c>
      <c r="V160" s="184"/>
      <c r="W160" s="179"/>
      <c r="X160" s="430">
        <f t="shared" ca="1" si="55"/>
        <v>42277</v>
      </c>
      <c r="Y160" s="568" t="str">
        <f t="shared" ca="1" si="52"/>
        <v>Mer. octobre , 2015</v>
      </c>
      <c r="Z160" s="431">
        <f t="shared" ca="1" si="43"/>
        <v>31</v>
      </c>
      <c r="AA160" s="432">
        <f t="shared" ca="1" si="44"/>
        <v>10</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Mer</v>
      </c>
      <c r="U161" s="249" t="str">
        <f t="shared" ca="1" si="51"/>
        <v>octobre</v>
      </c>
      <c r="V161" s="184"/>
      <c r="W161" s="179"/>
      <c r="X161" s="430">
        <f t="shared" ca="1" si="55"/>
        <v>42277</v>
      </c>
      <c r="Y161" s="568" t="str">
        <f t="shared" ca="1" si="52"/>
        <v>Mer. octobre , 2015</v>
      </c>
      <c r="Z161" s="431">
        <f t="shared" ca="1" si="43"/>
        <v>31</v>
      </c>
      <c r="AA161" s="432">
        <f t="shared" ca="1" si="44"/>
        <v>10</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Mer</v>
      </c>
      <c r="U162" s="249" t="str">
        <f t="shared" ca="1" si="51"/>
        <v>octobre</v>
      </c>
      <c r="V162" s="184"/>
      <c r="W162" s="179"/>
      <c r="X162" s="430">
        <f t="shared" ca="1" si="55"/>
        <v>42277</v>
      </c>
      <c r="Y162" s="568" t="str">
        <f t="shared" ca="1" si="52"/>
        <v>Mer. octobre , 2015</v>
      </c>
      <c r="Z162" s="431">
        <f t="shared" ca="1" si="43"/>
        <v>31</v>
      </c>
      <c r="AA162" s="432">
        <f t="shared" ca="1" si="44"/>
        <v>10</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Mer</v>
      </c>
      <c r="U163" s="249" t="str">
        <f t="shared" ca="1" si="51"/>
        <v>octobre</v>
      </c>
      <c r="V163" s="184"/>
      <c r="W163" s="179"/>
      <c r="X163" s="430">
        <f t="shared" ca="1" si="55"/>
        <v>42277</v>
      </c>
      <c r="Y163" s="568" t="str">
        <f t="shared" ca="1" si="52"/>
        <v>Mer. octobre , 2015</v>
      </c>
      <c r="Z163" s="431">
        <f t="shared" ca="1" si="43"/>
        <v>31</v>
      </c>
      <c r="AA163" s="432">
        <f t="shared" ca="1" si="44"/>
        <v>10</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Mer</v>
      </c>
      <c r="U164" s="249" t="str">
        <f t="shared" ca="1" si="51"/>
        <v>octobre</v>
      </c>
      <c r="V164" s="184"/>
      <c r="W164" s="179"/>
      <c r="X164" s="430">
        <f t="shared" ca="1" si="55"/>
        <v>42277</v>
      </c>
      <c r="Y164" s="568" t="str">
        <f t="shared" ca="1" si="52"/>
        <v>Mer. octobre , 2015</v>
      </c>
      <c r="Z164" s="431">
        <f t="shared" ca="1" si="43"/>
        <v>31</v>
      </c>
      <c r="AA164" s="432">
        <f t="shared" ca="1" si="44"/>
        <v>10</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Mer</v>
      </c>
      <c r="U165" s="249" t="str">
        <f t="shared" ca="1" si="51"/>
        <v>octobre</v>
      </c>
      <c r="V165" s="184"/>
      <c r="W165" s="179"/>
      <c r="X165" s="430">
        <f t="shared" ca="1" si="55"/>
        <v>42277</v>
      </c>
      <c r="Y165" s="568" t="str">
        <f t="shared" ca="1" si="52"/>
        <v>Mer. octobre , 2015</v>
      </c>
      <c r="Z165" s="431">
        <f t="shared" ca="1" si="43"/>
        <v>31</v>
      </c>
      <c r="AA165" s="432">
        <f t="shared" ca="1" si="44"/>
        <v>10</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Mer</v>
      </c>
      <c r="U166" s="249" t="str">
        <f t="shared" ca="1" si="51"/>
        <v>octobre</v>
      </c>
      <c r="V166" s="184"/>
      <c r="W166" s="179"/>
      <c r="X166" s="430">
        <f t="shared" ca="1" si="55"/>
        <v>42277</v>
      </c>
      <c r="Y166" s="568" t="str">
        <f t="shared" ca="1" si="52"/>
        <v>Mer. octobre , 2015</v>
      </c>
      <c r="Z166" s="431">
        <f t="shared" ca="1" si="43"/>
        <v>31</v>
      </c>
      <c r="AA166" s="432">
        <f t="shared" ca="1" si="44"/>
        <v>10</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Mer</v>
      </c>
      <c r="U167" s="249" t="str">
        <f t="shared" ca="1" si="51"/>
        <v>octobre</v>
      </c>
      <c r="V167" s="184"/>
      <c r="W167" s="179"/>
      <c r="X167" s="430">
        <f t="shared" ca="1" si="55"/>
        <v>42277</v>
      </c>
      <c r="Y167" s="568" t="str">
        <f t="shared" ca="1" si="52"/>
        <v>Mer. octobre , 2015</v>
      </c>
      <c r="Z167" s="431">
        <f t="shared" ca="1" si="43"/>
        <v>31</v>
      </c>
      <c r="AA167" s="432">
        <f t="shared" ca="1" si="44"/>
        <v>10</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Mer</v>
      </c>
      <c r="U168" s="249" t="str">
        <f t="shared" ca="1" si="51"/>
        <v>octobre</v>
      </c>
      <c r="V168" s="184"/>
      <c r="W168" s="179"/>
      <c r="X168" s="430">
        <f t="shared" ca="1" si="55"/>
        <v>42277</v>
      </c>
      <c r="Y168" s="568" t="str">
        <f t="shared" ca="1" si="52"/>
        <v>Mer. octobre , 2015</v>
      </c>
      <c r="Z168" s="431">
        <f t="shared" ca="1" si="43"/>
        <v>31</v>
      </c>
      <c r="AA168" s="432">
        <f t="shared" ca="1" si="44"/>
        <v>10</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Mer</v>
      </c>
      <c r="U169" s="249" t="str">
        <f t="shared" ca="1" si="51"/>
        <v>octobre</v>
      </c>
      <c r="V169" s="184"/>
      <c r="W169" s="179"/>
      <c r="X169" s="430">
        <f t="shared" ca="1" si="55"/>
        <v>42277</v>
      </c>
      <c r="Y169" s="568" t="str">
        <f t="shared" ca="1" si="52"/>
        <v>Mer. octobre , 2015</v>
      </c>
      <c r="Z169" s="431">
        <f t="shared" ca="1" si="43"/>
        <v>31</v>
      </c>
      <c r="AA169" s="432">
        <f t="shared" ca="1" si="44"/>
        <v>10</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Mer</v>
      </c>
      <c r="U170" s="249" t="str">
        <f t="shared" ca="1" si="51"/>
        <v>octobre</v>
      </c>
      <c r="V170" s="184"/>
      <c r="W170" s="179"/>
      <c r="X170" s="430">
        <f t="shared" ca="1" si="55"/>
        <v>42277</v>
      </c>
      <c r="Y170" s="568" t="str">
        <f t="shared" ca="1" si="52"/>
        <v>Mer. octobre , 2015</v>
      </c>
      <c r="Z170" s="431">
        <f t="shared" ca="1" si="43"/>
        <v>31</v>
      </c>
      <c r="AA170" s="432">
        <f t="shared" ca="1" si="44"/>
        <v>10</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Mer</v>
      </c>
      <c r="U171" s="249" t="str">
        <f t="shared" ca="1" si="51"/>
        <v>octobre</v>
      </c>
      <c r="V171" s="184"/>
      <c r="W171" s="179"/>
      <c r="X171" s="430">
        <f t="shared" ca="1" si="55"/>
        <v>42277</v>
      </c>
      <c r="Y171" s="568" t="str">
        <f t="shared" ca="1" si="52"/>
        <v>Mer. octobre , 2015</v>
      </c>
      <c r="Z171" s="431">
        <f t="shared" ca="1" si="43"/>
        <v>31</v>
      </c>
      <c r="AA171" s="432">
        <f t="shared" ca="1" si="44"/>
        <v>10</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Mer</v>
      </c>
      <c r="U172" s="249" t="str">
        <f t="shared" ca="1" si="51"/>
        <v>octobre</v>
      </c>
      <c r="V172" s="184"/>
      <c r="W172" s="179"/>
      <c r="X172" s="430">
        <f t="shared" ca="1" si="55"/>
        <v>42277</v>
      </c>
      <c r="Y172" s="568" t="str">
        <f t="shared" ca="1" si="52"/>
        <v>Mer. octobre , 2015</v>
      </c>
      <c r="Z172" s="431">
        <f t="shared" ca="1" si="43"/>
        <v>31</v>
      </c>
      <c r="AA172" s="432">
        <f t="shared" ca="1" si="44"/>
        <v>10</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Mer</v>
      </c>
      <c r="U173" s="249" t="str">
        <f t="shared" ca="1" si="51"/>
        <v>octobre</v>
      </c>
      <c r="V173" s="184"/>
      <c r="W173" s="179"/>
      <c r="X173" s="430">
        <f t="shared" ca="1" si="55"/>
        <v>42277</v>
      </c>
      <c r="Y173" s="568" t="str">
        <f t="shared" ca="1" si="52"/>
        <v>Mer. octobre , 2015</v>
      </c>
      <c r="Z173" s="431">
        <f t="shared" ca="1" si="43"/>
        <v>31</v>
      </c>
      <c r="AA173" s="432">
        <f t="shared" ca="1" si="44"/>
        <v>10</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Mer</v>
      </c>
      <c r="U174" s="249" t="str">
        <f t="shared" ca="1" si="51"/>
        <v>octobre</v>
      </c>
      <c r="V174" s="184"/>
      <c r="W174" s="179"/>
      <c r="X174" s="430">
        <f t="shared" ca="1" si="55"/>
        <v>42277</v>
      </c>
      <c r="Y174" s="568" t="str">
        <f t="shared" ca="1" si="52"/>
        <v>Mer. octobre , 2015</v>
      </c>
      <c r="Z174" s="431">
        <f t="shared" ca="1" si="43"/>
        <v>31</v>
      </c>
      <c r="AA174" s="432">
        <f t="shared" ca="1" si="44"/>
        <v>10</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Mer</v>
      </c>
      <c r="U175" s="249" t="str">
        <f t="shared" ca="1" si="51"/>
        <v>octobre</v>
      </c>
      <c r="V175" s="184"/>
      <c r="W175" s="179"/>
      <c r="X175" s="430">
        <f t="shared" ca="1" si="55"/>
        <v>42277</v>
      </c>
      <c r="Y175" s="568" t="str">
        <f t="shared" ca="1" si="52"/>
        <v>Mer. octobre , 2015</v>
      </c>
      <c r="Z175" s="431">
        <f t="shared" ca="1" si="43"/>
        <v>31</v>
      </c>
      <c r="AA175" s="432">
        <f t="shared" ca="1" si="44"/>
        <v>10</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Mer</v>
      </c>
      <c r="U176" s="249" t="str">
        <f t="shared" ca="1" si="51"/>
        <v>octobre</v>
      </c>
      <c r="V176" s="184"/>
      <c r="W176" s="179"/>
      <c r="X176" s="430">
        <f t="shared" ca="1" si="55"/>
        <v>42277</v>
      </c>
      <c r="Y176" s="568" t="str">
        <f t="shared" ca="1" si="52"/>
        <v>Mer. octobre , 2015</v>
      </c>
      <c r="Z176" s="431">
        <f t="shared" ca="1" si="43"/>
        <v>31</v>
      </c>
      <c r="AA176" s="432">
        <f t="shared" ca="1" si="44"/>
        <v>10</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Mer</v>
      </c>
      <c r="U177" s="249" t="str">
        <f t="shared" ca="1" si="51"/>
        <v>octobre</v>
      </c>
      <c r="V177" s="184"/>
      <c r="W177" s="179"/>
      <c r="X177" s="430">
        <f t="shared" ca="1" si="55"/>
        <v>42277</v>
      </c>
      <c r="Y177" s="568" t="str">
        <f t="shared" ca="1" si="52"/>
        <v>Mer. octobre , 2015</v>
      </c>
      <c r="Z177" s="431">
        <f t="shared" ca="1" si="43"/>
        <v>31</v>
      </c>
      <c r="AA177" s="432">
        <f t="shared" ca="1" si="44"/>
        <v>10</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Mer</v>
      </c>
      <c r="U178" s="249" t="str">
        <f t="shared" ca="1" si="51"/>
        <v>octobre</v>
      </c>
      <c r="V178" s="184"/>
      <c r="W178" s="179"/>
      <c r="X178" s="430">
        <f t="shared" ca="1" si="55"/>
        <v>42277</v>
      </c>
      <c r="Y178" s="568" t="str">
        <f t="shared" ca="1" si="52"/>
        <v>Mer. octobre , 2015</v>
      </c>
      <c r="Z178" s="431">
        <f t="shared" ca="1" si="43"/>
        <v>31</v>
      </c>
      <c r="AA178" s="432">
        <f t="shared" ca="1" si="44"/>
        <v>10</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Mer</v>
      </c>
      <c r="U179" s="249" t="str">
        <f t="shared" ca="1" si="51"/>
        <v>octobre</v>
      </c>
      <c r="V179" s="184"/>
      <c r="W179" s="179"/>
      <c r="X179" s="430">
        <f t="shared" ca="1" si="55"/>
        <v>42277</v>
      </c>
      <c r="Y179" s="568" t="str">
        <f t="shared" ca="1" si="52"/>
        <v>Mer. octobre , 2015</v>
      </c>
      <c r="Z179" s="431">
        <f t="shared" ca="1" si="43"/>
        <v>31</v>
      </c>
      <c r="AA179" s="432">
        <f t="shared" ca="1" si="44"/>
        <v>10</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Mer</v>
      </c>
      <c r="U180" s="249" t="str">
        <f t="shared" ca="1" si="51"/>
        <v>octobre</v>
      </c>
      <c r="V180" s="184"/>
      <c r="W180" s="179"/>
      <c r="X180" s="430">
        <f t="shared" ca="1" si="55"/>
        <v>42277</v>
      </c>
      <c r="Y180" s="568" t="str">
        <f t="shared" ca="1" si="52"/>
        <v>Mer. octobre , 2015</v>
      </c>
      <c r="Z180" s="431">
        <f t="shared" ca="1" si="43"/>
        <v>31</v>
      </c>
      <c r="AA180" s="432">
        <f t="shared" ca="1" si="44"/>
        <v>10</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Mer</v>
      </c>
      <c r="U181" s="249" t="str">
        <f t="shared" ca="1" si="51"/>
        <v>octobre</v>
      </c>
      <c r="V181" s="184"/>
      <c r="W181" s="179"/>
      <c r="X181" s="430">
        <f t="shared" ca="1" si="55"/>
        <v>42277</v>
      </c>
      <c r="Y181" s="568" t="str">
        <f t="shared" ca="1" si="52"/>
        <v>Mer. octobre , 2015</v>
      </c>
      <c r="Z181" s="431">
        <f t="shared" ca="1" si="43"/>
        <v>31</v>
      </c>
      <c r="AA181" s="432">
        <f t="shared" ca="1" si="44"/>
        <v>10</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Mer</v>
      </c>
      <c r="U182" s="249" t="str">
        <f t="shared" ca="1" si="51"/>
        <v>octobre</v>
      </c>
      <c r="V182" s="184"/>
      <c r="W182" s="179"/>
      <c r="X182" s="430">
        <f t="shared" ca="1" si="55"/>
        <v>42277</v>
      </c>
      <c r="Y182" s="568" t="str">
        <f t="shared" ca="1" si="52"/>
        <v>Mer. octobre , 2015</v>
      </c>
      <c r="Z182" s="431">
        <f t="shared" ca="1" si="43"/>
        <v>31</v>
      </c>
      <c r="AA182" s="432">
        <f t="shared" ca="1" si="44"/>
        <v>10</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Mer</v>
      </c>
      <c r="U183" s="249" t="str">
        <f t="shared" ca="1" si="51"/>
        <v>octobre</v>
      </c>
      <c r="V183" s="184"/>
      <c r="W183" s="179"/>
      <c r="X183" s="430">
        <f t="shared" ca="1" si="55"/>
        <v>42277</v>
      </c>
      <c r="Y183" s="568" t="str">
        <f t="shared" ca="1" si="52"/>
        <v>Mer. octobre , 2015</v>
      </c>
      <c r="Z183" s="431">
        <f t="shared" ca="1" si="43"/>
        <v>31</v>
      </c>
      <c r="AA183" s="432">
        <f t="shared" ca="1" si="44"/>
        <v>10</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Mer</v>
      </c>
      <c r="U184" s="249" t="str">
        <f t="shared" ca="1" si="51"/>
        <v>octobre</v>
      </c>
      <c r="V184" s="184"/>
      <c r="W184" s="179"/>
      <c r="X184" s="430">
        <f t="shared" ca="1" si="55"/>
        <v>42277</v>
      </c>
      <c r="Y184" s="568" t="str">
        <f t="shared" ca="1" si="52"/>
        <v>Mer. octobre , 2015</v>
      </c>
      <c r="Z184" s="431">
        <f t="shared" ca="1" si="43"/>
        <v>31</v>
      </c>
      <c r="AA184" s="432">
        <f t="shared" ca="1" si="44"/>
        <v>10</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Mer</v>
      </c>
      <c r="U185" s="249" t="str">
        <f t="shared" ca="1" si="51"/>
        <v>octobre</v>
      </c>
      <c r="V185" s="184"/>
      <c r="W185" s="179"/>
      <c r="X185" s="430">
        <f t="shared" ca="1" si="55"/>
        <v>42277</v>
      </c>
      <c r="Y185" s="568" t="str">
        <f t="shared" ca="1" si="52"/>
        <v>Mer. octobre , 2015</v>
      </c>
      <c r="Z185" s="431">
        <f t="shared" ca="1" si="43"/>
        <v>31</v>
      </c>
      <c r="AA185" s="432">
        <f t="shared" ca="1" si="44"/>
        <v>10</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Mer</v>
      </c>
      <c r="U186" s="249" t="str">
        <f t="shared" ca="1" si="51"/>
        <v>octobre</v>
      </c>
      <c r="V186" s="184"/>
      <c r="W186" s="179"/>
      <c r="X186" s="430">
        <f t="shared" ca="1" si="55"/>
        <v>42277</v>
      </c>
      <c r="Y186" s="568" t="str">
        <f t="shared" ca="1" si="52"/>
        <v>Mer. octobre , 2015</v>
      </c>
      <c r="Z186" s="431">
        <f t="shared" ca="1" si="43"/>
        <v>31</v>
      </c>
      <c r="AA186" s="432">
        <f t="shared" ca="1" si="44"/>
        <v>10</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Mer</v>
      </c>
      <c r="U187" s="249" t="str">
        <f t="shared" ca="1" si="51"/>
        <v>octobre</v>
      </c>
      <c r="V187" s="184"/>
      <c r="W187" s="179"/>
      <c r="X187" s="430">
        <f t="shared" ca="1" si="55"/>
        <v>42277</v>
      </c>
      <c r="Y187" s="568" t="str">
        <f t="shared" ca="1" si="52"/>
        <v>Mer. octobre , 2015</v>
      </c>
      <c r="Z187" s="431">
        <f t="shared" ca="1" si="43"/>
        <v>31</v>
      </c>
      <c r="AA187" s="432">
        <f t="shared" ca="1" si="44"/>
        <v>10</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Mer</v>
      </c>
      <c r="U188" s="249" t="str">
        <f t="shared" ca="1" si="51"/>
        <v>octobre</v>
      </c>
      <c r="V188" s="184"/>
      <c r="W188" s="179"/>
      <c r="X188" s="430">
        <f t="shared" ca="1" si="55"/>
        <v>42277</v>
      </c>
      <c r="Y188" s="568" t="str">
        <f t="shared" ca="1" si="52"/>
        <v>Mer. octobre , 2015</v>
      </c>
      <c r="Z188" s="431">
        <f t="shared" ca="1" si="43"/>
        <v>31</v>
      </c>
      <c r="AA188" s="432">
        <f t="shared" ca="1" si="44"/>
        <v>10</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Mer</v>
      </c>
      <c r="U189" s="249" t="str">
        <f t="shared" ca="1" si="51"/>
        <v>octobre</v>
      </c>
      <c r="V189" s="184"/>
      <c r="W189" s="179"/>
      <c r="X189" s="430">
        <f t="shared" ca="1" si="55"/>
        <v>42277</v>
      </c>
      <c r="Y189" s="568" t="str">
        <f t="shared" ca="1" si="52"/>
        <v>Mer. octobre , 2015</v>
      </c>
      <c r="Z189" s="431">
        <f t="shared" ca="1" si="43"/>
        <v>31</v>
      </c>
      <c r="AA189" s="432">
        <f t="shared" ca="1" si="44"/>
        <v>10</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Mer</v>
      </c>
      <c r="U190" s="249" t="str">
        <f t="shared" ca="1" si="51"/>
        <v>octobre</v>
      </c>
      <c r="V190" s="184"/>
      <c r="W190" s="179"/>
      <c r="X190" s="430">
        <f t="shared" ca="1" si="55"/>
        <v>42277</v>
      </c>
      <c r="Y190" s="568" t="str">
        <f t="shared" ca="1" si="52"/>
        <v>Mer. octobre , 2015</v>
      </c>
      <c r="Z190" s="431">
        <f t="shared" ca="1" si="43"/>
        <v>31</v>
      </c>
      <c r="AA190" s="432">
        <f t="shared" ca="1" si="44"/>
        <v>10</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Mer</v>
      </c>
      <c r="U191" s="249" t="str">
        <f t="shared" ca="1" si="51"/>
        <v>octobre</v>
      </c>
      <c r="V191" s="184"/>
      <c r="W191" s="179"/>
      <c r="X191" s="430">
        <f t="shared" ca="1" si="55"/>
        <v>42277</v>
      </c>
      <c r="Y191" s="568" t="str">
        <f t="shared" ca="1" si="52"/>
        <v>Mer. octobre , 2015</v>
      </c>
      <c r="Z191" s="431">
        <f t="shared" ca="1" si="43"/>
        <v>31</v>
      </c>
      <c r="AA191" s="432">
        <f t="shared" ca="1" si="44"/>
        <v>10</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Mer</v>
      </c>
      <c r="U192" s="249" t="str">
        <f t="shared" ca="1" si="51"/>
        <v>octobre</v>
      </c>
      <c r="V192" s="184"/>
      <c r="W192" s="179"/>
      <c r="X192" s="430">
        <f t="shared" ca="1" si="55"/>
        <v>42277</v>
      </c>
      <c r="Y192" s="568" t="str">
        <f t="shared" ca="1" si="52"/>
        <v>Mer. octobre , 2015</v>
      </c>
      <c r="Z192" s="431">
        <f t="shared" ca="1" si="43"/>
        <v>31</v>
      </c>
      <c r="AA192" s="432">
        <f t="shared" ca="1" si="44"/>
        <v>10</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Mer</v>
      </c>
      <c r="U193" s="249" t="str">
        <f t="shared" ca="1" si="51"/>
        <v>octobre</v>
      </c>
      <c r="V193" s="184"/>
      <c r="W193" s="179"/>
      <c r="X193" s="430">
        <f t="shared" ca="1" si="55"/>
        <v>42277</v>
      </c>
      <c r="Y193" s="568" t="str">
        <f t="shared" ca="1" si="52"/>
        <v>Mer. octobre , 2015</v>
      </c>
      <c r="Z193" s="431">
        <f t="shared" ca="1" si="43"/>
        <v>31</v>
      </c>
      <c r="AA193" s="432">
        <f t="shared" ca="1" si="44"/>
        <v>10</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Mer</v>
      </c>
      <c r="U194" s="249" t="str">
        <f t="shared" ca="1" si="51"/>
        <v>octobre</v>
      </c>
      <c r="V194" s="184"/>
      <c r="W194" s="179"/>
      <c r="X194" s="430">
        <f t="shared" ca="1" si="55"/>
        <v>42277</v>
      </c>
      <c r="Y194" s="568" t="str">
        <f t="shared" ca="1" si="52"/>
        <v>Mer. octobre , 2015</v>
      </c>
      <c r="Z194" s="431">
        <f t="shared" ca="1" si="43"/>
        <v>31</v>
      </c>
      <c r="AA194" s="432">
        <f t="shared" ca="1" si="44"/>
        <v>10</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239" priority="5" stopIfTrue="1">
      <formula>($D20=$D21)</formula>
    </cfRule>
  </conditionalFormatting>
  <conditionalFormatting sqref="AC20:AE194 AK20:AK194 AQ20:AR194 U18 X20:Z194">
    <cfRule type="cellIs" dxfId="238" priority="6" stopIfTrue="1" operator="notEqual">
      <formula>U17</formula>
    </cfRule>
  </conditionalFormatting>
  <conditionalFormatting sqref="B20:B194">
    <cfRule type="expression" dxfId="237" priority="7" stopIfTrue="1">
      <formula>($G20="- -")</formula>
    </cfRule>
  </conditionalFormatting>
  <conditionalFormatting sqref="BI10:BI12 BF11:BF12">
    <cfRule type="expression" dxfId="236" priority="8" stopIfTrue="1">
      <formula>LEN($AA9)&gt;4</formula>
    </cfRule>
    <cfRule type="expression" dxfId="235" priority="9" stopIfTrue="1">
      <formula>(LEN($C$9)=0)</formula>
    </cfRule>
  </conditionalFormatting>
  <conditionalFormatting sqref="BJ10:BN12">
    <cfRule type="expression" dxfId="234" priority="10" stopIfTrue="1">
      <formula>LEN($AA9)&gt;4</formula>
    </cfRule>
    <cfRule type="expression" dxfId="233" priority="11" stopIfTrue="1">
      <formula>(LEN(E$9)=0)</formula>
    </cfRule>
  </conditionalFormatting>
  <conditionalFormatting sqref="R20:R194">
    <cfRule type="expression" dxfId="232" priority="12" stopIfTrue="1">
      <formula>OR($G20=$G19,$D20=$D19)</formula>
    </cfRule>
    <cfRule type="expression" dxfId="231" priority="13" stopIfTrue="1">
      <formula>"ND($G21&lt;&gt;""- -"",$G21&lt;&gt;TEXT(X21,""Dddd, Mmmm dd, Yyyy""))"</formula>
    </cfRule>
    <cfRule type="expression" dxfId="230" priority="14" stopIfTrue="1">
      <formula>($AI20=1)</formula>
    </cfRule>
  </conditionalFormatting>
  <conditionalFormatting sqref="C20:C194">
    <cfRule type="expression" dxfId="229" priority="15" stopIfTrue="1">
      <formula>($X$16=$X$14)</formula>
    </cfRule>
    <cfRule type="expression" dxfId="228" priority="16" stopIfTrue="1">
      <formula>($AV20=1)</formula>
    </cfRule>
    <cfRule type="expression" dxfId="227" priority="17" stopIfTrue="1">
      <formula>AND(D20=1+D19,G20=X20)</formula>
    </cfRule>
  </conditionalFormatting>
  <conditionalFormatting sqref="D20">
    <cfRule type="expression" dxfId="226" priority="18" stopIfTrue="1">
      <formula>OR($G20=$G19,$D20=$D19)</formula>
    </cfRule>
    <cfRule type="expression" dxfId="225" priority="19" stopIfTrue="1">
      <formula>AND($G20&lt;&gt;"- -",$G20&lt;&gt;$Y20)</formula>
    </cfRule>
    <cfRule type="expression" dxfId="224" priority="20" stopIfTrue="1">
      <formula>($AI20=1)</formula>
    </cfRule>
  </conditionalFormatting>
  <conditionalFormatting sqref="E20:G20">
    <cfRule type="expression" dxfId="223" priority="21" stopIfTrue="1">
      <formula>OR($G20=$G19,$D20=$D19)</formula>
    </cfRule>
    <cfRule type="expression" dxfId="222" priority="22" stopIfTrue="1">
      <formula>AND($G20&lt;&gt;"- -",$G20&lt;&gt;$Y20)</formula>
    </cfRule>
    <cfRule type="expression" dxfId="221" priority="23" stopIfTrue="1">
      <formula>($AI20+$AX20&gt;0)</formula>
    </cfRule>
  </conditionalFormatting>
  <conditionalFormatting sqref="V5:V7 U6:U7 J6">
    <cfRule type="expression" dxfId="220" priority="24" stopIfTrue="1">
      <formula>OR($AC$7,$AC$6,#REF!)</formula>
    </cfRule>
  </conditionalFormatting>
  <conditionalFormatting sqref="U5">
    <cfRule type="expression" dxfId="219" priority="25" stopIfTrue="1">
      <formula>OR($AC$7,$AC$6)</formula>
    </cfRule>
  </conditionalFormatting>
  <conditionalFormatting sqref="V19">
    <cfRule type="cellIs" dxfId="218" priority="26" stopIfTrue="1" operator="equal">
      <formula>1</formula>
    </cfRule>
  </conditionalFormatting>
  <conditionalFormatting sqref="BJ13:BN13 R16:R17">
    <cfRule type="cellIs" dxfId="217" priority="27" stopIfTrue="1" operator="equal">
      <formula>0</formula>
    </cfRule>
  </conditionalFormatting>
  <conditionalFormatting sqref="AP20:AP194">
    <cfRule type="cellIs" dxfId="216" priority="28" stopIfTrue="1" operator="lessThan">
      <formula>999</formula>
    </cfRule>
  </conditionalFormatting>
  <conditionalFormatting sqref="BE19:BF19 K18:L18">
    <cfRule type="expression" dxfId="215" priority="29" stopIfTrue="1">
      <formula>($K$19=$AL$7)</formula>
    </cfRule>
  </conditionalFormatting>
  <conditionalFormatting sqref="BE20:BF20">
    <cfRule type="expression" dxfId="214" priority="30" stopIfTrue="1">
      <formula>($K$19=$AL$7)</formula>
    </cfRule>
  </conditionalFormatting>
  <conditionalFormatting sqref="AB7">
    <cfRule type="expression" dxfId="213" priority="31" stopIfTrue="1">
      <formula>$AC$7</formula>
    </cfRule>
  </conditionalFormatting>
  <conditionalFormatting sqref="AB6">
    <cfRule type="expression" dxfId="212" priority="32" stopIfTrue="1">
      <formula>$AC$6</formula>
    </cfRule>
  </conditionalFormatting>
  <conditionalFormatting sqref="AK5:BO6">
    <cfRule type="cellIs" dxfId="211" priority="33" stopIfTrue="1" operator="equal">
      <formula>0</formula>
    </cfRule>
  </conditionalFormatting>
  <conditionalFormatting sqref="AJ16:AJ17 AJ20:AJ194">
    <cfRule type="cellIs" dxfId="210" priority="34" stopIfTrue="1" operator="greaterThan">
      <formula>0</formula>
    </cfRule>
  </conditionalFormatting>
  <conditionalFormatting sqref="AF20:AG194">
    <cfRule type="cellIs" dxfId="209" priority="35" stopIfTrue="1" operator="greaterThan">
      <formula>1</formula>
    </cfRule>
  </conditionalFormatting>
  <conditionalFormatting sqref="AV20:AV194">
    <cfRule type="cellIs" dxfId="208" priority="36" stopIfTrue="1" operator="equal">
      <formula>1</formula>
    </cfRule>
  </conditionalFormatting>
  <conditionalFormatting sqref="AU20:AU194">
    <cfRule type="expression" dxfId="207" priority="37" stopIfTrue="1">
      <formula>LEN(AU20)&gt;2</formula>
    </cfRule>
  </conditionalFormatting>
  <conditionalFormatting sqref="AK2:BO2">
    <cfRule type="cellIs" dxfId="206" priority="38" stopIfTrue="1" operator="equal">
      <formula>0</formula>
    </cfRule>
  </conditionalFormatting>
  <conditionalFormatting sqref="D18:G19">
    <cfRule type="expression" dxfId="205" priority="39" stopIfTrue="1">
      <formula>($AB$16&lt;2)</formula>
    </cfRule>
  </conditionalFormatting>
  <conditionalFormatting sqref="B18">
    <cfRule type="expression" dxfId="204" priority="40" stopIfTrue="1">
      <formula>(B18&gt;DATE(2000+$Y$2,$AA$21+1,1)-DATE(2000+$Y$2,$AA$21,1))</formula>
    </cfRule>
  </conditionalFormatting>
  <conditionalFormatting sqref="U201:AB201">
    <cfRule type="expression" dxfId="203" priority="41" stopIfTrue="1">
      <formula>(LEN($X$11)&gt;4)</formula>
    </cfRule>
  </conditionalFormatting>
  <conditionalFormatting sqref="N19:Q19 BH20:BK20">
    <cfRule type="cellIs" dxfId="202" priority="42" stopIfTrue="1" operator="equal">
      <formula>0</formula>
    </cfRule>
    <cfRule type="expression" dxfId="201" priority="43" stopIfTrue="1">
      <formula>($AJ$2=$AF$5)</formula>
    </cfRule>
  </conditionalFormatting>
  <conditionalFormatting sqref="M19 BG20">
    <cfRule type="cellIs" dxfId="200" priority="44" stopIfTrue="1" operator="equal">
      <formula>0</formula>
    </cfRule>
    <cfRule type="expression" dxfId="199" priority="45" stopIfTrue="1">
      <formula>($AJ$2=$AF$5)</formula>
    </cfRule>
  </conditionalFormatting>
  <conditionalFormatting sqref="C17">
    <cfRule type="cellIs" dxfId="198" priority="46" stopIfTrue="1" operator="equal">
      <formula>"X"</formula>
    </cfRule>
  </conditionalFormatting>
  <conditionalFormatting sqref="B16:J16">
    <cfRule type="expression" dxfId="197" priority="47" stopIfTrue="1">
      <formula>AND($AJ$2=$AF$5,$X$16=$X$13)</formula>
    </cfRule>
  </conditionalFormatting>
  <conditionalFormatting sqref="AW20:AW194">
    <cfRule type="cellIs" dxfId="196" priority="48" stopIfTrue="1" operator="equal">
      <formula>0</formula>
    </cfRule>
  </conditionalFormatting>
  <conditionalFormatting sqref="AB20:AB194">
    <cfRule type="cellIs" dxfId="195" priority="49" stopIfTrue="1" operator="greaterThan">
      <formula>0</formula>
    </cfRule>
    <cfRule type="cellIs" dxfId="194" priority="50" stopIfTrue="1" operator="lessThan">
      <formula>0</formula>
    </cfRule>
  </conditionalFormatting>
  <conditionalFormatting sqref="J7">
    <cfRule type="cellIs" dxfId="193" priority="51" stopIfTrue="1" operator="lessThan">
      <formula>0</formula>
    </cfRule>
  </conditionalFormatting>
  <conditionalFormatting sqref="N20:Q194">
    <cfRule type="expression" dxfId="192" priority="52" stopIfTrue="1">
      <formula>OR($AW20=0,$AV20=1,$AG20=99,$AJ$2=$AF$5)</formula>
    </cfRule>
  </conditionalFormatting>
  <conditionalFormatting sqref="M20:M194">
    <cfRule type="expression" dxfId="191" priority="53" stopIfTrue="1">
      <formula>OR($AJ$2=$AF$5,$AW20=0,$AV20=1,$AG20=99)</formula>
    </cfRule>
    <cfRule type="cellIs" dxfId="190" priority="54" stopIfTrue="1" operator="lessThan">
      <formula>0</formula>
    </cfRule>
    <cfRule type="expression" dxfId="189" priority="55" stopIfTrue="1">
      <formula>($D19=$D20)</formula>
    </cfRule>
  </conditionalFormatting>
  <conditionalFormatting sqref="BM20:BN194">
    <cfRule type="cellIs" dxfId="188" priority="56" stopIfTrue="1" operator="notEqual">
      <formula>1</formula>
    </cfRule>
  </conditionalFormatting>
  <conditionalFormatting sqref="L35:L194">
    <cfRule type="expression" dxfId="187" priority="57" stopIfTrue="1">
      <formula>OR($AJ$2=$AF$5,$AW35=0,$AV35=1,$AG35=99)</formula>
    </cfRule>
    <cfRule type="expression" dxfId="186" priority="58" stopIfTrue="1">
      <formula>AND(ISNUMBER(L35),OR(AND(L35&lt;K34,B35&gt;1),K35&gt;L35,$BN35&lt;&gt;1))</formula>
    </cfRule>
  </conditionalFormatting>
  <conditionalFormatting sqref="K35:K194">
    <cfRule type="expression" dxfId="185" priority="59" stopIfTrue="1">
      <formula>OR($AJ$2=$AF$5,$AW35=0,$AV35=1,$AG35=99)</formula>
    </cfRule>
    <cfRule type="expression" dxfId="184" priority="60" stopIfTrue="1">
      <formula>AND(ISNUMBER(K35),OR(K35&lt;L34,K35&gt;L35,$BM35&lt;&gt;1))</formula>
    </cfRule>
  </conditionalFormatting>
  <conditionalFormatting sqref="B13:B15">
    <cfRule type="expression" dxfId="183" priority="61" stopIfTrue="1">
      <formula>AND($AJ$2=$AF$5,$X$16=$X$13)</formula>
    </cfRule>
  </conditionalFormatting>
  <conditionalFormatting sqref="D21:D194">
    <cfRule type="expression" dxfId="182" priority="62" stopIfTrue="1">
      <formula>OR($G21=$G20,$D21=$D20)</formula>
    </cfRule>
    <cfRule type="expression" dxfId="181" priority="63" stopIfTrue="1">
      <formula>AND($G21&lt;&gt;"- -",$G21&lt;&gt;$Y21)</formula>
    </cfRule>
    <cfRule type="expression" dxfId="180" priority="64" stopIfTrue="1">
      <formula>($AI21=1)</formula>
    </cfRule>
  </conditionalFormatting>
  <conditionalFormatting sqref="E21:G194">
    <cfRule type="expression" dxfId="179" priority="65" stopIfTrue="1">
      <formula>OR($G21=$G20,$D21=$D20)</formula>
    </cfRule>
    <cfRule type="expression" dxfId="178" priority="66" stopIfTrue="1">
      <formula>AND($G21&lt;&gt;"- -",$G21&lt;&gt;$Y21)</formula>
    </cfRule>
    <cfRule type="expression" dxfId="177" priority="67" stopIfTrue="1">
      <formula>($AI21+$AX21&gt;0)</formula>
    </cfRule>
  </conditionalFormatting>
  <conditionalFormatting sqref="L20:L34">
    <cfRule type="expression" dxfId="176" priority="68" stopIfTrue="1">
      <formula>OR($AJ$2=$AF$5,$AW20=0,$AV20=1,$AG20=99)</formula>
    </cfRule>
    <cfRule type="expression" dxfId="175" priority="69" stopIfTrue="1">
      <formula>AND(ISNUMBER(L20),OR(AND(L20&lt;K19,B20&gt;1),K20&gt;L20))</formula>
    </cfRule>
  </conditionalFormatting>
  <conditionalFormatting sqref="K20:K34">
    <cfRule type="expression" dxfId="174" priority="70" stopIfTrue="1">
      <formula>OR($AJ$2=$AF$5,$AW20=0,$AV20=1,$AG20=99)</formula>
    </cfRule>
    <cfRule type="expression" dxfId="173" priority="71" stopIfTrue="1">
      <formula>AND(ISNUMBER(K20),ISNUMBER(L20),OR(K20&lt;L19,K20&gt;L20))</formula>
    </cfRule>
  </conditionalFormatting>
  <conditionalFormatting sqref="C9:J9">
    <cfRule type="expression" dxfId="172" priority="72" stopIfTrue="1">
      <formula>AND(ISNUMBER(C$9),ISNUMBER(C10),(C$9&gt;C$10))</formula>
    </cfRule>
  </conditionalFormatting>
  <conditionalFormatting sqref="E8:F8">
    <cfRule type="expression" dxfId="171" priority="73" stopIfTrue="1">
      <formula>(BJ$13&gt;0)</formula>
    </cfRule>
    <cfRule type="expression" dxfId="170" priority="74" stopIfTrue="1">
      <formula>AND(ISNUMBER(E$9),ISNUMBER(E10),(E$9&gt;E$10))</formula>
    </cfRule>
  </conditionalFormatting>
  <conditionalFormatting sqref="G8:J8">
    <cfRule type="expression" dxfId="169" priority="75" stopIfTrue="1">
      <formula>(BK$13&gt;0)</formula>
    </cfRule>
    <cfRule type="expression" dxfId="168" priority="76" stopIfTrue="1">
      <formula>AND(ISNUMBER(G$9),ISNUMBER(G10),(G$9&gt;G$10))</formula>
    </cfRule>
  </conditionalFormatting>
  <conditionalFormatting sqref="H6:I7">
    <cfRule type="expression" dxfId="167" priority="77" stopIfTrue="1">
      <formula>AND(ISNUMBER($H$7),$H$7&lt;$I$7)</formula>
    </cfRule>
  </conditionalFormatting>
  <conditionalFormatting sqref="C10:J10">
    <cfRule type="expression" dxfId="166"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C:\Users\SBRISS~1\AppData\Local\Temp\notesF3B52A\[~7318079.xlsx]11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novembre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November</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11</v>
      </c>
      <c r="AE6" s="204" t="str">
        <f ca="1">TEXT(DATE($AE$7,$AD$6,1),"Mmmm, YYYY")</f>
        <v>November, 2015</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42308</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novembre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November</v>
      </c>
      <c r="V18" s="652" t="str">
        <f ca="1">AE6</f>
        <v>November,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novembre</v>
      </c>
      <c r="V19" s="652" t="str">
        <f ca="1">U19&amp;" "&amp;Year_four_digits</f>
        <v>novembre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Dim.  1 novembre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Dim</v>
      </c>
      <c r="U20" s="249" t="str">
        <f ca="1">$U$19</f>
        <v>novembre</v>
      </c>
      <c r="V20" s="179"/>
      <c r="W20" s="179"/>
      <c r="X20" s="430">
        <f ca="1">$AE$8+D20</f>
        <v>42309</v>
      </c>
      <c r="Y20" s="568" t="str">
        <f ca="1">IF(Y14="f",T20&amp;". "&amp;" "&amp;R20&amp;" "&amp;U20&amp;" "&amp;$AE$7,T20&amp;". "&amp;U20&amp;" "&amp;R20&amp;", "&amp;$AE$7)</f>
        <v>Dim.  1 novembre 2015</v>
      </c>
      <c r="Z20" s="431">
        <f t="shared" ref="Z20:Z83" ca="1" si="4">MIN(R20,$AF$5)</f>
        <v>1</v>
      </c>
      <c r="AA20" s="432">
        <f t="shared" ref="AA20:AA83" ca="1" si="5">$AD$6</f>
        <v>11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Sam</v>
      </c>
      <c r="U21" s="249" t="str">
        <f t="shared" ref="U21:U84" ca="1" si="13">$U$19</f>
        <v>novembre</v>
      </c>
      <c r="V21" s="184"/>
      <c r="W21" s="179"/>
      <c r="X21" s="430">
        <f ca="1">$AE$8+D21</f>
        <v>42308</v>
      </c>
      <c r="Y21" s="568" t="str">
        <f t="shared" ref="Y21:Y84" ca="1" si="14">IF(Y15="f",T21&amp;". "&amp;" "&amp;R21&amp;" "&amp;U21&amp;" "&amp;$AE$7,T21&amp;". "&amp;U21&amp;" "&amp;R21&amp;", "&amp;$AE$7)</f>
        <v>Sam. novembre , 2015</v>
      </c>
      <c r="Z21" s="431">
        <f t="shared" ca="1" si="4"/>
        <v>30</v>
      </c>
      <c r="AA21" s="432">
        <f t="shared" ca="1" si="5"/>
        <v>11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Sam</v>
      </c>
      <c r="U22" s="249" t="str">
        <f t="shared" ca="1" si="13"/>
        <v>novembre</v>
      </c>
      <c r="V22" s="184"/>
      <c r="W22" s="179"/>
      <c r="X22" s="430">
        <f t="shared" ref="X22:X85" ca="1" si="17">$AE$8+D22</f>
        <v>42308</v>
      </c>
      <c r="Y22" s="568" t="str">
        <f t="shared" ca="1" si="14"/>
        <v>Sam. novembre , 2015</v>
      </c>
      <c r="Z22" s="431">
        <f t="shared" ca="1" si="4"/>
        <v>30</v>
      </c>
      <c r="AA22" s="432">
        <f t="shared" ca="1" si="5"/>
        <v>11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Sam</v>
      </c>
      <c r="U23" s="249" t="str">
        <f t="shared" ca="1" si="13"/>
        <v>novembre</v>
      </c>
      <c r="V23" s="184"/>
      <c r="W23" s="179"/>
      <c r="X23" s="430">
        <f t="shared" ca="1" si="17"/>
        <v>42308</v>
      </c>
      <c r="Y23" s="568" t="str">
        <f t="shared" ca="1" si="14"/>
        <v>Sam. novembre , 2015</v>
      </c>
      <c r="Z23" s="431">
        <f t="shared" ca="1" si="4"/>
        <v>30</v>
      </c>
      <c r="AA23" s="432">
        <f t="shared" ca="1" si="5"/>
        <v>11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Sam</v>
      </c>
      <c r="U24" s="249" t="str">
        <f t="shared" ca="1" si="13"/>
        <v>novembre</v>
      </c>
      <c r="V24" s="184"/>
      <c r="W24" s="179"/>
      <c r="X24" s="430">
        <f t="shared" ca="1" si="17"/>
        <v>42308</v>
      </c>
      <c r="Y24" s="568" t="str">
        <f t="shared" ca="1" si="14"/>
        <v>Sam. novembre , 2015</v>
      </c>
      <c r="Z24" s="431">
        <f t="shared" ca="1" si="4"/>
        <v>30</v>
      </c>
      <c r="AA24" s="432">
        <f t="shared" ca="1" si="5"/>
        <v>11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Sam</v>
      </c>
      <c r="U25" s="249" t="str">
        <f t="shared" ca="1" si="13"/>
        <v>novembre</v>
      </c>
      <c r="V25" s="184"/>
      <c r="W25" s="179"/>
      <c r="X25" s="430">
        <f t="shared" ca="1" si="17"/>
        <v>42308</v>
      </c>
      <c r="Y25" s="568" t="str">
        <f t="shared" ca="1" si="14"/>
        <v>Sam. novembre , 2015</v>
      </c>
      <c r="Z25" s="431">
        <f t="shared" ca="1" si="4"/>
        <v>30</v>
      </c>
      <c r="AA25" s="432">
        <f t="shared" ca="1" si="5"/>
        <v>11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Sam</v>
      </c>
      <c r="U26" s="249" t="str">
        <f t="shared" ca="1" si="13"/>
        <v>novembre</v>
      </c>
      <c r="V26" s="184"/>
      <c r="W26" s="179"/>
      <c r="X26" s="430">
        <f t="shared" ca="1" si="17"/>
        <v>42308</v>
      </c>
      <c r="Y26" s="568" t="str">
        <f t="shared" ca="1" si="14"/>
        <v>Sam. novembre , 2015</v>
      </c>
      <c r="Z26" s="431">
        <f t="shared" ca="1" si="4"/>
        <v>30</v>
      </c>
      <c r="AA26" s="432">
        <f t="shared" ca="1" si="5"/>
        <v>11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Sam</v>
      </c>
      <c r="U27" s="249" t="str">
        <f t="shared" ca="1" si="13"/>
        <v>novembre</v>
      </c>
      <c r="V27" s="184"/>
      <c r="W27" s="179"/>
      <c r="X27" s="430">
        <f t="shared" ca="1" si="17"/>
        <v>42308</v>
      </c>
      <c r="Y27" s="568" t="str">
        <f t="shared" ca="1" si="14"/>
        <v>Sam. novembre , 2015</v>
      </c>
      <c r="Z27" s="431">
        <f t="shared" ca="1" si="4"/>
        <v>30</v>
      </c>
      <c r="AA27" s="432">
        <f t="shared" ca="1" si="5"/>
        <v>11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Sam</v>
      </c>
      <c r="U28" s="249" t="str">
        <f t="shared" ca="1" si="13"/>
        <v>novembre</v>
      </c>
      <c r="V28" s="184"/>
      <c r="W28" s="179"/>
      <c r="X28" s="430">
        <f t="shared" ca="1" si="17"/>
        <v>42308</v>
      </c>
      <c r="Y28" s="568" t="str">
        <f t="shared" ca="1" si="14"/>
        <v>Sam. novembre , 2015</v>
      </c>
      <c r="Z28" s="431">
        <f t="shared" ca="1" si="4"/>
        <v>30</v>
      </c>
      <c r="AA28" s="432">
        <f t="shared" ca="1" si="5"/>
        <v>11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Sam</v>
      </c>
      <c r="U29" s="249" t="str">
        <f t="shared" ca="1" si="13"/>
        <v>novembre</v>
      </c>
      <c r="V29" s="184"/>
      <c r="W29" s="179"/>
      <c r="X29" s="430">
        <f t="shared" ca="1" si="17"/>
        <v>42308</v>
      </c>
      <c r="Y29" s="568" t="str">
        <f t="shared" ca="1" si="14"/>
        <v>Sam. novembre , 2015</v>
      </c>
      <c r="Z29" s="431">
        <f t="shared" ca="1" si="4"/>
        <v>30</v>
      </c>
      <c r="AA29" s="432">
        <f t="shared" ca="1" si="5"/>
        <v>11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Sam</v>
      </c>
      <c r="U30" s="249" t="str">
        <f t="shared" ca="1" si="13"/>
        <v>novembre</v>
      </c>
      <c r="V30" s="184"/>
      <c r="W30" s="179"/>
      <c r="X30" s="430">
        <f t="shared" ca="1" si="17"/>
        <v>42308</v>
      </c>
      <c r="Y30" s="568" t="str">
        <f t="shared" ca="1" si="14"/>
        <v>Sam. novembre , 2015</v>
      </c>
      <c r="Z30" s="431">
        <f t="shared" ca="1" si="4"/>
        <v>30</v>
      </c>
      <c r="AA30" s="432">
        <f t="shared" ca="1" si="5"/>
        <v>11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Sam</v>
      </c>
      <c r="U31" s="249" t="str">
        <f t="shared" ca="1" si="13"/>
        <v>novembre</v>
      </c>
      <c r="V31" s="184"/>
      <c r="W31" s="179"/>
      <c r="X31" s="430">
        <f t="shared" ca="1" si="17"/>
        <v>42308</v>
      </c>
      <c r="Y31" s="568" t="str">
        <f t="shared" ca="1" si="14"/>
        <v>Sam. novembre , 2015</v>
      </c>
      <c r="Z31" s="431">
        <f t="shared" ca="1" si="4"/>
        <v>30</v>
      </c>
      <c r="AA31" s="432">
        <f t="shared" ca="1" si="5"/>
        <v>11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Sam</v>
      </c>
      <c r="U32" s="249" t="str">
        <f t="shared" ca="1" si="13"/>
        <v>novembre</v>
      </c>
      <c r="V32" s="184"/>
      <c r="W32" s="179"/>
      <c r="X32" s="430">
        <f t="shared" ca="1" si="17"/>
        <v>42308</v>
      </c>
      <c r="Y32" s="568" t="str">
        <f t="shared" ca="1" si="14"/>
        <v>Sam. novembre , 2015</v>
      </c>
      <c r="Z32" s="431">
        <f t="shared" ca="1" si="4"/>
        <v>30</v>
      </c>
      <c r="AA32" s="432">
        <f t="shared" ca="1" si="5"/>
        <v>11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Sam</v>
      </c>
      <c r="U33" s="249" t="str">
        <f t="shared" ca="1" si="13"/>
        <v>novembre</v>
      </c>
      <c r="V33" s="184"/>
      <c r="W33" s="179"/>
      <c r="X33" s="430">
        <f t="shared" ca="1" si="17"/>
        <v>42308</v>
      </c>
      <c r="Y33" s="568" t="str">
        <f t="shared" ca="1" si="14"/>
        <v>Sam. novembre , 2015</v>
      </c>
      <c r="Z33" s="431">
        <f t="shared" ca="1" si="4"/>
        <v>30</v>
      </c>
      <c r="AA33" s="432">
        <f t="shared" ca="1" si="5"/>
        <v>11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Sam</v>
      </c>
      <c r="U34" s="249" t="str">
        <f t="shared" ca="1" si="13"/>
        <v>novembre</v>
      </c>
      <c r="V34" s="184"/>
      <c r="W34" s="179"/>
      <c r="X34" s="430">
        <f t="shared" ca="1" si="17"/>
        <v>42308</v>
      </c>
      <c r="Y34" s="568" t="str">
        <f t="shared" ca="1" si="14"/>
        <v>Sam. novembre , 2015</v>
      </c>
      <c r="Z34" s="431">
        <f t="shared" ca="1" si="4"/>
        <v>30</v>
      </c>
      <c r="AA34" s="432">
        <f t="shared" ca="1" si="5"/>
        <v>11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Sam</v>
      </c>
      <c r="U35" s="249" t="str">
        <f t="shared" ca="1" si="13"/>
        <v>novembre</v>
      </c>
      <c r="V35" s="184"/>
      <c r="W35" s="179"/>
      <c r="X35" s="430">
        <f t="shared" ca="1" si="17"/>
        <v>42308</v>
      </c>
      <c r="Y35" s="568" t="str">
        <f t="shared" ca="1" si="14"/>
        <v>Sam. novembre , 2015</v>
      </c>
      <c r="Z35" s="431">
        <f t="shared" ca="1" si="4"/>
        <v>30</v>
      </c>
      <c r="AA35" s="432">
        <f t="shared" ca="1" si="5"/>
        <v>11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Sam</v>
      </c>
      <c r="U36" s="249" t="str">
        <f t="shared" ca="1" si="13"/>
        <v>novembre</v>
      </c>
      <c r="V36" s="184"/>
      <c r="W36" s="179"/>
      <c r="X36" s="430">
        <f t="shared" ca="1" si="17"/>
        <v>42308</v>
      </c>
      <c r="Y36" s="568" t="str">
        <f t="shared" ca="1" si="14"/>
        <v>Sam. novembre , 2015</v>
      </c>
      <c r="Z36" s="431">
        <f t="shared" ca="1" si="4"/>
        <v>30</v>
      </c>
      <c r="AA36" s="432">
        <f t="shared" ca="1" si="5"/>
        <v>11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Sam</v>
      </c>
      <c r="U37" s="249" t="str">
        <f t="shared" ca="1" si="13"/>
        <v>novembre</v>
      </c>
      <c r="V37" s="184"/>
      <c r="W37" s="179"/>
      <c r="X37" s="430">
        <f t="shared" ca="1" si="17"/>
        <v>42308</v>
      </c>
      <c r="Y37" s="568" t="str">
        <f t="shared" ca="1" si="14"/>
        <v>Sam. novembre , 2015</v>
      </c>
      <c r="Z37" s="431">
        <f t="shared" ca="1" si="4"/>
        <v>30</v>
      </c>
      <c r="AA37" s="432">
        <f t="shared" ca="1" si="5"/>
        <v>11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Sam</v>
      </c>
      <c r="U38" s="249" t="str">
        <f t="shared" ca="1" si="13"/>
        <v>novembre</v>
      </c>
      <c r="V38" s="184"/>
      <c r="W38" s="179"/>
      <c r="X38" s="430">
        <f t="shared" ca="1" si="17"/>
        <v>42308</v>
      </c>
      <c r="Y38" s="568" t="str">
        <f t="shared" ca="1" si="14"/>
        <v>Sam. novembre , 2015</v>
      </c>
      <c r="Z38" s="431">
        <f t="shared" ca="1" si="4"/>
        <v>30</v>
      </c>
      <c r="AA38" s="432">
        <f t="shared" ca="1" si="5"/>
        <v>11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Sam</v>
      </c>
      <c r="U39" s="249" t="str">
        <f t="shared" ca="1" si="13"/>
        <v>novembre</v>
      </c>
      <c r="V39" s="184"/>
      <c r="W39" s="179"/>
      <c r="X39" s="430">
        <f t="shared" ca="1" si="17"/>
        <v>42308</v>
      </c>
      <c r="Y39" s="568" t="str">
        <f t="shared" ca="1" si="14"/>
        <v>Sam. novembre , 2015</v>
      </c>
      <c r="Z39" s="431">
        <f t="shared" ca="1" si="4"/>
        <v>30</v>
      </c>
      <c r="AA39" s="432">
        <f t="shared" ca="1" si="5"/>
        <v>11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Sam</v>
      </c>
      <c r="U40" s="249" t="str">
        <f t="shared" ca="1" si="13"/>
        <v>novembre</v>
      </c>
      <c r="V40" s="184"/>
      <c r="W40" s="179"/>
      <c r="X40" s="430">
        <f t="shared" ca="1" si="17"/>
        <v>42308</v>
      </c>
      <c r="Y40" s="568" t="str">
        <f t="shared" ca="1" si="14"/>
        <v>Sam. novembre , 2015</v>
      </c>
      <c r="Z40" s="431">
        <f t="shared" ca="1" si="4"/>
        <v>30</v>
      </c>
      <c r="AA40" s="432">
        <f t="shared" ca="1" si="5"/>
        <v>11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Sam</v>
      </c>
      <c r="U41" s="249" t="str">
        <f t="shared" ca="1" si="13"/>
        <v>novembre</v>
      </c>
      <c r="V41" s="184"/>
      <c r="W41" s="179"/>
      <c r="X41" s="430">
        <f t="shared" ca="1" si="17"/>
        <v>42308</v>
      </c>
      <c r="Y41" s="568" t="str">
        <f t="shared" ca="1" si="14"/>
        <v>Sam. novembre , 2015</v>
      </c>
      <c r="Z41" s="431">
        <f t="shared" ca="1" si="4"/>
        <v>30</v>
      </c>
      <c r="AA41" s="432">
        <f t="shared" ca="1" si="5"/>
        <v>11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Sam</v>
      </c>
      <c r="U42" s="249" t="str">
        <f t="shared" ca="1" si="13"/>
        <v>novembre</v>
      </c>
      <c r="V42" s="184"/>
      <c r="W42" s="179"/>
      <c r="X42" s="430">
        <f t="shared" ca="1" si="17"/>
        <v>42308</v>
      </c>
      <c r="Y42" s="568" t="str">
        <f t="shared" ca="1" si="14"/>
        <v>Sam. novembre , 2015</v>
      </c>
      <c r="Z42" s="431">
        <f t="shared" ca="1" si="4"/>
        <v>30</v>
      </c>
      <c r="AA42" s="432">
        <f t="shared" ca="1" si="5"/>
        <v>11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Sam</v>
      </c>
      <c r="U43" s="249" t="str">
        <f t="shared" ca="1" si="13"/>
        <v>novembre</v>
      </c>
      <c r="V43" s="184"/>
      <c r="W43" s="179"/>
      <c r="X43" s="430">
        <f t="shared" ca="1" si="17"/>
        <v>42308</v>
      </c>
      <c r="Y43" s="568" t="str">
        <f t="shared" ca="1" si="14"/>
        <v>Sam. novembre , 2015</v>
      </c>
      <c r="Z43" s="431">
        <f t="shared" ca="1" si="4"/>
        <v>30</v>
      </c>
      <c r="AA43" s="432">
        <f t="shared" ca="1" si="5"/>
        <v>11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Sam</v>
      </c>
      <c r="U44" s="249" t="str">
        <f t="shared" ca="1" si="13"/>
        <v>novembre</v>
      </c>
      <c r="V44" s="184"/>
      <c r="W44" s="179"/>
      <c r="X44" s="430">
        <f t="shared" ca="1" si="17"/>
        <v>42308</v>
      </c>
      <c r="Y44" s="568" t="str">
        <f t="shared" ca="1" si="14"/>
        <v>Sam. novembre , 2015</v>
      </c>
      <c r="Z44" s="431">
        <f t="shared" ca="1" si="4"/>
        <v>30</v>
      </c>
      <c r="AA44" s="432">
        <f t="shared" ca="1" si="5"/>
        <v>11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Sam</v>
      </c>
      <c r="U45" s="249" t="str">
        <f t="shared" ca="1" si="13"/>
        <v>novembre</v>
      </c>
      <c r="V45" s="184"/>
      <c r="W45" s="179"/>
      <c r="X45" s="430">
        <f t="shared" ca="1" si="17"/>
        <v>42308</v>
      </c>
      <c r="Y45" s="568" t="str">
        <f t="shared" ca="1" si="14"/>
        <v>Sam. novembre , 2015</v>
      </c>
      <c r="Z45" s="431">
        <f t="shared" ca="1" si="4"/>
        <v>30</v>
      </c>
      <c r="AA45" s="432">
        <f t="shared" ca="1" si="5"/>
        <v>11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Sam</v>
      </c>
      <c r="U46" s="249" t="str">
        <f t="shared" ca="1" si="13"/>
        <v>novembre</v>
      </c>
      <c r="V46" s="184"/>
      <c r="W46" s="179"/>
      <c r="X46" s="430">
        <f t="shared" ca="1" si="17"/>
        <v>42308</v>
      </c>
      <c r="Y46" s="568" t="str">
        <f t="shared" ca="1" si="14"/>
        <v>Sam. novembre , 2015</v>
      </c>
      <c r="Z46" s="431">
        <f t="shared" ca="1" si="4"/>
        <v>30</v>
      </c>
      <c r="AA46" s="432">
        <f t="shared" ca="1" si="5"/>
        <v>11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Sam</v>
      </c>
      <c r="U47" s="249" t="str">
        <f t="shared" ca="1" si="13"/>
        <v>novembre</v>
      </c>
      <c r="V47" s="184"/>
      <c r="W47" s="179"/>
      <c r="X47" s="430">
        <f t="shared" ca="1" si="17"/>
        <v>42308</v>
      </c>
      <c r="Y47" s="568" t="str">
        <f t="shared" ca="1" si="14"/>
        <v>Sam. novembre , 2015</v>
      </c>
      <c r="Z47" s="431">
        <f t="shared" ca="1" si="4"/>
        <v>30</v>
      </c>
      <c r="AA47" s="432">
        <f t="shared" ca="1" si="5"/>
        <v>11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Sam</v>
      </c>
      <c r="U48" s="249" t="str">
        <f t="shared" ca="1" si="13"/>
        <v>novembre</v>
      </c>
      <c r="V48" s="184"/>
      <c r="W48" s="179"/>
      <c r="X48" s="430">
        <f t="shared" ca="1" si="17"/>
        <v>42308</v>
      </c>
      <c r="Y48" s="568" t="str">
        <f t="shared" ca="1" si="14"/>
        <v>Sam. novembre , 2015</v>
      </c>
      <c r="Z48" s="431">
        <f t="shared" ca="1" si="4"/>
        <v>30</v>
      </c>
      <c r="AA48" s="432">
        <f t="shared" ca="1" si="5"/>
        <v>11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Sam</v>
      </c>
      <c r="U49" s="249" t="str">
        <f t="shared" ca="1" si="13"/>
        <v>novembre</v>
      </c>
      <c r="V49" s="184"/>
      <c r="W49" s="179"/>
      <c r="X49" s="430">
        <f t="shared" ca="1" si="17"/>
        <v>42308</v>
      </c>
      <c r="Y49" s="568" t="str">
        <f t="shared" ca="1" si="14"/>
        <v>Sam. novembre , 2015</v>
      </c>
      <c r="Z49" s="431">
        <f t="shared" ca="1" si="4"/>
        <v>30</v>
      </c>
      <c r="AA49" s="432">
        <f t="shared" ca="1" si="5"/>
        <v>11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Sam</v>
      </c>
      <c r="U50" s="249" t="str">
        <f t="shared" ca="1" si="13"/>
        <v>novembre</v>
      </c>
      <c r="V50" s="184"/>
      <c r="W50" s="179"/>
      <c r="X50" s="430">
        <f t="shared" ca="1" si="17"/>
        <v>42308</v>
      </c>
      <c r="Y50" s="568" t="str">
        <f t="shared" ca="1" si="14"/>
        <v>Sam. novembre , 2015</v>
      </c>
      <c r="Z50" s="431">
        <f t="shared" ca="1" si="4"/>
        <v>30</v>
      </c>
      <c r="AA50" s="432">
        <f t="shared" ca="1" si="5"/>
        <v>11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Sam</v>
      </c>
      <c r="U51" s="249" t="str">
        <f t="shared" ca="1" si="13"/>
        <v>novembre</v>
      </c>
      <c r="V51" s="184"/>
      <c r="W51" s="179"/>
      <c r="X51" s="430">
        <f t="shared" ca="1" si="17"/>
        <v>42308</v>
      </c>
      <c r="Y51" s="568" t="str">
        <f t="shared" ca="1" si="14"/>
        <v>Sam. novembre , 2015</v>
      </c>
      <c r="Z51" s="431">
        <f t="shared" ca="1" si="4"/>
        <v>30</v>
      </c>
      <c r="AA51" s="432">
        <f t="shared" ca="1" si="5"/>
        <v>11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Sam</v>
      </c>
      <c r="U52" s="249" t="str">
        <f t="shared" ca="1" si="13"/>
        <v>novembre</v>
      </c>
      <c r="V52" s="184"/>
      <c r="W52" s="179"/>
      <c r="X52" s="430">
        <f t="shared" ca="1" si="17"/>
        <v>42308</v>
      </c>
      <c r="Y52" s="568" t="str">
        <f t="shared" ca="1" si="14"/>
        <v>Sam. novembre , 2015</v>
      </c>
      <c r="Z52" s="431">
        <f t="shared" ca="1" si="4"/>
        <v>30</v>
      </c>
      <c r="AA52" s="432">
        <f t="shared" ca="1" si="5"/>
        <v>11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Sam</v>
      </c>
      <c r="U53" s="249" t="str">
        <f t="shared" ca="1" si="13"/>
        <v>novembre</v>
      </c>
      <c r="V53" s="184"/>
      <c r="W53" s="179"/>
      <c r="X53" s="430">
        <f t="shared" ca="1" si="17"/>
        <v>42308</v>
      </c>
      <c r="Y53" s="568" t="str">
        <f t="shared" ca="1" si="14"/>
        <v>Sam. novembre , 2015</v>
      </c>
      <c r="Z53" s="431">
        <f t="shared" ca="1" si="4"/>
        <v>30</v>
      </c>
      <c r="AA53" s="432">
        <f t="shared" ca="1" si="5"/>
        <v>11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Sam</v>
      </c>
      <c r="U54" s="249" t="str">
        <f t="shared" ca="1" si="13"/>
        <v>novembre</v>
      </c>
      <c r="V54" s="184"/>
      <c r="W54" s="179"/>
      <c r="X54" s="430">
        <f t="shared" ca="1" si="17"/>
        <v>42308</v>
      </c>
      <c r="Y54" s="568" t="str">
        <f t="shared" ca="1" si="14"/>
        <v>Sam. novembre , 2015</v>
      </c>
      <c r="Z54" s="431">
        <f t="shared" ca="1" si="4"/>
        <v>30</v>
      </c>
      <c r="AA54" s="432">
        <f t="shared" ca="1" si="5"/>
        <v>11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Sam</v>
      </c>
      <c r="U55" s="249" t="str">
        <f t="shared" ca="1" si="13"/>
        <v>novembre</v>
      </c>
      <c r="V55" s="184"/>
      <c r="W55" s="179"/>
      <c r="X55" s="430">
        <f t="shared" ca="1" si="17"/>
        <v>42308</v>
      </c>
      <c r="Y55" s="568" t="str">
        <f t="shared" ca="1" si="14"/>
        <v>Sam. novembre , 2015</v>
      </c>
      <c r="Z55" s="431">
        <f t="shared" ca="1" si="4"/>
        <v>30</v>
      </c>
      <c r="AA55" s="432">
        <f t="shared" ca="1" si="5"/>
        <v>11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Sam</v>
      </c>
      <c r="U56" s="249" t="str">
        <f t="shared" ca="1" si="13"/>
        <v>novembre</v>
      </c>
      <c r="V56" s="184"/>
      <c r="W56" s="179"/>
      <c r="X56" s="430">
        <f t="shared" ca="1" si="17"/>
        <v>42308</v>
      </c>
      <c r="Y56" s="568" t="str">
        <f t="shared" ca="1" si="14"/>
        <v>Sam. novembre , 2015</v>
      </c>
      <c r="Z56" s="431">
        <f t="shared" ca="1" si="4"/>
        <v>30</v>
      </c>
      <c r="AA56" s="432">
        <f t="shared" ca="1" si="5"/>
        <v>11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Sam</v>
      </c>
      <c r="U57" s="249" t="str">
        <f t="shared" ca="1" si="13"/>
        <v>novembre</v>
      </c>
      <c r="V57" s="184"/>
      <c r="W57" s="179"/>
      <c r="X57" s="430">
        <f t="shared" ca="1" si="17"/>
        <v>42308</v>
      </c>
      <c r="Y57" s="568" t="str">
        <f t="shared" ca="1" si="14"/>
        <v>Sam. novembre , 2015</v>
      </c>
      <c r="Z57" s="431">
        <f t="shared" ca="1" si="4"/>
        <v>30</v>
      </c>
      <c r="AA57" s="432">
        <f t="shared" ca="1" si="5"/>
        <v>11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Sam</v>
      </c>
      <c r="U58" s="249" t="str">
        <f t="shared" ca="1" si="13"/>
        <v>novembre</v>
      </c>
      <c r="V58" s="184"/>
      <c r="W58" s="179"/>
      <c r="X58" s="430">
        <f t="shared" ca="1" si="17"/>
        <v>42308</v>
      </c>
      <c r="Y58" s="568" t="str">
        <f t="shared" ca="1" si="14"/>
        <v>Sam. novembre , 2015</v>
      </c>
      <c r="Z58" s="431">
        <f t="shared" ca="1" si="4"/>
        <v>30</v>
      </c>
      <c r="AA58" s="432">
        <f t="shared" ca="1" si="5"/>
        <v>11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Sam</v>
      </c>
      <c r="U59" s="249" t="str">
        <f t="shared" ca="1" si="13"/>
        <v>novembre</v>
      </c>
      <c r="V59" s="184"/>
      <c r="W59" s="179"/>
      <c r="X59" s="430">
        <f t="shared" ca="1" si="17"/>
        <v>42308</v>
      </c>
      <c r="Y59" s="568" t="str">
        <f t="shared" ca="1" si="14"/>
        <v>Sam. novembre , 2015</v>
      </c>
      <c r="Z59" s="431">
        <f t="shared" ca="1" si="4"/>
        <v>30</v>
      </c>
      <c r="AA59" s="432">
        <f t="shared" ca="1" si="5"/>
        <v>11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Sam</v>
      </c>
      <c r="U60" s="249" t="str">
        <f t="shared" ca="1" si="13"/>
        <v>novembre</v>
      </c>
      <c r="V60" s="184"/>
      <c r="W60" s="179"/>
      <c r="X60" s="430">
        <f t="shared" ca="1" si="17"/>
        <v>42308</v>
      </c>
      <c r="Y60" s="568" t="str">
        <f t="shared" ca="1" si="14"/>
        <v>Sam. novembre , 2015</v>
      </c>
      <c r="Z60" s="431">
        <f t="shared" ca="1" si="4"/>
        <v>30</v>
      </c>
      <c r="AA60" s="432">
        <f t="shared" ca="1" si="5"/>
        <v>11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Sam</v>
      </c>
      <c r="U61" s="249" t="str">
        <f t="shared" ca="1" si="13"/>
        <v>novembre</v>
      </c>
      <c r="V61" s="184"/>
      <c r="W61" s="179"/>
      <c r="X61" s="430">
        <f t="shared" ca="1" si="17"/>
        <v>42308</v>
      </c>
      <c r="Y61" s="568" t="str">
        <f t="shared" ca="1" si="14"/>
        <v>Sam. novembre , 2015</v>
      </c>
      <c r="Z61" s="431">
        <f t="shared" ca="1" si="4"/>
        <v>30</v>
      </c>
      <c r="AA61" s="432">
        <f t="shared" ca="1" si="5"/>
        <v>11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Sam</v>
      </c>
      <c r="U62" s="249" t="str">
        <f t="shared" ca="1" si="13"/>
        <v>novembre</v>
      </c>
      <c r="V62" s="184"/>
      <c r="W62" s="179"/>
      <c r="X62" s="430">
        <f t="shared" ca="1" si="17"/>
        <v>42308</v>
      </c>
      <c r="Y62" s="568" t="str">
        <f t="shared" ca="1" si="14"/>
        <v>Sam. novembre , 2015</v>
      </c>
      <c r="Z62" s="431">
        <f t="shared" ca="1" si="4"/>
        <v>30</v>
      </c>
      <c r="AA62" s="432">
        <f t="shared" ca="1" si="5"/>
        <v>11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Sam</v>
      </c>
      <c r="U63" s="249" t="str">
        <f t="shared" ca="1" si="13"/>
        <v>novembre</v>
      </c>
      <c r="V63" s="184"/>
      <c r="W63" s="179"/>
      <c r="X63" s="430">
        <f t="shared" ca="1" si="17"/>
        <v>42308</v>
      </c>
      <c r="Y63" s="568" t="str">
        <f t="shared" ca="1" si="14"/>
        <v>Sam. novembre , 2015</v>
      </c>
      <c r="Z63" s="431">
        <f t="shared" ca="1" si="4"/>
        <v>30</v>
      </c>
      <c r="AA63" s="432">
        <f t="shared" ca="1" si="5"/>
        <v>11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Sam</v>
      </c>
      <c r="U64" s="249" t="str">
        <f t="shared" ca="1" si="13"/>
        <v>novembre</v>
      </c>
      <c r="V64" s="184"/>
      <c r="W64" s="179"/>
      <c r="X64" s="430">
        <f t="shared" ca="1" si="17"/>
        <v>42308</v>
      </c>
      <c r="Y64" s="568" t="str">
        <f t="shared" ca="1" si="14"/>
        <v>Sam. novembre , 2015</v>
      </c>
      <c r="Z64" s="431">
        <f t="shared" ca="1" si="4"/>
        <v>30</v>
      </c>
      <c r="AA64" s="432">
        <f t="shared" ca="1" si="5"/>
        <v>11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Sam</v>
      </c>
      <c r="U65" s="249" t="str">
        <f t="shared" ca="1" si="13"/>
        <v>novembre</v>
      </c>
      <c r="V65" s="184"/>
      <c r="W65" s="179"/>
      <c r="X65" s="430">
        <f t="shared" ca="1" si="17"/>
        <v>42308</v>
      </c>
      <c r="Y65" s="568" t="str">
        <f t="shared" ca="1" si="14"/>
        <v>Sam. novembre , 2015</v>
      </c>
      <c r="Z65" s="431">
        <f t="shared" ca="1" si="4"/>
        <v>30</v>
      </c>
      <c r="AA65" s="432">
        <f t="shared" ca="1" si="5"/>
        <v>11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Sam</v>
      </c>
      <c r="U66" s="249" t="str">
        <f t="shared" ca="1" si="13"/>
        <v>novembre</v>
      </c>
      <c r="V66" s="184"/>
      <c r="W66" s="179"/>
      <c r="X66" s="430">
        <f t="shared" ca="1" si="17"/>
        <v>42308</v>
      </c>
      <c r="Y66" s="568" t="str">
        <f t="shared" ca="1" si="14"/>
        <v>Sam. novembre , 2015</v>
      </c>
      <c r="Z66" s="431">
        <f t="shared" ca="1" si="4"/>
        <v>30</v>
      </c>
      <c r="AA66" s="432">
        <f t="shared" ca="1" si="5"/>
        <v>11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Sam</v>
      </c>
      <c r="U67" s="249" t="str">
        <f t="shared" ca="1" si="13"/>
        <v>novembre</v>
      </c>
      <c r="V67" s="184"/>
      <c r="W67" s="179"/>
      <c r="X67" s="430">
        <f t="shared" ca="1" si="17"/>
        <v>42308</v>
      </c>
      <c r="Y67" s="568" t="str">
        <f t="shared" ca="1" si="14"/>
        <v>Sam. novembre , 2015</v>
      </c>
      <c r="Z67" s="431">
        <f t="shared" ca="1" si="4"/>
        <v>30</v>
      </c>
      <c r="AA67" s="432">
        <f t="shared" ca="1" si="5"/>
        <v>11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Sam</v>
      </c>
      <c r="U68" s="249" t="str">
        <f t="shared" ca="1" si="13"/>
        <v>novembre</v>
      </c>
      <c r="V68" s="184"/>
      <c r="W68" s="179"/>
      <c r="X68" s="430">
        <f t="shared" ca="1" si="17"/>
        <v>42308</v>
      </c>
      <c r="Y68" s="568" t="str">
        <f t="shared" ca="1" si="14"/>
        <v>Sam. novembre , 2015</v>
      </c>
      <c r="Z68" s="431">
        <f t="shared" ca="1" si="4"/>
        <v>30</v>
      </c>
      <c r="AA68" s="432">
        <f t="shared" ca="1" si="5"/>
        <v>11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Sam</v>
      </c>
      <c r="U69" s="249" t="str">
        <f t="shared" ca="1" si="13"/>
        <v>novembre</v>
      </c>
      <c r="V69" s="184"/>
      <c r="W69" s="179"/>
      <c r="X69" s="430">
        <f t="shared" ca="1" si="17"/>
        <v>42308</v>
      </c>
      <c r="Y69" s="568" t="str">
        <f t="shared" ca="1" si="14"/>
        <v>Sam. novembre , 2015</v>
      </c>
      <c r="Z69" s="431">
        <f t="shared" ca="1" si="4"/>
        <v>30</v>
      </c>
      <c r="AA69" s="432">
        <f t="shared" ca="1" si="5"/>
        <v>11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Sam</v>
      </c>
      <c r="U70" s="249" t="str">
        <f t="shared" ca="1" si="13"/>
        <v>novembre</v>
      </c>
      <c r="V70" s="184"/>
      <c r="W70" s="179"/>
      <c r="X70" s="430">
        <f t="shared" ca="1" si="17"/>
        <v>42308</v>
      </c>
      <c r="Y70" s="568" t="str">
        <f t="shared" ca="1" si="14"/>
        <v>Sam. novembre , 2015</v>
      </c>
      <c r="Z70" s="431">
        <f t="shared" ca="1" si="4"/>
        <v>30</v>
      </c>
      <c r="AA70" s="432">
        <f t="shared" ca="1" si="5"/>
        <v>11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Sam</v>
      </c>
      <c r="U71" s="249" t="str">
        <f t="shared" ca="1" si="13"/>
        <v>novembre</v>
      </c>
      <c r="V71" s="184"/>
      <c r="W71" s="179"/>
      <c r="X71" s="430">
        <f t="shared" ca="1" si="17"/>
        <v>42308</v>
      </c>
      <c r="Y71" s="568" t="str">
        <f t="shared" ca="1" si="14"/>
        <v>Sam. novembre , 2015</v>
      </c>
      <c r="Z71" s="431">
        <f t="shared" ca="1" si="4"/>
        <v>30</v>
      </c>
      <c r="AA71" s="432">
        <f t="shared" ca="1" si="5"/>
        <v>11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Sam</v>
      </c>
      <c r="U72" s="249" t="str">
        <f t="shared" ca="1" si="13"/>
        <v>novembre</v>
      </c>
      <c r="V72" s="184"/>
      <c r="W72" s="179"/>
      <c r="X72" s="430">
        <f t="shared" ca="1" si="17"/>
        <v>42308</v>
      </c>
      <c r="Y72" s="568" t="str">
        <f t="shared" ca="1" si="14"/>
        <v>Sam. novembre , 2015</v>
      </c>
      <c r="Z72" s="431">
        <f t="shared" ca="1" si="4"/>
        <v>30</v>
      </c>
      <c r="AA72" s="432">
        <f t="shared" ca="1" si="5"/>
        <v>11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Sam</v>
      </c>
      <c r="U73" s="249" t="str">
        <f t="shared" ca="1" si="13"/>
        <v>novembre</v>
      </c>
      <c r="V73" s="184"/>
      <c r="W73" s="179"/>
      <c r="X73" s="430">
        <f t="shared" ca="1" si="17"/>
        <v>42308</v>
      </c>
      <c r="Y73" s="568" t="str">
        <f t="shared" ca="1" si="14"/>
        <v>Sam. novembre , 2015</v>
      </c>
      <c r="Z73" s="431">
        <f t="shared" ca="1" si="4"/>
        <v>30</v>
      </c>
      <c r="AA73" s="432">
        <f t="shared" ca="1" si="5"/>
        <v>11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Sam</v>
      </c>
      <c r="U74" s="249" t="str">
        <f t="shared" ca="1" si="13"/>
        <v>novembre</v>
      </c>
      <c r="V74" s="184"/>
      <c r="W74" s="179"/>
      <c r="X74" s="430">
        <f t="shared" ca="1" si="17"/>
        <v>42308</v>
      </c>
      <c r="Y74" s="568" t="str">
        <f t="shared" ca="1" si="14"/>
        <v>Sam. novembre , 2015</v>
      </c>
      <c r="Z74" s="431">
        <f t="shared" ca="1" si="4"/>
        <v>30</v>
      </c>
      <c r="AA74" s="432">
        <f t="shared" ca="1" si="5"/>
        <v>11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Sam</v>
      </c>
      <c r="U75" s="249" t="str">
        <f t="shared" ca="1" si="13"/>
        <v>novembre</v>
      </c>
      <c r="V75" s="184"/>
      <c r="W75" s="179"/>
      <c r="X75" s="430">
        <f t="shared" ca="1" si="17"/>
        <v>42308</v>
      </c>
      <c r="Y75" s="568" t="str">
        <f t="shared" ca="1" si="14"/>
        <v>Sam. novembre , 2015</v>
      </c>
      <c r="Z75" s="431">
        <f t="shared" ca="1" si="4"/>
        <v>30</v>
      </c>
      <c r="AA75" s="432">
        <f t="shared" ca="1" si="5"/>
        <v>11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Sam</v>
      </c>
      <c r="U76" s="249" t="str">
        <f t="shared" ca="1" si="13"/>
        <v>novembre</v>
      </c>
      <c r="V76" s="184"/>
      <c r="W76" s="179"/>
      <c r="X76" s="430">
        <f t="shared" ca="1" si="17"/>
        <v>42308</v>
      </c>
      <c r="Y76" s="568" t="str">
        <f t="shared" ca="1" si="14"/>
        <v>Sam. novembre , 2015</v>
      </c>
      <c r="Z76" s="431">
        <f t="shared" ca="1" si="4"/>
        <v>30</v>
      </c>
      <c r="AA76" s="432">
        <f t="shared" ca="1" si="5"/>
        <v>11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Sam</v>
      </c>
      <c r="U77" s="249" t="str">
        <f t="shared" ca="1" si="13"/>
        <v>novembre</v>
      </c>
      <c r="V77" s="184"/>
      <c r="W77" s="179"/>
      <c r="X77" s="430">
        <f t="shared" ca="1" si="17"/>
        <v>42308</v>
      </c>
      <c r="Y77" s="568" t="str">
        <f t="shared" ca="1" si="14"/>
        <v>Sam. novembre , 2015</v>
      </c>
      <c r="Z77" s="431">
        <f t="shared" ca="1" si="4"/>
        <v>30</v>
      </c>
      <c r="AA77" s="432">
        <f t="shared" ca="1" si="5"/>
        <v>11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Sam</v>
      </c>
      <c r="U78" s="249" t="str">
        <f t="shared" ca="1" si="13"/>
        <v>novembre</v>
      </c>
      <c r="V78" s="184"/>
      <c r="W78" s="179"/>
      <c r="X78" s="430">
        <f t="shared" ca="1" si="17"/>
        <v>42308</v>
      </c>
      <c r="Y78" s="568" t="str">
        <f t="shared" ca="1" si="14"/>
        <v>Sam. novembre , 2015</v>
      </c>
      <c r="Z78" s="431">
        <f t="shared" ca="1" si="4"/>
        <v>30</v>
      </c>
      <c r="AA78" s="432">
        <f t="shared" ca="1" si="5"/>
        <v>11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Sam</v>
      </c>
      <c r="U79" s="249" t="str">
        <f t="shared" ca="1" si="13"/>
        <v>novembre</v>
      </c>
      <c r="V79" s="184"/>
      <c r="W79" s="179"/>
      <c r="X79" s="430">
        <f t="shared" ca="1" si="17"/>
        <v>42308</v>
      </c>
      <c r="Y79" s="568" t="str">
        <f t="shared" ca="1" si="14"/>
        <v>Sam. novembre , 2015</v>
      </c>
      <c r="Z79" s="431">
        <f t="shared" ca="1" si="4"/>
        <v>30</v>
      </c>
      <c r="AA79" s="432">
        <f t="shared" ca="1" si="5"/>
        <v>11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Sam</v>
      </c>
      <c r="U80" s="249" t="str">
        <f t="shared" ca="1" si="13"/>
        <v>novembre</v>
      </c>
      <c r="V80" s="184"/>
      <c r="W80" s="179"/>
      <c r="X80" s="430">
        <f t="shared" ca="1" si="17"/>
        <v>42308</v>
      </c>
      <c r="Y80" s="568" t="str">
        <f t="shared" ca="1" si="14"/>
        <v>Sam. novembre , 2015</v>
      </c>
      <c r="Z80" s="431">
        <f t="shared" ca="1" si="4"/>
        <v>30</v>
      </c>
      <c r="AA80" s="432">
        <f t="shared" ca="1" si="5"/>
        <v>11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Sam</v>
      </c>
      <c r="U81" s="249" t="str">
        <f t="shared" ca="1" si="13"/>
        <v>novembre</v>
      </c>
      <c r="V81" s="184"/>
      <c r="W81" s="179"/>
      <c r="X81" s="430">
        <f t="shared" ca="1" si="17"/>
        <v>42308</v>
      </c>
      <c r="Y81" s="568" t="str">
        <f t="shared" ca="1" si="14"/>
        <v>Sam. novembre , 2015</v>
      </c>
      <c r="Z81" s="431">
        <f t="shared" ca="1" si="4"/>
        <v>30</v>
      </c>
      <c r="AA81" s="432">
        <f t="shared" ca="1" si="5"/>
        <v>11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Sam</v>
      </c>
      <c r="U82" s="249" t="str">
        <f t="shared" ca="1" si="13"/>
        <v>novembre</v>
      </c>
      <c r="V82" s="184"/>
      <c r="W82" s="179"/>
      <c r="X82" s="430">
        <f t="shared" ca="1" si="17"/>
        <v>42308</v>
      </c>
      <c r="Y82" s="568" t="str">
        <f t="shared" ca="1" si="14"/>
        <v>Sam. novembre , 2015</v>
      </c>
      <c r="Z82" s="431">
        <f t="shared" ca="1" si="4"/>
        <v>30</v>
      </c>
      <c r="AA82" s="432">
        <f t="shared" ca="1" si="5"/>
        <v>11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Sam</v>
      </c>
      <c r="U83" s="249" t="str">
        <f t="shared" ca="1" si="13"/>
        <v>novembre</v>
      </c>
      <c r="V83" s="184"/>
      <c r="W83" s="179"/>
      <c r="X83" s="430">
        <f t="shared" ca="1" si="17"/>
        <v>42308</v>
      </c>
      <c r="Y83" s="568" t="str">
        <f t="shared" ca="1" si="14"/>
        <v>Sam. novembre , 2015</v>
      </c>
      <c r="Z83" s="431">
        <f t="shared" ca="1" si="4"/>
        <v>30</v>
      </c>
      <c r="AA83" s="432">
        <f t="shared" ca="1" si="5"/>
        <v>11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Sam</v>
      </c>
      <c r="U84" s="249" t="str">
        <f t="shared" ca="1" si="13"/>
        <v>novembre</v>
      </c>
      <c r="V84" s="184"/>
      <c r="W84" s="179"/>
      <c r="X84" s="430">
        <f t="shared" ca="1" si="17"/>
        <v>42308</v>
      </c>
      <c r="Y84" s="568" t="str">
        <f t="shared" ca="1" si="14"/>
        <v>Sam. novembre , 2015</v>
      </c>
      <c r="Z84" s="431">
        <f t="shared" ref="Z84:Z147" ca="1" si="24">MIN(R84,$AF$5)</f>
        <v>30</v>
      </c>
      <c r="AA84" s="432">
        <f t="shared" ref="AA84:AA147" ca="1" si="25">$AD$6</f>
        <v>11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Sam</v>
      </c>
      <c r="U85" s="249" t="str">
        <f t="shared" ref="U85:U148" ca="1" si="32">$U$19</f>
        <v>novembre</v>
      </c>
      <c r="V85" s="184"/>
      <c r="W85" s="179"/>
      <c r="X85" s="430">
        <f t="shared" ca="1" si="17"/>
        <v>42308</v>
      </c>
      <c r="Y85" s="568" t="str">
        <f t="shared" ref="Y85:Y148" ca="1" si="33">IF(Y79="f",T85&amp;". "&amp;" "&amp;R85&amp;" "&amp;U85&amp;" "&amp;$AE$7,T85&amp;". "&amp;U85&amp;" "&amp;R85&amp;", "&amp;$AE$7)</f>
        <v>Sam. novembre , 2015</v>
      </c>
      <c r="Z85" s="431">
        <f t="shared" ca="1" si="24"/>
        <v>30</v>
      </c>
      <c r="AA85" s="432">
        <f t="shared" ca="1" si="25"/>
        <v>11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Sam</v>
      </c>
      <c r="U86" s="249" t="str">
        <f t="shared" ca="1" si="32"/>
        <v>novembre</v>
      </c>
      <c r="V86" s="184"/>
      <c r="W86" s="179"/>
      <c r="X86" s="430">
        <f t="shared" ref="X86:X149" ca="1" si="36">$AE$8+D86</f>
        <v>42308</v>
      </c>
      <c r="Y86" s="568" t="str">
        <f t="shared" ca="1" si="33"/>
        <v>Sam. novembre , 2015</v>
      </c>
      <c r="Z86" s="431">
        <f t="shared" ca="1" si="24"/>
        <v>30</v>
      </c>
      <c r="AA86" s="432">
        <f t="shared" ca="1" si="25"/>
        <v>11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Sam</v>
      </c>
      <c r="U87" s="249" t="str">
        <f t="shared" ca="1" si="32"/>
        <v>novembre</v>
      </c>
      <c r="V87" s="184"/>
      <c r="W87" s="179"/>
      <c r="X87" s="430">
        <f t="shared" ca="1" si="36"/>
        <v>42308</v>
      </c>
      <c r="Y87" s="568" t="str">
        <f t="shared" ca="1" si="33"/>
        <v>Sam. novembre , 2015</v>
      </c>
      <c r="Z87" s="431">
        <f t="shared" ca="1" si="24"/>
        <v>30</v>
      </c>
      <c r="AA87" s="432">
        <f t="shared" ca="1" si="25"/>
        <v>11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Sam</v>
      </c>
      <c r="U88" s="249" t="str">
        <f t="shared" ca="1" si="32"/>
        <v>novembre</v>
      </c>
      <c r="V88" s="184"/>
      <c r="W88" s="179"/>
      <c r="X88" s="430">
        <f t="shared" ca="1" si="36"/>
        <v>42308</v>
      </c>
      <c r="Y88" s="568" t="str">
        <f t="shared" ca="1" si="33"/>
        <v>Sam. novembre , 2015</v>
      </c>
      <c r="Z88" s="431">
        <f t="shared" ca="1" si="24"/>
        <v>30</v>
      </c>
      <c r="AA88" s="432">
        <f t="shared" ca="1" si="25"/>
        <v>11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Sam</v>
      </c>
      <c r="U89" s="249" t="str">
        <f t="shared" ca="1" si="32"/>
        <v>novembre</v>
      </c>
      <c r="V89" s="184"/>
      <c r="W89" s="179"/>
      <c r="X89" s="430">
        <f t="shared" ca="1" si="36"/>
        <v>42308</v>
      </c>
      <c r="Y89" s="568" t="str">
        <f t="shared" ca="1" si="33"/>
        <v>Sam. novembre , 2015</v>
      </c>
      <c r="Z89" s="431">
        <f t="shared" ca="1" si="24"/>
        <v>30</v>
      </c>
      <c r="AA89" s="432">
        <f t="shared" ca="1" si="25"/>
        <v>11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Sam</v>
      </c>
      <c r="U90" s="249" t="str">
        <f t="shared" ca="1" si="32"/>
        <v>novembre</v>
      </c>
      <c r="V90" s="184"/>
      <c r="W90" s="179"/>
      <c r="X90" s="430">
        <f t="shared" ca="1" si="36"/>
        <v>42308</v>
      </c>
      <c r="Y90" s="568" t="str">
        <f t="shared" ca="1" si="33"/>
        <v>Sam. novembre , 2015</v>
      </c>
      <c r="Z90" s="431">
        <f t="shared" ca="1" si="24"/>
        <v>30</v>
      </c>
      <c r="AA90" s="432">
        <f t="shared" ca="1" si="25"/>
        <v>11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Sam</v>
      </c>
      <c r="U91" s="249" t="str">
        <f t="shared" ca="1" si="32"/>
        <v>novembre</v>
      </c>
      <c r="V91" s="184"/>
      <c r="W91" s="179"/>
      <c r="X91" s="430">
        <f t="shared" ca="1" si="36"/>
        <v>42308</v>
      </c>
      <c r="Y91" s="568" t="str">
        <f t="shared" ca="1" si="33"/>
        <v>Sam. novembre , 2015</v>
      </c>
      <c r="Z91" s="431">
        <f t="shared" ca="1" si="24"/>
        <v>30</v>
      </c>
      <c r="AA91" s="432">
        <f t="shared" ca="1" si="25"/>
        <v>11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Sam</v>
      </c>
      <c r="U92" s="249" t="str">
        <f t="shared" ca="1" si="32"/>
        <v>novembre</v>
      </c>
      <c r="V92" s="184"/>
      <c r="W92" s="179"/>
      <c r="X92" s="430">
        <f t="shared" ca="1" si="36"/>
        <v>42308</v>
      </c>
      <c r="Y92" s="568" t="str">
        <f t="shared" ca="1" si="33"/>
        <v>Sam. novembre , 2015</v>
      </c>
      <c r="Z92" s="431">
        <f t="shared" ca="1" si="24"/>
        <v>30</v>
      </c>
      <c r="AA92" s="432">
        <f t="shared" ca="1" si="25"/>
        <v>11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Sam</v>
      </c>
      <c r="U93" s="249" t="str">
        <f t="shared" ca="1" si="32"/>
        <v>novembre</v>
      </c>
      <c r="V93" s="184"/>
      <c r="W93" s="179"/>
      <c r="X93" s="430">
        <f t="shared" ca="1" si="36"/>
        <v>42308</v>
      </c>
      <c r="Y93" s="568" t="str">
        <f t="shared" ca="1" si="33"/>
        <v>Sam. novembre , 2015</v>
      </c>
      <c r="Z93" s="431">
        <f t="shared" ca="1" si="24"/>
        <v>30</v>
      </c>
      <c r="AA93" s="432">
        <f t="shared" ca="1" si="25"/>
        <v>11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Sam</v>
      </c>
      <c r="U94" s="249" t="str">
        <f t="shared" ca="1" si="32"/>
        <v>novembre</v>
      </c>
      <c r="V94" s="184"/>
      <c r="W94" s="179"/>
      <c r="X94" s="430">
        <f t="shared" ca="1" si="36"/>
        <v>42308</v>
      </c>
      <c r="Y94" s="568" t="str">
        <f t="shared" ca="1" si="33"/>
        <v>Sam. novembre , 2015</v>
      </c>
      <c r="Z94" s="431">
        <f t="shared" ca="1" si="24"/>
        <v>30</v>
      </c>
      <c r="AA94" s="432">
        <f t="shared" ca="1" si="25"/>
        <v>11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Sam</v>
      </c>
      <c r="U95" s="249" t="str">
        <f t="shared" ca="1" si="32"/>
        <v>novembre</v>
      </c>
      <c r="V95" s="184"/>
      <c r="W95" s="179"/>
      <c r="X95" s="430">
        <f t="shared" ca="1" si="36"/>
        <v>42308</v>
      </c>
      <c r="Y95" s="568" t="str">
        <f t="shared" ca="1" si="33"/>
        <v>Sam. novembre , 2015</v>
      </c>
      <c r="Z95" s="431">
        <f t="shared" ca="1" si="24"/>
        <v>30</v>
      </c>
      <c r="AA95" s="432">
        <f t="shared" ca="1" si="25"/>
        <v>11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Sam</v>
      </c>
      <c r="U96" s="249" t="str">
        <f t="shared" ca="1" si="32"/>
        <v>novembre</v>
      </c>
      <c r="V96" s="184"/>
      <c r="W96" s="179"/>
      <c r="X96" s="430">
        <f t="shared" ca="1" si="36"/>
        <v>42308</v>
      </c>
      <c r="Y96" s="568" t="str">
        <f t="shared" ca="1" si="33"/>
        <v>Sam. novembre , 2015</v>
      </c>
      <c r="Z96" s="431">
        <f t="shared" ca="1" si="24"/>
        <v>30</v>
      </c>
      <c r="AA96" s="432">
        <f t="shared" ca="1" si="25"/>
        <v>11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Sam</v>
      </c>
      <c r="U97" s="249" t="str">
        <f t="shared" ca="1" si="32"/>
        <v>novembre</v>
      </c>
      <c r="V97" s="184"/>
      <c r="W97" s="179"/>
      <c r="X97" s="430">
        <f t="shared" ca="1" si="36"/>
        <v>42308</v>
      </c>
      <c r="Y97" s="568" t="str">
        <f t="shared" ca="1" si="33"/>
        <v>Sam. novembre , 2015</v>
      </c>
      <c r="Z97" s="431">
        <f t="shared" ca="1" si="24"/>
        <v>30</v>
      </c>
      <c r="AA97" s="432">
        <f t="shared" ca="1" si="25"/>
        <v>11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Sam</v>
      </c>
      <c r="U98" s="249" t="str">
        <f t="shared" ca="1" si="32"/>
        <v>novembre</v>
      </c>
      <c r="V98" s="184"/>
      <c r="W98" s="179"/>
      <c r="X98" s="430">
        <f t="shared" ca="1" si="36"/>
        <v>42308</v>
      </c>
      <c r="Y98" s="568" t="str">
        <f t="shared" ca="1" si="33"/>
        <v>Sam. novembre , 2015</v>
      </c>
      <c r="Z98" s="431">
        <f t="shared" ca="1" si="24"/>
        <v>30</v>
      </c>
      <c r="AA98" s="432">
        <f t="shared" ca="1" si="25"/>
        <v>11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Sam</v>
      </c>
      <c r="U99" s="249" t="str">
        <f t="shared" ca="1" si="32"/>
        <v>novembre</v>
      </c>
      <c r="V99" s="184"/>
      <c r="W99" s="179"/>
      <c r="X99" s="430">
        <f t="shared" ca="1" si="36"/>
        <v>42308</v>
      </c>
      <c r="Y99" s="568" t="str">
        <f t="shared" ca="1" si="33"/>
        <v>Sam. novembre , 2015</v>
      </c>
      <c r="Z99" s="431">
        <f t="shared" ca="1" si="24"/>
        <v>30</v>
      </c>
      <c r="AA99" s="432">
        <f t="shared" ca="1" si="25"/>
        <v>11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Sam</v>
      </c>
      <c r="U100" s="249" t="str">
        <f t="shared" ca="1" si="32"/>
        <v>novembre</v>
      </c>
      <c r="V100" s="184"/>
      <c r="W100" s="179"/>
      <c r="X100" s="430">
        <f t="shared" ca="1" si="36"/>
        <v>42308</v>
      </c>
      <c r="Y100" s="568" t="str">
        <f t="shared" ca="1" si="33"/>
        <v>Sam. novembre , 2015</v>
      </c>
      <c r="Z100" s="431">
        <f t="shared" ca="1" si="24"/>
        <v>30</v>
      </c>
      <c r="AA100" s="432">
        <f t="shared" ca="1" si="25"/>
        <v>11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Sam</v>
      </c>
      <c r="U101" s="249" t="str">
        <f t="shared" ca="1" si="32"/>
        <v>novembre</v>
      </c>
      <c r="V101" s="184"/>
      <c r="W101" s="179"/>
      <c r="X101" s="430">
        <f t="shared" ca="1" si="36"/>
        <v>42308</v>
      </c>
      <c r="Y101" s="568" t="str">
        <f t="shared" ca="1" si="33"/>
        <v>Sam. novembre , 2015</v>
      </c>
      <c r="Z101" s="431">
        <f t="shared" ca="1" si="24"/>
        <v>30</v>
      </c>
      <c r="AA101" s="432">
        <f t="shared" ca="1" si="25"/>
        <v>11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Sam</v>
      </c>
      <c r="U102" s="249" t="str">
        <f t="shared" ca="1" si="32"/>
        <v>novembre</v>
      </c>
      <c r="V102" s="184"/>
      <c r="W102" s="179"/>
      <c r="X102" s="430">
        <f t="shared" ca="1" si="36"/>
        <v>42308</v>
      </c>
      <c r="Y102" s="568" t="str">
        <f t="shared" ca="1" si="33"/>
        <v>Sam. novembre , 2015</v>
      </c>
      <c r="Z102" s="431">
        <f t="shared" ca="1" si="24"/>
        <v>30</v>
      </c>
      <c r="AA102" s="432">
        <f t="shared" ca="1" si="25"/>
        <v>11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Sam</v>
      </c>
      <c r="U103" s="249" t="str">
        <f t="shared" ca="1" si="32"/>
        <v>novembre</v>
      </c>
      <c r="V103" s="184"/>
      <c r="W103" s="179"/>
      <c r="X103" s="430">
        <f t="shared" ca="1" si="36"/>
        <v>42308</v>
      </c>
      <c r="Y103" s="568" t="str">
        <f t="shared" ca="1" si="33"/>
        <v>Sam. novembre , 2015</v>
      </c>
      <c r="Z103" s="431">
        <f t="shared" ca="1" si="24"/>
        <v>30</v>
      </c>
      <c r="AA103" s="432">
        <f t="shared" ca="1" si="25"/>
        <v>11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Sam</v>
      </c>
      <c r="U104" s="249" t="str">
        <f t="shared" ca="1" si="32"/>
        <v>novembre</v>
      </c>
      <c r="V104" s="184"/>
      <c r="W104" s="179"/>
      <c r="X104" s="430">
        <f t="shared" ca="1" si="36"/>
        <v>42308</v>
      </c>
      <c r="Y104" s="568" t="str">
        <f t="shared" ca="1" si="33"/>
        <v>Sam. novembre , 2015</v>
      </c>
      <c r="Z104" s="431">
        <f t="shared" ca="1" si="24"/>
        <v>30</v>
      </c>
      <c r="AA104" s="432">
        <f t="shared" ca="1" si="25"/>
        <v>11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Sam</v>
      </c>
      <c r="U105" s="249" t="str">
        <f t="shared" ca="1" si="32"/>
        <v>novembre</v>
      </c>
      <c r="V105" s="184"/>
      <c r="W105" s="179"/>
      <c r="X105" s="430">
        <f t="shared" ca="1" si="36"/>
        <v>42308</v>
      </c>
      <c r="Y105" s="568" t="str">
        <f t="shared" ca="1" si="33"/>
        <v>Sam. novembre , 2015</v>
      </c>
      <c r="Z105" s="431">
        <f t="shared" ca="1" si="24"/>
        <v>30</v>
      </c>
      <c r="AA105" s="432">
        <f t="shared" ca="1" si="25"/>
        <v>11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Sam</v>
      </c>
      <c r="U106" s="249" t="str">
        <f t="shared" ca="1" si="32"/>
        <v>novembre</v>
      </c>
      <c r="V106" s="184"/>
      <c r="W106" s="179"/>
      <c r="X106" s="430">
        <f t="shared" ca="1" si="36"/>
        <v>42308</v>
      </c>
      <c r="Y106" s="568" t="str">
        <f t="shared" ca="1" si="33"/>
        <v>Sam. novembre , 2015</v>
      </c>
      <c r="Z106" s="431">
        <f t="shared" ca="1" si="24"/>
        <v>30</v>
      </c>
      <c r="AA106" s="432">
        <f t="shared" ca="1" si="25"/>
        <v>11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Sam</v>
      </c>
      <c r="U107" s="249" t="str">
        <f t="shared" ca="1" si="32"/>
        <v>novembre</v>
      </c>
      <c r="V107" s="184"/>
      <c r="W107" s="179"/>
      <c r="X107" s="430">
        <f t="shared" ca="1" si="36"/>
        <v>42308</v>
      </c>
      <c r="Y107" s="568" t="str">
        <f t="shared" ca="1" si="33"/>
        <v>Sam. novembre , 2015</v>
      </c>
      <c r="Z107" s="431">
        <f t="shared" ca="1" si="24"/>
        <v>30</v>
      </c>
      <c r="AA107" s="432">
        <f t="shared" ca="1" si="25"/>
        <v>11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Sam</v>
      </c>
      <c r="U108" s="249" t="str">
        <f t="shared" ca="1" si="32"/>
        <v>novembre</v>
      </c>
      <c r="V108" s="184"/>
      <c r="W108" s="179"/>
      <c r="X108" s="430">
        <f t="shared" ca="1" si="36"/>
        <v>42308</v>
      </c>
      <c r="Y108" s="568" t="str">
        <f t="shared" ca="1" si="33"/>
        <v>Sam. novembre , 2015</v>
      </c>
      <c r="Z108" s="431">
        <f t="shared" ca="1" si="24"/>
        <v>30</v>
      </c>
      <c r="AA108" s="432">
        <f t="shared" ca="1" si="25"/>
        <v>11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Sam</v>
      </c>
      <c r="U109" s="249" t="str">
        <f t="shared" ca="1" si="32"/>
        <v>novembre</v>
      </c>
      <c r="V109" s="184"/>
      <c r="W109" s="179"/>
      <c r="X109" s="430">
        <f t="shared" ca="1" si="36"/>
        <v>42308</v>
      </c>
      <c r="Y109" s="568" t="str">
        <f t="shared" ca="1" si="33"/>
        <v>Sam. novembre , 2015</v>
      </c>
      <c r="Z109" s="431">
        <f t="shared" ca="1" si="24"/>
        <v>30</v>
      </c>
      <c r="AA109" s="432">
        <f t="shared" ca="1" si="25"/>
        <v>11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Sam</v>
      </c>
      <c r="U110" s="249" t="str">
        <f t="shared" ca="1" si="32"/>
        <v>novembre</v>
      </c>
      <c r="V110" s="184"/>
      <c r="W110" s="179"/>
      <c r="X110" s="430">
        <f t="shared" ca="1" si="36"/>
        <v>42308</v>
      </c>
      <c r="Y110" s="568" t="str">
        <f t="shared" ca="1" si="33"/>
        <v>Sam. novembre , 2015</v>
      </c>
      <c r="Z110" s="431">
        <f t="shared" ca="1" si="24"/>
        <v>30</v>
      </c>
      <c r="AA110" s="432">
        <f t="shared" ca="1" si="25"/>
        <v>11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Sam</v>
      </c>
      <c r="U111" s="249" t="str">
        <f t="shared" ca="1" si="32"/>
        <v>novembre</v>
      </c>
      <c r="V111" s="184"/>
      <c r="W111" s="179"/>
      <c r="X111" s="430">
        <f t="shared" ca="1" si="36"/>
        <v>42308</v>
      </c>
      <c r="Y111" s="568" t="str">
        <f t="shared" ca="1" si="33"/>
        <v>Sam. novembre , 2015</v>
      </c>
      <c r="Z111" s="431">
        <f t="shared" ca="1" si="24"/>
        <v>30</v>
      </c>
      <c r="AA111" s="432">
        <f t="shared" ca="1" si="25"/>
        <v>11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Sam</v>
      </c>
      <c r="U112" s="249" t="str">
        <f t="shared" ca="1" si="32"/>
        <v>novembre</v>
      </c>
      <c r="V112" s="184"/>
      <c r="W112" s="179"/>
      <c r="X112" s="430">
        <f t="shared" ca="1" si="36"/>
        <v>42308</v>
      </c>
      <c r="Y112" s="568" t="str">
        <f t="shared" ca="1" si="33"/>
        <v>Sam. novembre , 2015</v>
      </c>
      <c r="Z112" s="431">
        <f t="shared" ca="1" si="24"/>
        <v>30</v>
      </c>
      <c r="AA112" s="432">
        <f t="shared" ca="1" si="25"/>
        <v>11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Sam</v>
      </c>
      <c r="U113" s="249" t="str">
        <f t="shared" ca="1" si="32"/>
        <v>novembre</v>
      </c>
      <c r="V113" s="184"/>
      <c r="W113" s="179"/>
      <c r="X113" s="430">
        <f t="shared" ca="1" si="36"/>
        <v>42308</v>
      </c>
      <c r="Y113" s="568" t="str">
        <f t="shared" ca="1" si="33"/>
        <v>Sam. novembre , 2015</v>
      </c>
      <c r="Z113" s="431">
        <f t="shared" ca="1" si="24"/>
        <v>30</v>
      </c>
      <c r="AA113" s="432">
        <f t="shared" ca="1" si="25"/>
        <v>11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Sam</v>
      </c>
      <c r="U114" s="249" t="str">
        <f t="shared" ca="1" si="32"/>
        <v>novembre</v>
      </c>
      <c r="V114" s="184"/>
      <c r="W114" s="179"/>
      <c r="X114" s="430">
        <f t="shared" ca="1" si="36"/>
        <v>42308</v>
      </c>
      <c r="Y114" s="568" t="str">
        <f t="shared" ca="1" si="33"/>
        <v>Sam. novembre , 2015</v>
      </c>
      <c r="Z114" s="431">
        <f t="shared" ca="1" si="24"/>
        <v>30</v>
      </c>
      <c r="AA114" s="432">
        <f t="shared" ca="1" si="25"/>
        <v>11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Sam</v>
      </c>
      <c r="U115" s="249" t="str">
        <f t="shared" ca="1" si="32"/>
        <v>novembre</v>
      </c>
      <c r="V115" s="184"/>
      <c r="W115" s="179"/>
      <c r="X115" s="430">
        <f t="shared" ca="1" si="36"/>
        <v>42308</v>
      </c>
      <c r="Y115" s="568" t="str">
        <f t="shared" ca="1" si="33"/>
        <v>Sam. novembre , 2015</v>
      </c>
      <c r="Z115" s="431">
        <f t="shared" ca="1" si="24"/>
        <v>30</v>
      </c>
      <c r="AA115" s="432">
        <f t="shared" ca="1" si="25"/>
        <v>11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Sam</v>
      </c>
      <c r="U116" s="249" t="str">
        <f t="shared" ca="1" si="32"/>
        <v>novembre</v>
      </c>
      <c r="V116" s="184"/>
      <c r="W116" s="179"/>
      <c r="X116" s="430">
        <f t="shared" ca="1" si="36"/>
        <v>42308</v>
      </c>
      <c r="Y116" s="568" t="str">
        <f t="shared" ca="1" si="33"/>
        <v>Sam. novembre , 2015</v>
      </c>
      <c r="Z116" s="431">
        <f t="shared" ca="1" si="24"/>
        <v>30</v>
      </c>
      <c r="AA116" s="432">
        <f t="shared" ca="1" si="25"/>
        <v>11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Sam</v>
      </c>
      <c r="U117" s="249" t="str">
        <f t="shared" ca="1" si="32"/>
        <v>novembre</v>
      </c>
      <c r="V117" s="184"/>
      <c r="W117" s="179"/>
      <c r="X117" s="430">
        <f t="shared" ca="1" si="36"/>
        <v>42308</v>
      </c>
      <c r="Y117" s="568" t="str">
        <f t="shared" ca="1" si="33"/>
        <v>Sam. novembre , 2015</v>
      </c>
      <c r="Z117" s="431">
        <f t="shared" ca="1" si="24"/>
        <v>30</v>
      </c>
      <c r="AA117" s="432">
        <f t="shared" ca="1" si="25"/>
        <v>11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Sam</v>
      </c>
      <c r="U118" s="249" t="str">
        <f t="shared" ca="1" si="32"/>
        <v>novembre</v>
      </c>
      <c r="V118" s="184"/>
      <c r="W118" s="179"/>
      <c r="X118" s="430">
        <f t="shared" ca="1" si="36"/>
        <v>42308</v>
      </c>
      <c r="Y118" s="568" t="str">
        <f t="shared" ca="1" si="33"/>
        <v>Sam. novembre , 2015</v>
      </c>
      <c r="Z118" s="431">
        <f t="shared" ca="1" si="24"/>
        <v>30</v>
      </c>
      <c r="AA118" s="432">
        <f t="shared" ca="1" si="25"/>
        <v>11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Sam</v>
      </c>
      <c r="U119" s="249" t="str">
        <f t="shared" ca="1" si="32"/>
        <v>novembre</v>
      </c>
      <c r="V119" s="184"/>
      <c r="W119" s="179"/>
      <c r="X119" s="430">
        <f t="shared" ca="1" si="36"/>
        <v>42308</v>
      </c>
      <c r="Y119" s="568" t="str">
        <f t="shared" ca="1" si="33"/>
        <v>Sam. novembre , 2015</v>
      </c>
      <c r="Z119" s="431">
        <f t="shared" ca="1" si="24"/>
        <v>30</v>
      </c>
      <c r="AA119" s="432">
        <f t="shared" ca="1" si="25"/>
        <v>11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Sam</v>
      </c>
      <c r="U120" s="249" t="str">
        <f t="shared" ca="1" si="32"/>
        <v>novembre</v>
      </c>
      <c r="V120" s="184"/>
      <c r="W120" s="179"/>
      <c r="X120" s="430">
        <f t="shared" ca="1" si="36"/>
        <v>42308</v>
      </c>
      <c r="Y120" s="568" t="str">
        <f t="shared" ca="1" si="33"/>
        <v>Sam. novembre , 2015</v>
      </c>
      <c r="Z120" s="431">
        <f t="shared" ca="1" si="24"/>
        <v>30</v>
      </c>
      <c r="AA120" s="432">
        <f t="shared" ca="1" si="25"/>
        <v>11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Sam</v>
      </c>
      <c r="U121" s="249" t="str">
        <f t="shared" ca="1" si="32"/>
        <v>novembre</v>
      </c>
      <c r="V121" s="184"/>
      <c r="W121" s="179"/>
      <c r="X121" s="430">
        <f t="shared" ca="1" si="36"/>
        <v>42308</v>
      </c>
      <c r="Y121" s="568" t="str">
        <f t="shared" ca="1" si="33"/>
        <v>Sam. novembre , 2015</v>
      </c>
      <c r="Z121" s="431">
        <f t="shared" ca="1" si="24"/>
        <v>30</v>
      </c>
      <c r="AA121" s="432">
        <f t="shared" ca="1" si="25"/>
        <v>11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Sam</v>
      </c>
      <c r="U122" s="249" t="str">
        <f t="shared" ca="1" si="32"/>
        <v>novembre</v>
      </c>
      <c r="V122" s="184"/>
      <c r="W122" s="179"/>
      <c r="X122" s="430">
        <f t="shared" ca="1" si="36"/>
        <v>42308</v>
      </c>
      <c r="Y122" s="568" t="str">
        <f t="shared" ca="1" si="33"/>
        <v>Sam. novembre , 2015</v>
      </c>
      <c r="Z122" s="431">
        <f t="shared" ca="1" si="24"/>
        <v>30</v>
      </c>
      <c r="AA122" s="432">
        <f t="shared" ca="1" si="25"/>
        <v>11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Sam</v>
      </c>
      <c r="U123" s="249" t="str">
        <f t="shared" ca="1" si="32"/>
        <v>novembre</v>
      </c>
      <c r="V123" s="184"/>
      <c r="W123" s="179"/>
      <c r="X123" s="430">
        <f t="shared" ca="1" si="36"/>
        <v>42308</v>
      </c>
      <c r="Y123" s="568" t="str">
        <f t="shared" ca="1" si="33"/>
        <v>Sam. novembre , 2015</v>
      </c>
      <c r="Z123" s="431">
        <f t="shared" ca="1" si="24"/>
        <v>30</v>
      </c>
      <c r="AA123" s="432">
        <f t="shared" ca="1" si="25"/>
        <v>11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Sam</v>
      </c>
      <c r="U124" s="249" t="str">
        <f t="shared" ca="1" si="32"/>
        <v>novembre</v>
      </c>
      <c r="V124" s="184"/>
      <c r="W124" s="179"/>
      <c r="X124" s="430">
        <f t="shared" ca="1" si="36"/>
        <v>42308</v>
      </c>
      <c r="Y124" s="568" t="str">
        <f t="shared" ca="1" si="33"/>
        <v>Sam. novembre , 2015</v>
      </c>
      <c r="Z124" s="431">
        <f t="shared" ca="1" si="24"/>
        <v>30</v>
      </c>
      <c r="AA124" s="432">
        <f t="shared" ca="1" si="25"/>
        <v>11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Sam</v>
      </c>
      <c r="U125" s="249" t="str">
        <f t="shared" ca="1" si="32"/>
        <v>novembre</v>
      </c>
      <c r="V125" s="184"/>
      <c r="W125" s="179"/>
      <c r="X125" s="430">
        <f t="shared" ca="1" si="36"/>
        <v>42308</v>
      </c>
      <c r="Y125" s="568" t="str">
        <f t="shared" ca="1" si="33"/>
        <v>Sam. novembre , 2015</v>
      </c>
      <c r="Z125" s="431">
        <f t="shared" ca="1" si="24"/>
        <v>30</v>
      </c>
      <c r="AA125" s="432">
        <f t="shared" ca="1" si="25"/>
        <v>11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Sam</v>
      </c>
      <c r="U126" s="249" t="str">
        <f t="shared" ca="1" si="32"/>
        <v>novembre</v>
      </c>
      <c r="V126" s="184"/>
      <c r="W126" s="179"/>
      <c r="X126" s="430">
        <f t="shared" ca="1" si="36"/>
        <v>42308</v>
      </c>
      <c r="Y126" s="568" t="str">
        <f t="shared" ca="1" si="33"/>
        <v>Sam. novembre , 2015</v>
      </c>
      <c r="Z126" s="431">
        <f t="shared" ca="1" si="24"/>
        <v>30</v>
      </c>
      <c r="AA126" s="432">
        <f t="shared" ca="1" si="25"/>
        <v>11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Sam</v>
      </c>
      <c r="U127" s="249" t="str">
        <f t="shared" ca="1" si="32"/>
        <v>novembre</v>
      </c>
      <c r="V127" s="184"/>
      <c r="W127" s="179"/>
      <c r="X127" s="430">
        <f t="shared" ca="1" si="36"/>
        <v>42308</v>
      </c>
      <c r="Y127" s="568" t="str">
        <f t="shared" ca="1" si="33"/>
        <v>Sam. novembre , 2015</v>
      </c>
      <c r="Z127" s="431">
        <f t="shared" ca="1" si="24"/>
        <v>30</v>
      </c>
      <c r="AA127" s="432">
        <f t="shared" ca="1" si="25"/>
        <v>11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Sam</v>
      </c>
      <c r="U128" s="249" t="str">
        <f t="shared" ca="1" si="32"/>
        <v>novembre</v>
      </c>
      <c r="V128" s="184"/>
      <c r="W128" s="179"/>
      <c r="X128" s="430">
        <f t="shared" ca="1" si="36"/>
        <v>42308</v>
      </c>
      <c r="Y128" s="568" t="str">
        <f t="shared" ca="1" si="33"/>
        <v>Sam. novembre , 2015</v>
      </c>
      <c r="Z128" s="431">
        <f t="shared" ca="1" si="24"/>
        <v>30</v>
      </c>
      <c r="AA128" s="432">
        <f t="shared" ca="1" si="25"/>
        <v>11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Sam</v>
      </c>
      <c r="U129" s="249" t="str">
        <f t="shared" ca="1" si="32"/>
        <v>novembre</v>
      </c>
      <c r="V129" s="184"/>
      <c r="W129" s="179"/>
      <c r="X129" s="430">
        <f t="shared" ca="1" si="36"/>
        <v>42308</v>
      </c>
      <c r="Y129" s="568" t="str">
        <f t="shared" ca="1" si="33"/>
        <v>Sam. novembre , 2015</v>
      </c>
      <c r="Z129" s="431">
        <f t="shared" ca="1" si="24"/>
        <v>30</v>
      </c>
      <c r="AA129" s="432">
        <f t="shared" ca="1" si="25"/>
        <v>11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Sam</v>
      </c>
      <c r="U130" s="249" t="str">
        <f t="shared" ca="1" si="32"/>
        <v>novembre</v>
      </c>
      <c r="V130" s="184"/>
      <c r="W130" s="179"/>
      <c r="X130" s="430">
        <f t="shared" ca="1" si="36"/>
        <v>42308</v>
      </c>
      <c r="Y130" s="568" t="str">
        <f t="shared" ca="1" si="33"/>
        <v>Sam. novembre , 2015</v>
      </c>
      <c r="Z130" s="431">
        <f t="shared" ca="1" si="24"/>
        <v>30</v>
      </c>
      <c r="AA130" s="432">
        <f t="shared" ca="1" si="25"/>
        <v>11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Sam</v>
      </c>
      <c r="U131" s="249" t="str">
        <f t="shared" ca="1" si="32"/>
        <v>novembre</v>
      </c>
      <c r="V131" s="184"/>
      <c r="W131" s="179"/>
      <c r="X131" s="430">
        <f t="shared" ca="1" si="36"/>
        <v>42308</v>
      </c>
      <c r="Y131" s="568" t="str">
        <f t="shared" ca="1" si="33"/>
        <v>Sam. novembre , 2015</v>
      </c>
      <c r="Z131" s="431">
        <f t="shared" ca="1" si="24"/>
        <v>30</v>
      </c>
      <c r="AA131" s="432">
        <f t="shared" ca="1" si="25"/>
        <v>11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Sam</v>
      </c>
      <c r="U132" s="249" t="str">
        <f t="shared" ca="1" si="32"/>
        <v>novembre</v>
      </c>
      <c r="V132" s="184"/>
      <c r="W132" s="179"/>
      <c r="X132" s="430">
        <f t="shared" ca="1" si="36"/>
        <v>42308</v>
      </c>
      <c r="Y132" s="568" t="str">
        <f t="shared" ca="1" si="33"/>
        <v>Sam. novembre , 2015</v>
      </c>
      <c r="Z132" s="431">
        <f t="shared" ca="1" si="24"/>
        <v>30</v>
      </c>
      <c r="AA132" s="432">
        <f t="shared" ca="1" si="25"/>
        <v>11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Sam</v>
      </c>
      <c r="U133" s="249" t="str">
        <f t="shared" ca="1" si="32"/>
        <v>novembre</v>
      </c>
      <c r="V133" s="184"/>
      <c r="W133" s="179"/>
      <c r="X133" s="430">
        <f t="shared" ca="1" si="36"/>
        <v>42308</v>
      </c>
      <c r="Y133" s="568" t="str">
        <f t="shared" ca="1" si="33"/>
        <v>Sam. novembre , 2015</v>
      </c>
      <c r="Z133" s="431">
        <f t="shared" ca="1" si="24"/>
        <v>30</v>
      </c>
      <c r="AA133" s="432">
        <f t="shared" ca="1" si="25"/>
        <v>11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Sam</v>
      </c>
      <c r="U134" s="249" t="str">
        <f t="shared" ca="1" si="32"/>
        <v>novembre</v>
      </c>
      <c r="V134" s="184"/>
      <c r="W134" s="179"/>
      <c r="X134" s="430">
        <f t="shared" ca="1" si="36"/>
        <v>42308</v>
      </c>
      <c r="Y134" s="568" t="str">
        <f t="shared" ca="1" si="33"/>
        <v>Sam. novembre , 2015</v>
      </c>
      <c r="Z134" s="431">
        <f t="shared" ca="1" si="24"/>
        <v>30</v>
      </c>
      <c r="AA134" s="432">
        <f t="shared" ca="1" si="25"/>
        <v>11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Sam</v>
      </c>
      <c r="U135" s="249" t="str">
        <f t="shared" ca="1" si="32"/>
        <v>novembre</v>
      </c>
      <c r="V135" s="184"/>
      <c r="W135" s="179"/>
      <c r="X135" s="430">
        <f t="shared" ca="1" si="36"/>
        <v>42308</v>
      </c>
      <c r="Y135" s="568" t="str">
        <f t="shared" ca="1" si="33"/>
        <v>Sam. novembre , 2015</v>
      </c>
      <c r="Z135" s="431">
        <f t="shared" ca="1" si="24"/>
        <v>30</v>
      </c>
      <c r="AA135" s="432">
        <f t="shared" ca="1" si="25"/>
        <v>11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Sam</v>
      </c>
      <c r="U136" s="249" t="str">
        <f t="shared" ca="1" si="32"/>
        <v>novembre</v>
      </c>
      <c r="V136" s="184"/>
      <c r="W136" s="179"/>
      <c r="X136" s="430">
        <f t="shared" ca="1" si="36"/>
        <v>42308</v>
      </c>
      <c r="Y136" s="568" t="str">
        <f t="shared" ca="1" si="33"/>
        <v>Sam. novembre , 2015</v>
      </c>
      <c r="Z136" s="431">
        <f t="shared" ca="1" si="24"/>
        <v>30</v>
      </c>
      <c r="AA136" s="432">
        <f t="shared" ca="1" si="25"/>
        <v>11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Sam</v>
      </c>
      <c r="U137" s="249" t="str">
        <f t="shared" ca="1" si="32"/>
        <v>novembre</v>
      </c>
      <c r="V137" s="184"/>
      <c r="W137" s="179"/>
      <c r="X137" s="430">
        <f t="shared" ca="1" si="36"/>
        <v>42308</v>
      </c>
      <c r="Y137" s="568" t="str">
        <f t="shared" ca="1" si="33"/>
        <v>Sam. novembre , 2015</v>
      </c>
      <c r="Z137" s="431">
        <f t="shared" ca="1" si="24"/>
        <v>30</v>
      </c>
      <c r="AA137" s="432">
        <f t="shared" ca="1" si="25"/>
        <v>11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Sam</v>
      </c>
      <c r="U138" s="249" t="str">
        <f t="shared" ca="1" si="32"/>
        <v>novembre</v>
      </c>
      <c r="V138" s="184"/>
      <c r="W138" s="179"/>
      <c r="X138" s="430">
        <f t="shared" ca="1" si="36"/>
        <v>42308</v>
      </c>
      <c r="Y138" s="568" t="str">
        <f t="shared" ca="1" si="33"/>
        <v>Sam. novembre , 2015</v>
      </c>
      <c r="Z138" s="431">
        <f t="shared" ca="1" si="24"/>
        <v>30</v>
      </c>
      <c r="AA138" s="432">
        <f t="shared" ca="1" si="25"/>
        <v>11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Sam</v>
      </c>
      <c r="U139" s="249" t="str">
        <f t="shared" ca="1" si="32"/>
        <v>novembre</v>
      </c>
      <c r="V139" s="184"/>
      <c r="W139" s="179"/>
      <c r="X139" s="430">
        <f t="shared" ca="1" si="36"/>
        <v>42308</v>
      </c>
      <c r="Y139" s="568" t="str">
        <f t="shared" ca="1" si="33"/>
        <v>Sam. novembre , 2015</v>
      </c>
      <c r="Z139" s="431">
        <f t="shared" ca="1" si="24"/>
        <v>30</v>
      </c>
      <c r="AA139" s="432">
        <f t="shared" ca="1" si="25"/>
        <v>11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Sam</v>
      </c>
      <c r="U140" s="249" t="str">
        <f t="shared" ca="1" si="32"/>
        <v>novembre</v>
      </c>
      <c r="V140" s="184"/>
      <c r="W140" s="179"/>
      <c r="X140" s="430">
        <f t="shared" ca="1" si="36"/>
        <v>42308</v>
      </c>
      <c r="Y140" s="568" t="str">
        <f t="shared" ca="1" si="33"/>
        <v>Sam. novembre , 2015</v>
      </c>
      <c r="Z140" s="431">
        <f t="shared" ca="1" si="24"/>
        <v>30</v>
      </c>
      <c r="AA140" s="432">
        <f t="shared" ca="1" si="25"/>
        <v>11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Sam</v>
      </c>
      <c r="U141" s="249" t="str">
        <f t="shared" ca="1" si="32"/>
        <v>novembre</v>
      </c>
      <c r="V141" s="184"/>
      <c r="W141" s="179"/>
      <c r="X141" s="430">
        <f t="shared" ca="1" si="36"/>
        <v>42308</v>
      </c>
      <c r="Y141" s="568" t="str">
        <f t="shared" ca="1" si="33"/>
        <v>Sam. novembre , 2015</v>
      </c>
      <c r="Z141" s="431">
        <f t="shared" ca="1" si="24"/>
        <v>30</v>
      </c>
      <c r="AA141" s="432">
        <f t="shared" ca="1" si="25"/>
        <v>11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Sam</v>
      </c>
      <c r="U142" s="249" t="str">
        <f t="shared" ca="1" si="32"/>
        <v>novembre</v>
      </c>
      <c r="V142" s="184"/>
      <c r="W142" s="179"/>
      <c r="X142" s="430">
        <f t="shared" ca="1" si="36"/>
        <v>42308</v>
      </c>
      <c r="Y142" s="568" t="str">
        <f t="shared" ca="1" si="33"/>
        <v>Sam. novembre , 2015</v>
      </c>
      <c r="Z142" s="431">
        <f t="shared" ca="1" si="24"/>
        <v>30</v>
      </c>
      <c r="AA142" s="432">
        <f t="shared" ca="1" si="25"/>
        <v>11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Sam</v>
      </c>
      <c r="U143" s="249" t="str">
        <f t="shared" ca="1" si="32"/>
        <v>novembre</v>
      </c>
      <c r="V143" s="184"/>
      <c r="W143" s="179"/>
      <c r="X143" s="430">
        <f t="shared" ca="1" si="36"/>
        <v>42308</v>
      </c>
      <c r="Y143" s="568" t="str">
        <f t="shared" ca="1" si="33"/>
        <v>Sam. novembre , 2015</v>
      </c>
      <c r="Z143" s="431">
        <f t="shared" ca="1" si="24"/>
        <v>30</v>
      </c>
      <c r="AA143" s="432">
        <f t="shared" ca="1" si="25"/>
        <v>11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Sam</v>
      </c>
      <c r="U144" s="249" t="str">
        <f t="shared" ca="1" si="32"/>
        <v>novembre</v>
      </c>
      <c r="V144" s="184"/>
      <c r="W144" s="179"/>
      <c r="X144" s="430">
        <f t="shared" ca="1" si="36"/>
        <v>42308</v>
      </c>
      <c r="Y144" s="568" t="str">
        <f t="shared" ca="1" si="33"/>
        <v>Sam. novembre , 2015</v>
      </c>
      <c r="Z144" s="431">
        <f t="shared" ca="1" si="24"/>
        <v>30</v>
      </c>
      <c r="AA144" s="432">
        <f t="shared" ca="1" si="25"/>
        <v>11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Sam</v>
      </c>
      <c r="U145" s="249" t="str">
        <f t="shared" ca="1" si="32"/>
        <v>novembre</v>
      </c>
      <c r="V145" s="184"/>
      <c r="W145" s="179"/>
      <c r="X145" s="430">
        <f t="shared" ca="1" si="36"/>
        <v>42308</v>
      </c>
      <c r="Y145" s="568" t="str">
        <f t="shared" ca="1" si="33"/>
        <v>Sam. novembre , 2015</v>
      </c>
      <c r="Z145" s="431">
        <f t="shared" ca="1" si="24"/>
        <v>30</v>
      </c>
      <c r="AA145" s="432">
        <f t="shared" ca="1" si="25"/>
        <v>11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Sam</v>
      </c>
      <c r="U146" s="249" t="str">
        <f t="shared" ca="1" si="32"/>
        <v>novembre</v>
      </c>
      <c r="V146" s="184"/>
      <c r="W146" s="179"/>
      <c r="X146" s="430">
        <f t="shared" ca="1" si="36"/>
        <v>42308</v>
      </c>
      <c r="Y146" s="568" t="str">
        <f t="shared" ca="1" si="33"/>
        <v>Sam. novembre , 2015</v>
      </c>
      <c r="Z146" s="431">
        <f t="shared" ca="1" si="24"/>
        <v>30</v>
      </c>
      <c r="AA146" s="432">
        <f t="shared" ca="1" si="25"/>
        <v>11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Sam</v>
      </c>
      <c r="U147" s="249" t="str">
        <f t="shared" ca="1" si="32"/>
        <v>novembre</v>
      </c>
      <c r="V147" s="184"/>
      <c r="W147" s="179"/>
      <c r="X147" s="430">
        <f t="shared" ca="1" si="36"/>
        <v>42308</v>
      </c>
      <c r="Y147" s="568" t="str">
        <f t="shared" ca="1" si="33"/>
        <v>Sam. novembre , 2015</v>
      </c>
      <c r="Z147" s="431">
        <f t="shared" ca="1" si="24"/>
        <v>30</v>
      </c>
      <c r="AA147" s="432">
        <f t="shared" ca="1" si="25"/>
        <v>11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Sam</v>
      </c>
      <c r="U148" s="249" t="str">
        <f t="shared" ca="1" si="32"/>
        <v>novembre</v>
      </c>
      <c r="V148" s="184"/>
      <c r="W148" s="179"/>
      <c r="X148" s="430">
        <f t="shared" ca="1" si="36"/>
        <v>42308</v>
      </c>
      <c r="Y148" s="568" t="str">
        <f t="shared" ca="1" si="33"/>
        <v>Sam. novembre , 2015</v>
      </c>
      <c r="Z148" s="431">
        <f t="shared" ref="Z148:Z194" ca="1" si="43">MIN(R148,$AF$5)</f>
        <v>30</v>
      </c>
      <c r="AA148" s="432">
        <f t="shared" ref="AA148:AA194" ca="1" si="44">$AD$6</f>
        <v>11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Sam</v>
      </c>
      <c r="U149" s="249" t="str">
        <f t="shared" ref="U149:U194" ca="1" si="51">$U$19</f>
        <v>novembre</v>
      </c>
      <c r="V149" s="184"/>
      <c r="W149" s="179"/>
      <c r="X149" s="430">
        <f t="shared" ca="1" si="36"/>
        <v>42308</v>
      </c>
      <c r="Y149" s="568" t="str">
        <f t="shared" ref="Y149:Y194" ca="1" si="52">IF(Y143="f",T149&amp;". "&amp;" "&amp;R149&amp;" "&amp;U149&amp;" "&amp;$AE$7,T149&amp;". "&amp;U149&amp;" "&amp;R149&amp;", "&amp;$AE$7)</f>
        <v>Sam. novembre , 2015</v>
      </c>
      <c r="Z149" s="431">
        <f t="shared" ca="1" si="43"/>
        <v>30</v>
      </c>
      <c r="AA149" s="432">
        <f t="shared" ca="1" si="44"/>
        <v>11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Sam</v>
      </c>
      <c r="U150" s="249" t="str">
        <f t="shared" ca="1" si="51"/>
        <v>novembre</v>
      </c>
      <c r="V150" s="184"/>
      <c r="W150" s="179"/>
      <c r="X150" s="430">
        <f t="shared" ref="X150:X194" ca="1" si="55">$AE$8+D150</f>
        <v>42308</v>
      </c>
      <c r="Y150" s="568" t="str">
        <f t="shared" ca="1" si="52"/>
        <v>Sam. novembre , 2015</v>
      </c>
      <c r="Z150" s="431">
        <f t="shared" ca="1" si="43"/>
        <v>30</v>
      </c>
      <c r="AA150" s="432">
        <f t="shared" ca="1" si="44"/>
        <v>11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Sam</v>
      </c>
      <c r="U151" s="249" t="str">
        <f t="shared" ca="1" si="51"/>
        <v>novembre</v>
      </c>
      <c r="V151" s="184"/>
      <c r="W151" s="179"/>
      <c r="X151" s="430">
        <f t="shared" ca="1" si="55"/>
        <v>42308</v>
      </c>
      <c r="Y151" s="568" t="str">
        <f t="shared" ca="1" si="52"/>
        <v>Sam. novembre , 2015</v>
      </c>
      <c r="Z151" s="431">
        <f t="shared" ca="1" si="43"/>
        <v>30</v>
      </c>
      <c r="AA151" s="432">
        <f t="shared" ca="1" si="44"/>
        <v>11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Sam</v>
      </c>
      <c r="U152" s="249" t="str">
        <f t="shared" ca="1" si="51"/>
        <v>novembre</v>
      </c>
      <c r="V152" s="184"/>
      <c r="W152" s="179"/>
      <c r="X152" s="430">
        <f t="shared" ca="1" si="55"/>
        <v>42308</v>
      </c>
      <c r="Y152" s="568" t="str">
        <f t="shared" ca="1" si="52"/>
        <v>Sam. novembre , 2015</v>
      </c>
      <c r="Z152" s="431">
        <f t="shared" ca="1" si="43"/>
        <v>30</v>
      </c>
      <c r="AA152" s="432">
        <f t="shared" ca="1" si="44"/>
        <v>11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Sam</v>
      </c>
      <c r="U153" s="249" t="str">
        <f t="shared" ca="1" si="51"/>
        <v>novembre</v>
      </c>
      <c r="V153" s="184"/>
      <c r="W153" s="179"/>
      <c r="X153" s="430">
        <f t="shared" ca="1" si="55"/>
        <v>42308</v>
      </c>
      <c r="Y153" s="568" t="str">
        <f t="shared" ca="1" si="52"/>
        <v>Sam. novembre , 2015</v>
      </c>
      <c r="Z153" s="431">
        <f t="shared" ca="1" si="43"/>
        <v>30</v>
      </c>
      <c r="AA153" s="432">
        <f t="shared" ca="1" si="44"/>
        <v>11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Sam</v>
      </c>
      <c r="U154" s="249" t="str">
        <f t="shared" ca="1" si="51"/>
        <v>novembre</v>
      </c>
      <c r="V154" s="184"/>
      <c r="W154" s="179"/>
      <c r="X154" s="430">
        <f t="shared" ca="1" si="55"/>
        <v>42308</v>
      </c>
      <c r="Y154" s="568" t="str">
        <f t="shared" ca="1" si="52"/>
        <v>Sam. novembre , 2015</v>
      </c>
      <c r="Z154" s="431">
        <f t="shared" ca="1" si="43"/>
        <v>30</v>
      </c>
      <c r="AA154" s="432">
        <f t="shared" ca="1" si="44"/>
        <v>11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Sam</v>
      </c>
      <c r="U155" s="249" t="str">
        <f t="shared" ca="1" si="51"/>
        <v>novembre</v>
      </c>
      <c r="V155" s="184"/>
      <c r="W155" s="179"/>
      <c r="X155" s="430">
        <f t="shared" ca="1" si="55"/>
        <v>42308</v>
      </c>
      <c r="Y155" s="568" t="str">
        <f t="shared" ca="1" si="52"/>
        <v>Sam. novembre , 2015</v>
      </c>
      <c r="Z155" s="431">
        <f t="shared" ca="1" si="43"/>
        <v>30</v>
      </c>
      <c r="AA155" s="432">
        <f t="shared" ca="1" si="44"/>
        <v>11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Sam</v>
      </c>
      <c r="U156" s="249" t="str">
        <f t="shared" ca="1" si="51"/>
        <v>novembre</v>
      </c>
      <c r="V156" s="184"/>
      <c r="W156" s="179"/>
      <c r="X156" s="430">
        <f t="shared" ca="1" si="55"/>
        <v>42308</v>
      </c>
      <c r="Y156" s="568" t="str">
        <f t="shared" ca="1" si="52"/>
        <v>Sam. novembre , 2015</v>
      </c>
      <c r="Z156" s="431">
        <f t="shared" ca="1" si="43"/>
        <v>30</v>
      </c>
      <c r="AA156" s="432">
        <f t="shared" ca="1" si="44"/>
        <v>11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Sam</v>
      </c>
      <c r="U157" s="249" t="str">
        <f t="shared" ca="1" si="51"/>
        <v>novembre</v>
      </c>
      <c r="V157" s="184"/>
      <c r="W157" s="179"/>
      <c r="X157" s="430">
        <f t="shared" ca="1" si="55"/>
        <v>42308</v>
      </c>
      <c r="Y157" s="568" t="str">
        <f t="shared" ca="1" si="52"/>
        <v>Sam. novembre , 2015</v>
      </c>
      <c r="Z157" s="431">
        <f t="shared" ca="1" si="43"/>
        <v>30</v>
      </c>
      <c r="AA157" s="432">
        <f t="shared" ca="1" si="44"/>
        <v>11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Sam</v>
      </c>
      <c r="U158" s="249" t="str">
        <f t="shared" ca="1" si="51"/>
        <v>novembre</v>
      </c>
      <c r="V158" s="184"/>
      <c r="W158" s="179"/>
      <c r="X158" s="430">
        <f t="shared" ca="1" si="55"/>
        <v>42308</v>
      </c>
      <c r="Y158" s="568" t="str">
        <f t="shared" ca="1" si="52"/>
        <v>Sam. novembre , 2015</v>
      </c>
      <c r="Z158" s="431">
        <f t="shared" ca="1" si="43"/>
        <v>30</v>
      </c>
      <c r="AA158" s="432">
        <f t="shared" ca="1" si="44"/>
        <v>11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Sam</v>
      </c>
      <c r="U159" s="249" t="str">
        <f t="shared" ca="1" si="51"/>
        <v>novembre</v>
      </c>
      <c r="V159" s="184"/>
      <c r="W159" s="179"/>
      <c r="X159" s="430">
        <f t="shared" ca="1" si="55"/>
        <v>42308</v>
      </c>
      <c r="Y159" s="568" t="str">
        <f t="shared" ca="1" si="52"/>
        <v>Sam. novembre , 2015</v>
      </c>
      <c r="Z159" s="431">
        <f t="shared" ca="1" si="43"/>
        <v>30</v>
      </c>
      <c r="AA159" s="432">
        <f t="shared" ca="1" si="44"/>
        <v>11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Sam</v>
      </c>
      <c r="U160" s="249" t="str">
        <f t="shared" ca="1" si="51"/>
        <v>novembre</v>
      </c>
      <c r="V160" s="184"/>
      <c r="W160" s="179"/>
      <c r="X160" s="430">
        <f t="shared" ca="1" si="55"/>
        <v>42308</v>
      </c>
      <c r="Y160" s="568" t="str">
        <f t="shared" ca="1" si="52"/>
        <v>Sam. novembre , 2015</v>
      </c>
      <c r="Z160" s="431">
        <f t="shared" ca="1" si="43"/>
        <v>30</v>
      </c>
      <c r="AA160" s="432">
        <f t="shared" ca="1" si="44"/>
        <v>11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Sam</v>
      </c>
      <c r="U161" s="249" t="str">
        <f t="shared" ca="1" si="51"/>
        <v>novembre</v>
      </c>
      <c r="V161" s="184"/>
      <c r="W161" s="179"/>
      <c r="X161" s="430">
        <f t="shared" ca="1" si="55"/>
        <v>42308</v>
      </c>
      <c r="Y161" s="568" t="str">
        <f t="shared" ca="1" si="52"/>
        <v>Sam. novembre , 2015</v>
      </c>
      <c r="Z161" s="431">
        <f t="shared" ca="1" si="43"/>
        <v>30</v>
      </c>
      <c r="AA161" s="432">
        <f t="shared" ca="1" si="44"/>
        <v>11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Sam</v>
      </c>
      <c r="U162" s="249" t="str">
        <f t="shared" ca="1" si="51"/>
        <v>novembre</v>
      </c>
      <c r="V162" s="184"/>
      <c r="W162" s="179"/>
      <c r="X162" s="430">
        <f t="shared" ca="1" si="55"/>
        <v>42308</v>
      </c>
      <c r="Y162" s="568" t="str">
        <f t="shared" ca="1" si="52"/>
        <v>Sam. novembre , 2015</v>
      </c>
      <c r="Z162" s="431">
        <f t="shared" ca="1" si="43"/>
        <v>30</v>
      </c>
      <c r="AA162" s="432">
        <f t="shared" ca="1" si="44"/>
        <v>11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Sam</v>
      </c>
      <c r="U163" s="249" t="str">
        <f t="shared" ca="1" si="51"/>
        <v>novembre</v>
      </c>
      <c r="V163" s="184"/>
      <c r="W163" s="179"/>
      <c r="X163" s="430">
        <f t="shared" ca="1" si="55"/>
        <v>42308</v>
      </c>
      <c r="Y163" s="568" t="str">
        <f t="shared" ca="1" si="52"/>
        <v>Sam. novembre , 2015</v>
      </c>
      <c r="Z163" s="431">
        <f t="shared" ca="1" si="43"/>
        <v>30</v>
      </c>
      <c r="AA163" s="432">
        <f t="shared" ca="1" si="44"/>
        <v>11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Sam</v>
      </c>
      <c r="U164" s="249" t="str">
        <f t="shared" ca="1" si="51"/>
        <v>novembre</v>
      </c>
      <c r="V164" s="184"/>
      <c r="W164" s="179"/>
      <c r="X164" s="430">
        <f t="shared" ca="1" si="55"/>
        <v>42308</v>
      </c>
      <c r="Y164" s="568" t="str">
        <f t="shared" ca="1" si="52"/>
        <v>Sam. novembre , 2015</v>
      </c>
      <c r="Z164" s="431">
        <f t="shared" ca="1" si="43"/>
        <v>30</v>
      </c>
      <c r="AA164" s="432">
        <f t="shared" ca="1" si="44"/>
        <v>11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Sam</v>
      </c>
      <c r="U165" s="249" t="str">
        <f t="shared" ca="1" si="51"/>
        <v>novembre</v>
      </c>
      <c r="V165" s="184"/>
      <c r="W165" s="179"/>
      <c r="X165" s="430">
        <f t="shared" ca="1" si="55"/>
        <v>42308</v>
      </c>
      <c r="Y165" s="568" t="str">
        <f t="shared" ca="1" si="52"/>
        <v>Sam. novembre , 2015</v>
      </c>
      <c r="Z165" s="431">
        <f t="shared" ca="1" si="43"/>
        <v>30</v>
      </c>
      <c r="AA165" s="432">
        <f t="shared" ca="1" si="44"/>
        <v>11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Sam</v>
      </c>
      <c r="U166" s="249" t="str">
        <f t="shared" ca="1" si="51"/>
        <v>novembre</v>
      </c>
      <c r="V166" s="184"/>
      <c r="W166" s="179"/>
      <c r="X166" s="430">
        <f t="shared" ca="1" si="55"/>
        <v>42308</v>
      </c>
      <c r="Y166" s="568" t="str">
        <f t="shared" ca="1" si="52"/>
        <v>Sam. novembre , 2015</v>
      </c>
      <c r="Z166" s="431">
        <f t="shared" ca="1" si="43"/>
        <v>30</v>
      </c>
      <c r="AA166" s="432">
        <f t="shared" ca="1" si="44"/>
        <v>11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Sam</v>
      </c>
      <c r="U167" s="249" t="str">
        <f t="shared" ca="1" si="51"/>
        <v>novembre</v>
      </c>
      <c r="V167" s="184"/>
      <c r="W167" s="179"/>
      <c r="X167" s="430">
        <f t="shared" ca="1" si="55"/>
        <v>42308</v>
      </c>
      <c r="Y167" s="568" t="str">
        <f t="shared" ca="1" si="52"/>
        <v>Sam. novembre , 2015</v>
      </c>
      <c r="Z167" s="431">
        <f t="shared" ca="1" si="43"/>
        <v>30</v>
      </c>
      <c r="AA167" s="432">
        <f t="shared" ca="1" si="44"/>
        <v>11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Sam</v>
      </c>
      <c r="U168" s="249" t="str">
        <f t="shared" ca="1" si="51"/>
        <v>novembre</v>
      </c>
      <c r="V168" s="184"/>
      <c r="W168" s="179"/>
      <c r="X168" s="430">
        <f t="shared" ca="1" si="55"/>
        <v>42308</v>
      </c>
      <c r="Y168" s="568" t="str">
        <f t="shared" ca="1" si="52"/>
        <v>Sam. novembre , 2015</v>
      </c>
      <c r="Z168" s="431">
        <f t="shared" ca="1" si="43"/>
        <v>30</v>
      </c>
      <c r="AA168" s="432">
        <f t="shared" ca="1" si="44"/>
        <v>11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Sam</v>
      </c>
      <c r="U169" s="249" t="str">
        <f t="shared" ca="1" si="51"/>
        <v>novembre</v>
      </c>
      <c r="V169" s="184"/>
      <c r="W169" s="179"/>
      <c r="X169" s="430">
        <f t="shared" ca="1" si="55"/>
        <v>42308</v>
      </c>
      <c r="Y169" s="568" t="str">
        <f t="shared" ca="1" si="52"/>
        <v>Sam. novembre , 2015</v>
      </c>
      <c r="Z169" s="431">
        <f t="shared" ca="1" si="43"/>
        <v>30</v>
      </c>
      <c r="AA169" s="432">
        <f t="shared" ca="1" si="44"/>
        <v>11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Sam</v>
      </c>
      <c r="U170" s="249" t="str">
        <f t="shared" ca="1" si="51"/>
        <v>novembre</v>
      </c>
      <c r="V170" s="184"/>
      <c r="W170" s="179"/>
      <c r="X170" s="430">
        <f t="shared" ca="1" si="55"/>
        <v>42308</v>
      </c>
      <c r="Y170" s="568" t="str">
        <f t="shared" ca="1" si="52"/>
        <v>Sam. novembre , 2015</v>
      </c>
      <c r="Z170" s="431">
        <f t="shared" ca="1" si="43"/>
        <v>30</v>
      </c>
      <c r="AA170" s="432">
        <f t="shared" ca="1" si="44"/>
        <v>11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Sam</v>
      </c>
      <c r="U171" s="249" t="str">
        <f t="shared" ca="1" si="51"/>
        <v>novembre</v>
      </c>
      <c r="V171" s="184"/>
      <c r="W171" s="179"/>
      <c r="X171" s="430">
        <f t="shared" ca="1" si="55"/>
        <v>42308</v>
      </c>
      <c r="Y171" s="568" t="str">
        <f t="shared" ca="1" si="52"/>
        <v>Sam. novembre , 2015</v>
      </c>
      <c r="Z171" s="431">
        <f t="shared" ca="1" si="43"/>
        <v>30</v>
      </c>
      <c r="AA171" s="432">
        <f t="shared" ca="1" si="44"/>
        <v>11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Sam</v>
      </c>
      <c r="U172" s="249" t="str">
        <f t="shared" ca="1" si="51"/>
        <v>novembre</v>
      </c>
      <c r="V172" s="184"/>
      <c r="W172" s="179"/>
      <c r="X172" s="430">
        <f t="shared" ca="1" si="55"/>
        <v>42308</v>
      </c>
      <c r="Y172" s="568" t="str">
        <f t="shared" ca="1" si="52"/>
        <v>Sam. novembre , 2015</v>
      </c>
      <c r="Z172" s="431">
        <f t="shared" ca="1" si="43"/>
        <v>30</v>
      </c>
      <c r="AA172" s="432">
        <f t="shared" ca="1" si="44"/>
        <v>11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Sam</v>
      </c>
      <c r="U173" s="249" t="str">
        <f t="shared" ca="1" si="51"/>
        <v>novembre</v>
      </c>
      <c r="V173" s="184"/>
      <c r="W173" s="179"/>
      <c r="X173" s="430">
        <f t="shared" ca="1" si="55"/>
        <v>42308</v>
      </c>
      <c r="Y173" s="568" t="str">
        <f t="shared" ca="1" si="52"/>
        <v>Sam. novembre , 2015</v>
      </c>
      <c r="Z173" s="431">
        <f t="shared" ca="1" si="43"/>
        <v>30</v>
      </c>
      <c r="AA173" s="432">
        <f t="shared" ca="1" si="44"/>
        <v>11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Sam</v>
      </c>
      <c r="U174" s="249" t="str">
        <f t="shared" ca="1" si="51"/>
        <v>novembre</v>
      </c>
      <c r="V174" s="184"/>
      <c r="W174" s="179"/>
      <c r="X174" s="430">
        <f t="shared" ca="1" si="55"/>
        <v>42308</v>
      </c>
      <c r="Y174" s="568" t="str">
        <f t="shared" ca="1" si="52"/>
        <v>Sam. novembre , 2015</v>
      </c>
      <c r="Z174" s="431">
        <f t="shared" ca="1" si="43"/>
        <v>30</v>
      </c>
      <c r="AA174" s="432">
        <f t="shared" ca="1" si="44"/>
        <v>11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Sam</v>
      </c>
      <c r="U175" s="249" t="str">
        <f t="shared" ca="1" si="51"/>
        <v>novembre</v>
      </c>
      <c r="V175" s="184"/>
      <c r="W175" s="179"/>
      <c r="X175" s="430">
        <f t="shared" ca="1" si="55"/>
        <v>42308</v>
      </c>
      <c r="Y175" s="568" t="str">
        <f t="shared" ca="1" si="52"/>
        <v>Sam. novembre , 2015</v>
      </c>
      <c r="Z175" s="431">
        <f t="shared" ca="1" si="43"/>
        <v>30</v>
      </c>
      <c r="AA175" s="432">
        <f t="shared" ca="1" si="44"/>
        <v>11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Sam</v>
      </c>
      <c r="U176" s="249" t="str">
        <f t="shared" ca="1" si="51"/>
        <v>novembre</v>
      </c>
      <c r="V176" s="184"/>
      <c r="W176" s="179"/>
      <c r="X176" s="430">
        <f t="shared" ca="1" si="55"/>
        <v>42308</v>
      </c>
      <c r="Y176" s="568" t="str">
        <f t="shared" ca="1" si="52"/>
        <v>Sam. novembre , 2015</v>
      </c>
      <c r="Z176" s="431">
        <f t="shared" ca="1" si="43"/>
        <v>30</v>
      </c>
      <c r="AA176" s="432">
        <f t="shared" ca="1" si="44"/>
        <v>11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Sam</v>
      </c>
      <c r="U177" s="249" t="str">
        <f t="shared" ca="1" si="51"/>
        <v>novembre</v>
      </c>
      <c r="V177" s="184"/>
      <c r="W177" s="179"/>
      <c r="X177" s="430">
        <f t="shared" ca="1" si="55"/>
        <v>42308</v>
      </c>
      <c r="Y177" s="568" t="str">
        <f t="shared" ca="1" si="52"/>
        <v>Sam. novembre , 2015</v>
      </c>
      <c r="Z177" s="431">
        <f t="shared" ca="1" si="43"/>
        <v>30</v>
      </c>
      <c r="AA177" s="432">
        <f t="shared" ca="1" si="44"/>
        <v>11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Sam</v>
      </c>
      <c r="U178" s="249" t="str">
        <f t="shared" ca="1" si="51"/>
        <v>novembre</v>
      </c>
      <c r="V178" s="184"/>
      <c r="W178" s="179"/>
      <c r="X178" s="430">
        <f t="shared" ca="1" si="55"/>
        <v>42308</v>
      </c>
      <c r="Y178" s="568" t="str">
        <f t="shared" ca="1" si="52"/>
        <v>Sam. novembre , 2015</v>
      </c>
      <c r="Z178" s="431">
        <f t="shared" ca="1" si="43"/>
        <v>30</v>
      </c>
      <c r="AA178" s="432">
        <f t="shared" ca="1" si="44"/>
        <v>11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Sam</v>
      </c>
      <c r="U179" s="249" t="str">
        <f t="shared" ca="1" si="51"/>
        <v>novembre</v>
      </c>
      <c r="V179" s="184"/>
      <c r="W179" s="179"/>
      <c r="X179" s="430">
        <f t="shared" ca="1" si="55"/>
        <v>42308</v>
      </c>
      <c r="Y179" s="568" t="str">
        <f t="shared" ca="1" si="52"/>
        <v>Sam. novembre , 2015</v>
      </c>
      <c r="Z179" s="431">
        <f t="shared" ca="1" si="43"/>
        <v>30</v>
      </c>
      <c r="AA179" s="432">
        <f t="shared" ca="1" si="44"/>
        <v>11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Sam</v>
      </c>
      <c r="U180" s="249" t="str">
        <f t="shared" ca="1" si="51"/>
        <v>novembre</v>
      </c>
      <c r="V180" s="184"/>
      <c r="W180" s="179"/>
      <c r="X180" s="430">
        <f t="shared" ca="1" si="55"/>
        <v>42308</v>
      </c>
      <c r="Y180" s="568" t="str">
        <f t="shared" ca="1" si="52"/>
        <v>Sam. novembre , 2015</v>
      </c>
      <c r="Z180" s="431">
        <f t="shared" ca="1" si="43"/>
        <v>30</v>
      </c>
      <c r="AA180" s="432">
        <f t="shared" ca="1" si="44"/>
        <v>11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Sam</v>
      </c>
      <c r="U181" s="249" t="str">
        <f t="shared" ca="1" si="51"/>
        <v>novembre</v>
      </c>
      <c r="V181" s="184"/>
      <c r="W181" s="179"/>
      <c r="X181" s="430">
        <f t="shared" ca="1" si="55"/>
        <v>42308</v>
      </c>
      <c r="Y181" s="568" t="str">
        <f t="shared" ca="1" si="52"/>
        <v>Sam. novembre , 2015</v>
      </c>
      <c r="Z181" s="431">
        <f t="shared" ca="1" si="43"/>
        <v>30</v>
      </c>
      <c r="AA181" s="432">
        <f t="shared" ca="1" si="44"/>
        <v>11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Sam</v>
      </c>
      <c r="U182" s="249" t="str">
        <f t="shared" ca="1" si="51"/>
        <v>novembre</v>
      </c>
      <c r="V182" s="184"/>
      <c r="W182" s="179"/>
      <c r="X182" s="430">
        <f t="shared" ca="1" si="55"/>
        <v>42308</v>
      </c>
      <c r="Y182" s="568" t="str">
        <f t="shared" ca="1" si="52"/>
        <v>Sam. novembre , 2015</v>
      </c>
      <c r="Z182" s="431">
        <f t="shared" ca="1" si="43"/>
        <v>30</v>
      </c>
      <c r="AA182" s="432">
        <f t="shared" ca="1" si="44"/>
        <v>11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Sam</v>
      </c>
      <c r="U183" s="249" t="str">
        <f t="shared" ca="1" si="51"/>
        <v>novembre</v>
      </c>
      <c r="V183" s="184"/>
      <c r="W183" s="179"/>
      <c r="X183" s="430">
        <f t="shared" ca="1" si="55"/>
        <v>42308</v>
      </c>
      <c r="Y183" s="568" t="str">
        <f t="shared" ca="1" si="52"/>
        <v>Sam. novembre , 2015</v>
      </c>
      <c r="Z183" s="431">
        <f t="shared" ca="1" si="43"/>
        <v>30</v>
      </c>
      <c r="AA183" s="432">
        <f t="shared" ca="1" si="44"/>
        <v>11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Sam</v>
      </c>
      <c r="U184" s="249" t="str">
        <f t="shared" ca="1" si="51"/>
        <v>novembre</v>
      </c>
      <c r="V184" s="184"/>
      <c r="W184" s="179"/>
      <c r="X184" s="430">
        <f t="shared" ca="1" si="55"/>
        <v>42308</v>
      </c>
      <c r="Y184" s="568" t="str">
        <f t="shared" ca="1" si="52"/>
        <v>Sam. novembre , 2015</v>
      </c>
      <c r="Z184" s="431">
        <f t="shared" ca="1" si="43"/>
        <v>30</v>
      </c>
      <c r="AA184" s="432">
        <f t="shared" ca="1" si="44"/>
        <v>11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Sam</v>
      </c>
      <c r="U185" s="249" t="str">
        <f t="shared" ca="1" si="51"/>
        <v>novembre</v>
      </c>
      <c r="V185" s="184"/>
      <c r="W185" s="179"/>
      <c r="X185" s="430">
        <f t="shared" ca="1" si="55"/>
        <v>42308</v>
      </c>
      <c r="Y185" s="568" t="str">
        <f t="shared" ca="1" si="52"/>
        <v>Sam. novembre , 2015</v>
      </c>
      <c r="Z185" s="431">
        <f t="shared" ca="1" si="43"/>
        <v>30</v>
      </c>
      <c r="AA185" s="432">
        <f t="shared" ca="1" si="44"/>
        <v>11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Sam</v>
      </c>
      <c r="U186" s="249" t="str">
        <f t="shared" ca="1" si="51"/>
        <v>novembre</v>
      </c>
      <c r="V186" s="184"/>
      <c r="W186" s="179"/>
      <c r="X186" s="430">
        <f t="shared" ca="1" si="55"/>
        <v>42308</v>
      </c>
      <c r="Y186" s="568" t="str">
        <f t="shared" ca="1" si="52"/>
        <v>Sam. novembre , 2015</v>
      </c>
      <c r="Z186" s="431">
        <f t="shared" ca="1" si="43"/>
        <v>30</v>
      </c>
      <c r="AA186" s="432">
        <f t="shared" ca="1" si="44"/>
        <v>11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Sam</v>
      </c>
      <c r="U187" s="249" t="str">
        <f t="shared" ca="1" si="51"/>
        <v>novembre</v>
      </c>
      <c r="V187" s="184"/>
      <c r="W187" s="179"/>
      <c r="X187" s="430">
        <f t="shared" ca="1" si="55"/>
        <v>42308</v>
      </c>
      <c r="Y187" s="568" t="str">
        <f t="shared" ca="1" si="52"/>
        <v>Sam. novembre , 2015</v>
      </c>
      <c r="Z187" s="431">
        <f t="shared" ca="1" si="43"/>
        <v>30</v>
      </c>
      <c r="AA187" s="432">
        <f t="shared" ca="1" si="44"/>
        <v>11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Sam</v>
      </c>
      <c r="U188" s="249" t="str">
        <f t="shared" ca="1" si="51"/>
        <v>novembre</v>
      </c>
      <c r="V188" s="184"/>
      <c r="W188" s="179"/>
      <c r="X188" s="430">
        <f t="shared" ca="1" si="55"/>
        <v>42308</v>
      </c>
      <c r="Y188" s="568" t="str">
        <f t="shared" ca="1" si="52"/>
        <v>Sam. novembre , 2015</v>
      </c>
      <c r="Z188" s="431">
        <f t="shared" ca="1" si="43"/>
        <v>30</v>
      </c>
      <c r="AA188" s="432">
        <f t="shared" ca="1" si="44"/>
        <v>11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Sam</v>
      </c>
      <c r="U189" s="249" t="str">
        <f t="shared" ca="1" si="51"/>
        <v>novembre</v>
      </c>
      <c r="V189" s="184"/>
      <c r="W189" s="179"/>
      <c r="X189" s="430">
        <f t="shared" ca="1" si="55"/>
        <v>42308</v>
      </c>
      <c r="Y189" s="568" t="str">
        <f t="shared" ca="1" si="52"/>
        <v>Sam. novembre , 2015</v>
      </c>
      <c r="Z189" s="431">
        <f t="shared" ca="1" si="43"/>
        <v>30</v>
      </c>
      <c r="AA189" s="432">
        <f t="shared" ca="1" si="44"/>
        <v>11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Sam</v>
      </c>
      <c r="U190" s="249" t="str">
        <f t="shared" ca="1" si="51"/>
        <v>novembre</v>
      </c>
      <c r="V190" s="184"/>
      <c r="W190" s="179"/>
      <c r="X190" s="430">
        <f t="shared" ca="1" si="55"/>
        <v>42308</v>
      </c>
      <c r="Y190" s="568" t="str">
        <f t="shared" ca="1" si="52"/>
        <v>Sam. novembre , 2015</v>
      </c>
      <c r="Z190" s="431">
        <f t="shared" ca="1" si="43"/>
        <v>30</v>
      </c>
      <c r="AA190" s="432">
        <f t="shared" ca="1" si="44"/>
        <v>11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Sam</v>
      </c>
      <c r="U191" s="249" t="str">
        <f t="shared" ca="1" si="51"/>
        <v>novembre</v>
      </c>
      <c r="V191" s="184"/>
      <c r="W191" s="179"/>
      <c r="X191" s="430">
        <f t="shared" ca="1" si="55"/>
        <v>42308</v>
      </c>
      <c r="Y191" s="568" t="str">
        <f t="shared" ca="1" si="52"/>
        <v>Sam. novembre , 2015</v>
      </c>
      <c r="Z191" s="431">
        <f t="shared" ca="1" si="43"/>
        <v>30</v>
      </c>
      <c r="AA191" s="432">
        <f t="shared" ca="1" si="44"/>
        <v>11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Sam</v>
      </c>
      <c r="U192" s="249" t="str">
        <f t="shared" ca="1" si="51"/>
        <v>novembre</v>
      </c>
      <c r="V192" s="184"/>
      <c r="W192" s="179"/>
      <c r="X192" s="430">
        <f t="shared" ca="1" si="55"/>
        <v>42308</v>
      </c>
      <c r="Y192" s="568" t="str">
        <f t="shared" ca="1" si="52"/>
        <v>Sam. novembre , 2015</v>
      </c>
      <c r="Z192" s="431">
        <f t="shared" ca="1" si="43"/>
        <v>30</v>
      </c>
      <c r="AA192" s="432">
        <f t="shared" ca="1" si="44"/>
        <v>11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Sam</v>
      </c>
      <c r="U193" s="249" t="str">
        <f t="shared" ca="1" si="51"/>
        <v>novembre</v>
      </c>
      <c r="V193" s="184"/>
      <c r="W193" s="179"/>
      <c r="X193" s="430">
        <f t="shared" ca="1" si="55"/>
        <v>42308</v>
      </c>
      <c r="Y193" s="568" t="str">
        <f t="shared" ca="1" si="52"/>
        <v>Sam. novembre , 2015</v>
      </c>
      <c r="Z193" s="431">
        <f t="shared" ca="1" si="43"/>
        <v>30</v>
      </c>
      <c r="AA193" s="432">
        <f t="shared" ca="1" si="44"/>
        <v>11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Sam</v>
      </c>
      <c r="U194" s="249" t="str">
        <f t="shared" ca="1" si="51"/>
        <v>novembre</v>
      </c>
      <c r="V194" s="184"/>
      <c r="W194" s="179"/>
      <c r="X194" s="430">
        <f t="shared" ca="1" si="55"/>
        <v>42308</v>
      </c>
      <c r="Y194" s="568" t="str">
        <f t="shared" ca="1" si="52"/>
        <v>Sam. novembre , 2015</v>
      </c>
      <c r="Z194" s="431">
        <f t="shared" ca="1" si="43"/>
        <v>30</v>
      </c>
      <c r="AA194" s="432">
        <f t="shared" ca="1" si="44"/>
        <v>11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
    <protectedRange sqref="H13:R15" name="Special notes_1_2_1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165" priority="5" stopIfTrue="1">
      <formula>($D20=$D21)</formula>
    </cfRule>
  </conditionalFormatting>
  <conditionalFormatting sqref="AC20:AE194 AK20:AK194 AQ20:AR194 U18 X20:Z194">
    <cfRule type="cellIs" dxfId="164" priority="6" stopIfTrue="1" operator="notEqual">
      <formula>U17</formula>
    </cfRule>
  </conditionalFormatting>
  <conditionalFormatting sqref="B20:B194">
    <cfRule type="expression" dxfId="163" priority="7" stopIfTrue="1">
      <formula>($G20="- -")</formula>
    </cfRule>
  </conditionalFormatting>
  <conditionalFormatting sqref="BI10:BI12 BF11:BF12">
    <cfRule type="expression" dxfId="162" priority="8" stopIfTrue="1">
      <formula>LEN($AA9)&gt;4</formula>
    </cfRule>
    <cfRule type="expression" dxfId="161" priority="9" stopIfTrue="1">
      <formula>(LEN($C$9)=0)</formula>
    </cfRule>
  </conditionalFormatting>
  <conditionalFormatting sqref="BJ10:BN12">
    <cfRule type="expression" dxfId="160" priority="10" stopIfTrue="1">
      <formula>LEN($AA9)&gt;4</formula>
    </cfRule>
    <cfRule type="expression" dxfId="159" priority="11" stopIfTrue="1">
      <formula>(LEN(E$9)=0)</formula>
    </cfRule>
  </conditionalFormatting>
  <conditionalFormatting sqref="R20:R194">
    <cfRule type="expression" dxfId="158" priority="12" stopIfTrue="1">
      <formula>OR($G20=$G19,$D20=$D19)</formula>
    </cfRule>
    <cfRule type="expression" dxfId="157" priority="13" stopIfTrue="1">
      <formula>"ND($G21&lt;&gt;""- -"",$G21&lt;&gt;TEXT(X21,""Dddd, Mmmm dd, Yyyy""))"</formula>
    </cfRule>
    <cfRule type="expression" dxfId="156" priority="14" stopIfTrue="1">
      <formula>($AI20=1)</formula>
    </cfRule>
  </conditionalFormatting>
  <conditionalFormatting sqref="C20:C194">
    <cfRule type="expression" dxfId="155" priority="15" stopIfTrue="1">
      <formula>($X$16=$X$14)</formula>
    </cfRule>
    <cfRule type="expression" dxfId="154" priority="16" stopIfTrue="1">
      <formula>($AV20=1)</formula>
    </cfRule>
    <cfRule type="expression" dxfId="153" priority="17" stopIfTrue="1">
      <formula>AND(D20=1+D19,G20=X20)</formula>
    </cfRule>
  </conditionalFormatting>
  <conditionalFormatting sqref="D20">
    <cfRule type="expression" dxfId="152" priority="18" stopIfTrue="1">
      <formula>OR($G20=$G19,$D20=$D19)</formula>
    </cfRule>
    <cfRule type="expression" dxfId="151" priority="19" stopIfTrue="1">
      <formula>AND($G20&lt;&gt;"- -",$G20&lt;&gt;$Y20)</formula>
    </cfRule>
    <cfRule type="expression" dxfId="150" priority="20" stopIfTrue="1">
      <formula>($AI20=1)</formula>
    </cfRule>
  </conditionalFormatting>
  <conditionalFormatting sqref="E20:G20">
    <cfRule type="expression" dxfId="149" priority="21" stopIfTrue="1">
      <formula>OR($G20=$G19,$D20=$D19)</formula>
    </cfRule>
    <cfRule type="expression" dxfId="148" priority="22" stopIfTrue="1">
      <formula>AND($G20&lt;&gt;"- -",$G20&lt;&gt;$Y20)</formula>
    </cfRule>
    <cfRule type="expression" dxfId="147" priority="23" stopIfTrue="1">
      <formula>($AI20+$AX20&gt;0)</formula>
    </cfRule>
  </conditionalFormatting>
  <conditionalFormatting sqref="V5:V7 U6:U7 J6">
    <cfRule type="expression" dxfId="146" priority="24" stopIfTrue="1">
      <formula>OR($AC$7,$AC$6,#REF!)</formula>
    </cfRule>
  </conditionalFormatting>
  <conditionalFormatting sqref="U5">
    <cfRule type="expression" dxfId="145" priority="25" stopIfTrue="1">
      <formula>OR($AC$7,$AC$6)</formula>
    </cfRule>
  </conditionalFormatting>
  <conditionalFormatting sqref="V19">
    <cfRule type="cellIs" dxfId="144" priority="26" stopIfTrue="1" operator="equal">
      <formula>1</formula>
    </cfRule>
  </conditionalFormatting>
  <conditionalFormatting sqref="BJ13:BN13 R16:R17">
    <cfRule type="cellIs" dxfId="143" priority="27" stopIfTrue="1" operator="equal">
      <formula>0</formula>
    </cfRule>
  </conditionalFormatting>
  <conditionalFormatting sqref="AP20:AP194">
    <cfRule type="cellIs" dxfId="142" priority="28" stopIfTrue="1" operator="lessThan">
      <formula>999</formula>
    </cfRule>
  </conditionalFormatting>
  <conditionalFormatting sqref="BE19:BF19 K18:L18">
    <cfRule type="expression" dxfId="141" priority="29" stopIfTrue="1">
      <formula>($K$19=$AL$7)</formula>
    </cfRule>
  </conditionalFormatting>
  <conditionalFormatting sqref="BE20:BF20">
    <cfRule type="expression" dxfId="140" priority="30" stopIfTrue="1">
      <formula>($K$19=$AL$7)</formula>
    </cfRule>
  </conditionalFormatting>
  <conditionalFormatting sqref="AB7">
    <cfRule type="expression" dxfId="139" priority="31" stopIfTrue="1">
      <formula>$AC$7</formula>
    </cfRule>
  </conditionalFormatting>
  <conditionalFormatting sqref="AB6">
    <cfRule type="expression" dxfId="138" priority="32" stopIfTrue="1">
      <formula>$AC$6</formula>
    </cfRule>
  </conditionalFormatting>
  <conditionalFormatting sqref="AK5:BO6">
    <cfRule type="cellIs" dxfId="137" priority="33" stopIfTrue="1" operator="equal">
      <formula>0</formula>
    </cfRule>
  </conditionalFormatting>
  <conditionalFormatting sqref="AJ16:AJ17 AJ20:AJ194">
    <cfRule type="cellIs" dxfId="136" priority="34" stopIfTrue="1" operator="greaterThan">
      <formula>0</formula>
    </cfRule>
  </conditionalFormatting>
  <conditionalFormatting sqref="AF20:AG194">
    <cfRule type="cellIs" dxfId="135" priority="35" stopIfTrue="1" operator="greaterThan">
      <formula>1</formula>
    </cfRule>
  </conditionalFormatting>
  <conditionalFormatting sqref="AV20:AV194">
    <cfRule type="cellIs" dxfId="134" priority="36" stopIfTrue="1" operator="equal">
      <formula>1</formula>
    </cfRule>
  </conditionalFormatting>
  <conditionalFormatting sqref="AU20:AU194">
    <cfRule type="expression" dxfId="133" priority="37" stopIfTrue="1">
      <formula>LEN(AU20)&gt;2</formula>
    </cfRule>
  </conditionalFormatting>
  <conditionalFormatting sqref="AK2:BO2">
    <cfRule type="cellIs" dxfId="132" priority="38" stopIfTrue="1" operator="equal">
      <formula>0</formula>
    </cfRule>
  </conditionalFormatting>
  <conditionalFormatting sqref="D18:G19">
    <cfRule type="expression" dxfId="131" priority="39" stopIfTrue="1">
      <formula>($AB$16&lt;2)</formula>
    </cfRule>
  </conditionalFormatting>
  <conditionalFormatting sqref="B18">
    <cfRule type="expression" dxfId="130" priority="40" stopIfTrue="1">
      <formula>(B18&gt;DATE(2000+$Y$2,$AA$21+1,1)-DATE(2000+$Y$2,$AA$21,1))</formula>
    </cfRule>
  </conditionalFormatting>
  <conditionalFormatting sqref="U201:AB201">
    <cfRule type="expression" dxfId="129" priority="41" stopIfTrue="1">
      <formula>(LEN($X$11)&gt;4)</formula>
    </cfRule>
  </conditionalFormatting>
  <conditionalFormatting sqref="N19:Q19 BH20:BK20">
    <cfRule type="cellIs" dxfId="128" priority="42" stopIfTrue="1" operator="equal">
      <formula>0</formula>
    </cfRule>
    <cfRule type="expression" dxfId="127" priority="43" stopIfTrue="1">
      <formula>($AJ$2=$AF$5)</formula>
    </cfRule>
  </conditionalFormatting>
  <conditionalFormatting sqref="M19 BG20">
    <cfRule type="cellIs" dxfId="126" priority="44" stopIfTrue="1" operator="equal">
      <formula>0</formula>
    </cfRule>
    <cfRule type="expression" dxfId="125" priority="45" stopIfTrue="1">
      <formula>($AJ$2=$AF$5)</formula>
    </cfRule>
  </conditionalFormatting>
  <conditionalFormatting sqref="C17">
    <cfRule type="cellIs" dxfId="124" priority="46" stopIfTrue="1" operator="equal">
      <formula>"X"</formula>
    </cfRule>
  </conditionalFormatting>
  <conditionalFormatting sqref="B16:J16">
    <cfRule type="expression" dxfId="123" priority="47" stopIfTrue="1">
      <formula>AND($AJ$2=$AF$5,$X$16=$X$13)</formula>
    </cfRule>
  </conditionalFormatting>
  <conditionalFormatting sqref="AW20:AW194">
    <cfRule type="cellIs" dxfId="122" priority="48" stopIfTrue="1" operator="equal">
      <formula>0</formula>
    </cfRule>
  </conditionalFormatting>
  <conditionalFormatting sqref="AB20:AB194">
    <cfRule type="cellIs" dxfId="121" priority="49" stopIfTrue="1" operator="greaterThan">
      <formula>0</formula>
    </cfRule>
    <cfRule type="cellIs" dxfId="120" priority="50" stopIfTrue="1" operator="lessThan">
      <formula>0</formula>
    </cfRule>
  </conditionalFormatting>
  <conditionalFormatting sqref="J7">
    <cfRule type="cellIs" dxfId="119" priority="51" stopIfTrue="1" operator="lessThan">
      <formula>0</formula>
    </cfRule>
  </conditionalFormatting>
  <conditionalFormatting sqref="N20:Q194">
    <cfRule type="expression" dxfId="118" priority="52" stopIfTrue="1">
      <formula>OR($AW20=0,$AV20=1,$AG20=99,$AJ$2=$AF$5)</formula>
    </cfRule>
  </conditionalFormatting>
  <conditionalFormatting sqref="M20:M194">
    <cfRule type="expression" dxfId="117" priority="53" stopIfTrue="1">
      <formula>OR($AJ$2=$AF$5,$AW20=0,$AV20=1,$AG20=99)</formula>
    </cfRule>
    <cfRule type="cellIs" dxfId="116" priority="54" stopIfTrue="1" operator="lessThan">
      <formula>0</formula>
    </cfRule>
    <cfRule type="expression" dxfId="115" priority="55" stopIfTrue="1">
      <formula>($D19=$D20)</formula>
    </cfRule>
  </conditionalFormatting>
  <conditionalFormatting sqref="BM20:BN194">
    <cfRule type="cellIs" dxfId="114" priority="56" stopIfTrue="1" operator="notEqual">
      <formula>1</formula>
    </cfRule>
  </conditionalFormatting>
  <conditionalFormatting sqref="L35:L194">
    <cfRule type="expression" dxfId="113" priority="57" stopIfTrue="1">
      <formula>OR($AJ$2=$AF$5,$AW35=0,$AV35=1,$AG35=99)</formula>
    </cfRule>
    <cfRule type="expression" dxfId="112" priority="58" stopIfTrue="1">
      <formula>AND(ISNUMBER(L35),OR(AND(L35&lt;K34,B35&gt;1),K35&gt;L35,$BN35&lt;&gt;1))</formula>
    </cfRule>
  </conditionalFormatting>
  <conditionalFormatting sqref="K35:K194">
    <cfRule type="expression" dxfId="111" priority="59" stopIfTrue="1">
      <formula>OR($AJ$2=$AF$5,$AW35=0,$AV35=1,$AG35=99)</formula>
    </cfRule>
    <cfRule type="expression" dxfId="110" priority="60" stopIfTrue="1">
      <formula>AND(ISNUMBER(K35),OR(K35&lt;L34,K35&gt;L35,$BM35&lt;&gt;1))</formula>
    </cfRule>
  </conditionalFormatting>
  <conditionalFormatting sqref="B13:B15">
    <cfRule type="expression" dxfId="109" priority="61" stopIfTrue="1">
      <formula>AND($AJ$2=$AF$5,$X$16=$X$13)</formula>
    </cfRule>
  </conditionalFormatting>
  <conditionalFormatting sqref="D21:D194">
    <cfRule type="expression" dxfId="108" priority="62" stopIfTrue="1">
      <formula>OR($G21=$G20,$D21=$D20)</formula>
    </cfRule>
    <cfRule type="expression" dxfId="107" priority="63" stopIfTrue="1">
      <formula>AND($G21&lt;&gt;"- -",$G21&lt;&gt;$Y21)</formula>
    </cfRule>
    <cfRule type="expression" dxfId="106" priority="64" stopIfTrue="1">
      <formula>($AI21=1)</formula>
    </cfRule>
  </conditionalFormatting>
  <conditionalFormatting sqref="E21:G194">
    <cfRule type="expression" dxfId="105" priority="65" stopIfTrue="1">
      <formula>OR($G21=$G20,$D21=$D20)</formula>
    </cfRule>
    <cfRule type="expression" dxfId="104" priority="66" stopIfTrue="1">
      <formula>AND($G21&lt;&gt;"- -",$G21&lt;&gt;$Y21)</formula>
    </cfRule>
    <cfRule type="expression" dxfId="103" priority="67" stopIfTrue="1">
      <formula>($AI21+$AX21&gt;0)</formula>
    </cfRule>
  </conditionalFormatting>
  <conditionalFormatting sqref="L20:L34">
    <cfRule type="expression" dxfId="102" priority="68" stopIfTrue="1">
      <formula>OR($AJ$2=$AF$5,$AW20=0,$AV20=1,$AG20=99)</formula>
    </cfRule>
    <cfRule type="expression" dxfId="101" priority="69" stopIfTrue="1">
      <formula>AND(ISNUMBER(L20),OR(AND(L20&lt;K19,B20&gt;1),K20&gt;L20))</formula>
    </cfRule>
  </conditionalFormatting>
  <conditionalFormatting sqref="K20:K34">
    <cfRule type="expression" dxfId="100" priority="70" stopIfTrue="1">
      <formula>OR($AJ$2=$AF$5,$AW20=0,$AV20=1,$AG20=99)</formula>
    </cfRule>
    <cfRule type="expression" dxfId="99" priority="71" stopIfTrue="1">
      <formula>AND(ISNUMBER(K20),ISNUMBER(L20),OR(K20&lt;L19,K20&gt;L20))</formula>
    </cfRule>
  </conditionalFormatting>
  <conditionalFormatting sqref="C9:J9">
    <cfRule type="expression" dxfId="98" priority="72" stopIfTrue="1">
      <formula>AND(ISNUMBER(C$9),ISNUMBER(C10),(C$9&gt;C$10))</formula>
    </cfRule>
  </conditionalFormatting>
  <conditionalFormatting sqref="E8:F8">
    <cfRule type="expression" dxfId="97" priority="73" stopIfTrue="1">
      <formula>(BJ$13&gt;0)</formula>
    </cfRule>
    <cfRule type="expression" dxfId="96" priority="74" stopIfTrue="1">
      <formula>AND(ISNUMBER(E$9),ISNUMBER(E10),(E$9&gt;E$10))</formula>
    </cfRule>
  </conditionalFormatting>
  <conditionalFormatting sqref="G8:J8">
    <cfRule type="expression" dxfId="95" priority="75" stopIfTrue="1">
      <formula>(BK$13&gt;0)</formula>
    </cfRule>
    <cfRule type="expression" dxfId="94" priority="76" stopIfTrue="1">
      <formula>AND(ISNUMBER(G$9),ISNUMBER(G10),(G$9&gt;G$10))</formula>
    </cfRule>
  </conditionalFormatting>
  <conditionalFormatting sqref="H6:I7">
    <cfRule type="expression" dxfId="93" priority="77" stopIfTrue="1">
      <formula>AND(ISNUMBER($H$7),$H$7&lt;$I$7)</formula>
    </cfRule>
  </conditionalFormatting>
  <conditionalFormatting sqref="C10:J10">
    <cfRule type="expression" dxfId="9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B2" sqref="B2"/>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C:\Users\SBRISS~1\AppData\Local\Temp\notesF3B52A\[~7318079.xlsx]12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12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décembre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December</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12</v>
      </c>
      <c r="AE6" s="204" t="str">
        <f ca="1">TEXT(DATE($AE$7,$AD$6,1),"Mmmm, YYYY")</f>
        <v>December,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42338</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décembre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December</v>
      </c>
      <c r="V18" s="652" t="str">
        <f ca="1">AE6</f>
        <v>December,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décembre</v>
      </c>
      <c r="V19" s="652" t="str">
        <f ca="1">U19&amp;" "&amp;Year_four_digits</f>
        <v>décembre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Mar.  1 décembre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Mar</v>
      </c>
      <c r="U20" s="249" t="str">
        <f ca="1">$U$19</f>
        <v>décembre</v>
      </c>
      <c r="V20" s="179"/>
      <c r="W20" s="179"/>
      <c r="X20" s="430">
        <f ca="1">$AE$8+D20</f>
        <v>42339</v>
      </c>
      <c r="Y20" s="568" t="str">
        <f ca="1">IF(Y14="f",T20&amp;". "&amp;" "&amp;R20&amp;" "&amp;U20&amp;" "&amp;$AE$7,T20&amp;". "&amp;U20&amp;" "&amp;R20&amp;", "&amp;$AE$7)</f>
        <v>Mar.  1 décembre 2015</v>
      </c>
      <c r="Z20" s="431">
        <f t="shared" ref="Z20:Z83" ca="1" si="4">MIN(R20,$AF$5)</f>
        <v>1</v>
      </c>
      <c r="AA20" s="432">
        <f t="shared" ref="AA20:AA83" ca="1" si="5">$AD$6</f>
        <v>12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Lun</v>
      </c>
      <c r="U21" s="249" t="str">
        <f t="shared" ref="U21:U84" ca="1" si="13">$U$19</f>
        <v>décembre</v>
      </c>
      <c r="V21" s="184"/>
      <c r="W21" s="179"/>
      <c r="X21" s="430">
        <f ca="1">$AE$8+D21</f>
        <v>42338</v>
      </c>
      <c r="Y21" s="568" t="str">
        <f t="shared" ref="Y21:Y84" ca="1" si="14">IF(Y15="f",T21&amp;". "&amp;" "&amp;R21&amp;" "&amp;U21&amp;" "&amp;$AE$7,T21&amp;". "&amp;U21&amp;" "&amp;R21&amp;", "&amp;$AE$7)</f>
        <v>Lun. décembre , 2015</v>
      </c>
      <c r="Z21" s="431">
        <f t="shared" ca="1" si="4"/>
        <v>31</v>
      </c>
      <c r="AA21" s="432">
        <f t="shared" ca="1" si="5"/>
        <v>12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Lun</v>
      </c>
      <c r="U22" s="249" t="str">
        <f t="shared" ca="1" si="13"/>
        <v>décembre</v>
      </c>
      <c r="V22" s="184"/>
      <c r="W22" s="179"/>
      <c r="X22" s="430">
        <f t="shared" ref="X22:X85" ca="1" si="17">$AE$8+D22</f>
        <v>42338</v>
      </c>
      <c r="Y22" s="568" t="str">
        <f t="shared" ca="1" si="14"/>
        <v>Lun. décembre , 2015</v>
      </c>
      <c r="Z22" s="431">
        <f t="shared" ca="1" si="4"/>
        <v>31</v>
      </c>
      <c r="AA22" s="432">
        <f t="shared" ca="1" si="5"/>
        <v>12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Lun</v>
      </c>
      <c r="U23" s="249" t="str">
        <f t="shared" ca="1" si="13"/>
        <v>décembre</v>
      </c>
      <c r="V23" s="184"/>
      <c r="W23" s="179"/>
      <c r="X23" s="430">
        <f t="shared" ca="1" si="17"/>
        <v>42338</v>
      </c>
      <c r="Y23" s="568" t="str">
        <f t="shared" ca="1" si="14"/>
        <v>Lun. décembre , 2015</v>
      </c>
      <c r="Z23" s="431">
        <f t="shared" ca="1" si="4"/>
        <v>31</v>
      </c>
      <c r="AA23" s="432">
        <f t="shared" ca="1" si="5"/>
        <v>12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Lun</v>
      </c>
      <c r="U24" s="249" t="str">
        <f t="shared" ca="1" si="13"/>
        <v>décembre</v>
      </c>
      <c r="V24" s="184"/>
      <c r="W24" s="179"/>
      <c r="X24" s="430">
        <f t="shared" ca="1" si="17"/>
        <v>42338</v>
      </c>
      <c r="Y24" s="568" t="str">
        <f t="shared" ca="1" si="14"/>
        <v>Lun. décembre , 2015</v>
      </c>
      <c r="Z24" s="431">
        <f t="shared" ca="1" si="4"/>
        <v>31</v>
      </c>
      <c r="AA24" s="432">
        <f t="shared" ca="1" si="5"/>
        <v>12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Lun</v>
      </c>
      <c r="U25" s="249" t="str">
        <f t="shared" ca="1" si="13"/>
        <v>décembre</v>
      </c>
      <c r="V25" s="184"/>
      <c r="W25" s="179"/>
      <c r="X25" s="430">
        <f t="shared" ca="1" si="17"/>
        <v>42338</v>
      </c>
      <c r="Y25" s="568" t="str">
        <f t="shared" ca="1" si="14"/>
        <v>Lun. décembre , 2015</v>
      </c>
      <c r="Z25" s="431">
        <f t="shared" ca="1" si="4"/>
        <v>31</v>
      </c>
      <c r="AA25" s="432">
        <f t="shared" ca="1" si="5"/>
        <v>12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Lun</v>
      </c>
      <c r="U26" s="249" t="str">
        <f t="shared" ca="1" si="13"/>
        <v>décembre</v>
      </c>
      <c r="V26" s="184"/>
      <c r="W26" s="179"/>
      <c r="X26" s="430">
        <f t="shared" ca="1" si="17"/>
        <v>42338</v>
      </c>
      <c r="Y26" s="568" t="str">
        <f t="shared" ca="1" si="14"/>
        <v>Lun. décembre , 2015</v>
      </c>
      <c r="Z26" s="431">
        <f t="shared" ca="1" si="4"/>
        <v>31</v>
      </c>
      <c r="AA26" s="432">
        <f t="shared" ca="1" si="5"/>
        <v>12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Lun</v>
      </c>
      <c r="U27" s="249" t="str">
        <f t="shared" ca="1" si="13"/>
        <v>décembre</v>
      </c>
      <c r="V27" s="184"/>
      <c r="W27" s="179"/>
      <c r="X27" s="430">
        <f t="shared" ca="1" si="17"/>
        <v>42338</v>
      </c>
      <c r="Y27" s="568" t="str">
        <f t="shared" ca="1" si="14"/>
        <v>Lun. décembre , 2015</v>
      </c>
      <c r="Z27" s="431">
        <f t="shared" ca="1" si="4"/>
        <v>31</v>
      </c>
      <c r="AA27" s="432">
        <f t="shared" ca="1" si="5"/>
        <v>12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Lun</v>
      </c>
      <c r="U28" s="249" t="str">
        <f t="shared" ca="1" si="13"/>
        <v>décembre</v>
      </c>
      <c r="V28" s="184"/>
      <c r="W28" s="179"/>
      <c r="X28" s="430">
        <f t="shared" ca="1" si="17"/>
        <v>42338</v>
      </c>
      <c r="Y28" s="568" t="str">
        <f t="shared" ca="1" si="14"/>
        <v>Lun. décembre , 2015</v>
      </c>
      <c r="Z28" s="431">
        <f t="shared" ca="1" si="4"/>
        <v>31</v>
      </c>
      <c r="AA28" s="432">
        <f t="shared" ca="1" si="5"/>
        <v>12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Lun</v>
      </c>
      <c r="U29" s="249" t="str">
        <f t="shared" ca="1" si="13"/>
        <v>décembre</v>
      </c>
      <c r="V29" s="184"/>
      <c r="W29" s="179"/>
      <c r="X29" s="430">
        <f t="shared" ca="1" si="17"/>
        <v>42338</v>
      </c>
      <c r="Y29" s="568" t="str">
        <f t="shared" ca="1" si="14"/>
        <v>Lun. décembre , 2015</v>
      </c>
      <c r="Z29" s="431">
        <f t="shared" ca="1" si="4"/>
        <v>31</v>
      </c>
      <c r="AA29" s="432">
        <f t="shared" ca="1" si="5"/>
        <v>12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Lun</v>
      </c>
      <c r="U30" s="249" t="str">
        <f t="shared" ca="1" si="13"/>
        <v>décembre</v>
      </c>
      <c r="V30" s="184"/>
      <c r="W30" s="179"/>
      <c r="X30" s="430">
        <f t="shared" ca="1" si="17"/>
        <v>42338</v>
      </c>
      <c r="Y30" s="568" t="str">
        <f t="shared" ca="1" si="14"/>
        <v>Lun. décembre , 2015</v>
      </c>
      <c r="Z30" s="431">
        <f t="shared" ca="1" si="4"/>
        <v>31</v>
      </c>
      <c r="AA30" s="432">
        <f t="shared" ca="1" si="5"/>
        <v>12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Lun</v>
      </c>
      <c r="U31" s="249" t="str">
        <f t="shared" ca="1" si="13"/>
        <v>décembre</v>
      </c>
      <c r="V31" s="184"/>
      <c r="W31" s="179"/>
      <c r="X31" s="430">
        <f t="shared" ca="1" si="17"/>
        <v>42338</v>
      </c>
      <c r="Y31" s="568" t="str">
        <f t="shared" ca="1" si="14"/>
        <v>Lun. décembre , 2015</v>
      </c>
      <c r="Z31" s="431">
        <f t="shared" ca="1" si="4"/>
        <v>31</v>
      </c>
      <c r="AA31" s="432">
        <f t="shared" ca="1" si="5"/>
        <v>12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Lun</v>
      </c>
      <c r="U32" s="249" t="str">
        <f t="shared" ca="1" si="13"/>
        <v>décembre</v>
      </c>
      <c r="V32" s="184"/>
      <c r="W32" s="179"/>
      <c r="X32" s="430">
        <f t="shared" ca="1" si="17"/>
        <v>42338</v>
      </c>
      <c r="Y32" s="568" t="str">
        <f t="shared" ca="1" si="14"/>
        <v>Lun. décembre , 2015</v>
      </c>
      <c r="Z32" s="431">
        <f t="shared" ca="1" si="4"/>
        <v>31</v>
      </c>
      <c r="AA32" s="432">
        <f t="shared" ca="1" si="5"/>
        <v>12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Lun</v>
      </c>
      <c r="U33" s="249" t="str">
        <f t="shared" ca="1" si="13"/>
        <v>décembre</v>
      </c>
      <c r="V33" s="184"/>
      <c r="W33" s="179"/>
      <c r="X33" s="430">
        <f t="shared" ca="1" si="17"/>
        <v>42338</v>
      </c>
      <c r="Y33" s="568" t="str">
        <f t="shared" ca="1" si="14"/>
        <v>Lun. décembre , 2015</v>
      </c>
      <c r="Z33" s="431">
        <f t="shared" ca="1" si="4"/>
        <v>31</v>
      </c>
      <c r="AA33" s="432">
        <f t="shared" ca="1" si="5"/>
        <v>12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Lun</v>
      </c>
      <c r="U34" s="249" t="str">
        <f t="shared" ca="1" si="13"/>
        <v>décembre</v>
      </c>
      <c r="V34" s="184"/>
      <c r="W34" s="179"/>
      <c r="X34" s="430">
        <f t="shared" ca="1" si="17"/>
        <v>42338</v>
      </c>
      <c r="Y34" s="568" t="str">
        <f t="shared" ca="1" si="14"/>
        <v>Lun. décembre , 2015</v>
      </c>
      <c r="Z34" s="431">
        <f t="shared" ca="1" si="4"/>
        <v>31</v>
      </c>
      <c r="AA34" s="432">
        <f t="shared" ca="1" si="5"/>
        <v>12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Lun</v>
      </c>
      <c r="U35" s="249" t="str">
        <f t="shared" ca="1" si="13"/>
        <v>décembre</v>
      </c>
      <c r="V35" s="184"/>
      <c r="W35" s="179"/>
      <c r="X35" s="430">
        <f t="shared" ca="1" si="17"/>
        <v>42338</v>
      </c>
      <c r="Y35" s="568" t="str">
        <f t="shared" ca="1" si="14"/>
        <v>Lun. décembre , 2015</v>
      </c>
      <c r="Z35" s="431">
        <f t="shared" ca="1" si="4"/>
        <v>31</v>
      </c>
      <c r="AA35" s="432">
        <f t="shared" ca="1" si="5"/>
        <v>12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Lun</v>
      </c>
      <c r="U36" s="249" t="str">
        <f t="shared" ca="1" si="13"/>
        <v>décembre</v>
      </c>
      <c r="V36" s="184"/>
      <c r="W36" s="179"/>
      <c r="X36" s="430">
        <f t="shared" ca="1" si="17"/>
        <v>42338</v>
      </c>
      <c r="Y36" s="568" t="str">
        <f t="shared" ca="1" si="14"/>
        <v>Lun. décembre , 2015</v>
      </c>
      <c r="Z36" s="431">
        <f t="shared" ca="1" si="4"/>
        <v>31</v>
      </c>
      <c r="AA36" s="432">
        <f t="shared" ca="1" si="5"/>
        <v>12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Lun</v>
      </c>
      <c r="U37" s="249" t="str">
        <f t="shared" ca="1" si="13"/>
        <v>décembre</v>
      </c>
      <c r="V37" s="184"/>
      <c r="W37" s="179"/>
      <c r="X37" s="430">
        <f t="shared" ca="1" si="17"/>
        <v>42338</v>
      </c>
      <c r="Y37" s="568" t="str">
        <f t="shared" ca="1" si="14"/>
        <v>Lun. décembre , 2015</v>
      </c>
      <c r="Z37" s="431">
        <f t="shared" ca="1" si="4"/>
        <v>31</v>
      </c>
      <c r="AA37" s="432">
        <f t="shared" ca="1" si="5"/>
        <v>12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Lun</v>
      </c>
      <c r="U38" s="249" t="str">
        <f t="shared" ca="1" si="13"/>
        <v>décembre</v>
      </c>
      <c r="V38" s="184"/>
      <c r="W38" s="179"/>
      <c r="X38" s="430">
        <f t="shared" ca="1" si="17"/>
        <v>42338</v>
      </c>
      <c r="Y38" s="568" t="str">
        <f t="shared" ca="1" si="14"/>
        <v>Lun. décembre , 2015</v>
      </c>
      <c r="Z38" s="431">
        <f t="shared" ca="1" si="4"/>
        <v>31</v>
      </c>
      <c r="AA38" s="432">
        <f t="shared" ca="1" si="5"/>
        <v>12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Lun</v>
      </c>
      <c r="U39" s="249" t="str">
        <f t="shared" ca="1" si="13"/>
        <v>décembre</v>
      </c>
      <c r="V39" s="184"/>
      <c r="W39" s="179"/>
      <c r="X39" s="430">
        <f t="shared" ca="1" si="17"/>
        <v>42338</v>
      </c>
      <c r="Y39" s="568" t="str">
        <f t="shared" ca="1" si="14"/>
        <v>Lun. décembre , 2015</v>
      </c>
      <c r="Z39" s="431">
        <f t="shared" ca="1" si="4"/>
        <v>31</v>
      </c>
      <c r="AA39" s="432">
        <f t="shared" ca="1" si="5"/>
        <v>12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Lun</v>
      </c>
      <c r="U40" s="249" t="str">
        <f t="shared" ca="1" si="13"/>
        <v>décembre</v>
      </c>
      <c r="V40" s="184"/>
      <c r="W40" s="179"/>
      <c r="X40" s="430">
        <f t="shared" ca="1" si="17"/>
        <v>42338</v>
      </c>
      <c r="Y40" s="568" t="str">
        <f t="shared" ca="1" si="14"/>
        <v>Lun. décembre , 2015</v>
      </c>
      <c r="Z40" s="431">
        <f t="shared" ca="1" si="4"/>
        <v>31</v>
      </c>
      <c r="AA40" s="432">
        <f t="shared" ca="1" si="5"/>
        <v>12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Lun</v>
      </c>
      <c r="U41" s="249" t="str">
        <f t="shared" ca="1" si="13"/>
        <v>décembre</v>
      </c>
      <c r="V41" s="184"/>
      <c r="W41" s="179"/>
      <c r="X41" s="430">
        <f t="shared" ca="1" si="17"/>
        <v>42338</v>
      </c>
      <c r="Y41" s="568" t="str">
        <f t="shared" ca="1" si="14"/>
        <v>Lun. décembre , 2015</v>
      </c>
      <c r="Z41" s="431">
        <f t="shared" ca="1" si="4"/>
        <v>31</v>
      </c>
      <c r="AA41" s="432">
        <f t="shared" ca="1" si="5"/>
        <v>12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Lun</v>
      </c>
      <c r="U42" s="249" t="str">
        <f t="shared" ca="1" si="13"/>
        <v>décembre</v>
      </c>
      <c r="V42" s="184"/>
      <c r="W42" s="179"/>
      <c r="X42" s="430">
        <f t="shared" ca="1" si="17"/>
        <v>42338</v>
      </c>
      <c r="Y42" s="568" t="str">
        <f t="shared" ca="1" si="14"/>
        <v>Lun. décembre , 2015</v>
      </c>
      <c r="Z42" s="431">
        <f t="shared" ca="1" si="4"/>
        <v>31</v>
      </c>
      <c r="AA42" s="432">
        <f t="shared" ca="1" si="5"/>
        <v>12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Lun</v>
      </c>
      <c r="U43" s="249" t="str">
        <f t="shared" ca="1" si="13"/>
        <v>décembre</v>
      </c>
      <c r="V43" s="184"/>
      <c r="W43" s="179"/>
      <c r="X43" s="430">
        <f t="shared" ca="1" si="17"/>
        <v>42338</v>
      </c>
      <c r="Y43" s="568" t="str">
        <f t="shared" ca="1" si="14"/>
        <v>Lun. décembre , 2015</v>
      </c>
      <c r="Z43" s="431">
        <f t="shared" ca="1" si="4"/>
        <v>31</v>
      </c>
      <c r="AA43" s="432">
        <f t="shared" ca="1" si="5"/>
        <v>12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Lun</v>
      </c>
      <c r="U44" s="249" t="str">
        <f t="shared" ca="1" si="13"/>
        <v>décembre</v>
      </c>
      <c r="V44" s="184"/>
      <c r="W44" s="179"/>
      <c r="X44" s="430">
        <f t="shared" ca="1" si="17"/>
        <v>42338</v>
      </c>
      <c r="Y44" s="568" t="str">
        <f t="shared" ca="1" si="14"/>
        <v>Lun. décembre , 2015</v>
      </c>
      <c r="Z44" s="431">
        <f t="shared" ca="1" si="4"/>
        <v>31</v>
      </c>
      <c r="AA44" s="432">
        <f t="shared" ca="1" si="5"/>
        <v>12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Lun</v>
      </c>
      <c r="U45" s="249" t="str">
        <f t="shared" ca="1" si="13"/>
        <v>décembre</v>
      </c>
      <c r="V45" s="184"/>
      <c r="W45" s="179"/>
      <c r="X45" s="430">
        <f t="shared" ca="1" si="17"/>
        <v>42338</v>
      </c>
      <c r="Y45" s="568" t="str">
        <f t="shared" ca="1" si="14"/>
        <v>Lun. décembre , 2015</v>
      </c>
      <c r="Z45" s="431">
        <f t="shared" ca="1" si="4"/>
        <v>31</v>
      </c>
      <c r="AA45" s="432">
        <f t="shared" ca="1" si="5"/>
        <v>12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Lun</v>
      </c>
      <c r="U46" s="249" t="str">
        <f t="shared" ca="1" si="13"/>
        <v>décembre</v>
      </c>
      <c r="V46" s="184"/>
      <c r="W46" s="179"/>
      <c r="X46" s="430">
        <f t="shared" ca="1" si="17"/>
        <v>42338</v>
      </c>
      <c r="Y46" s="568" t="str">
        <f t="shared" ca="1" si="14"/>
        <v>Lun. décembre , 2015</v>
      </c>
      <c r="Z46" s="431">
        <f t="shared" ca="1" si="4"/>
        <v>31</v>
      </c>
      <c r="AA46" s="432">
        <f t="shared" ca="1" si="5"/>
        <v>12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Lun</v>
      </c>
      <c r="U47" s="249" t="str">
        <f t="shared" ca="1" si="13"/>
        <v>décembre</v>
      </c>
      <c r="V47" s="184"/>
      <c r="W47" s="179"/>
      <c r="X47" s="430">
        <f t="shared" ca="1" si="17"/>
        <v>42338</v>
      </c>
      <c r="Y47" s="568" t="str">
        <f t="shared" ca="1" si="14"/>
        <v>Lun. décembre , 2015</v>
      </c>
      <c r="Z47" s="431">
        <f t="shared" ca="1" si="4"/>
        <v>31</v>
      </c>
      <c r="AA47" s="432">
        <f t="shared" ca="1" si="5"/>
        <v>12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Lun</v>
      </c>
      <c r="U48" s="249" t="str">
        <f t="shared" ca="1" si="13"/>
        <v>décembre</v>
      </c>
      <c r="V48" s="184"/>
      <c r="W48" s="179"/>
      <c r="X48" s="430">
        <f t="shared" ca="1" si="17"/>
        <v>42338</v>
      </c>
      <c r="Y48" s="568" t="str">
        <f t="shared" ca="1" si="14"/>
        <v>Lun. décembre , 2015</v>
      </c>
      <c r="Z48" s="431">
        <f t="shared" ca="1" si="4"/>
        <v>31</v>
      </c>
      <c r="AA48" s="432">
        <f t="shared" ca="1" si="5"/>
        <v>12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Lun</v>
      </c>
      <c r="U49" s="249" t="str">
        <f t="shared" ca="1" si="13"/>
        <v>décembre</v>
      </c>
      <c r="V49" s="184"/>
      <c r="W49" s="179"/>
      <c r="X49" s="430">
        <f t="shared" ca="1" si="17"/>
        <v>42338</v>
      </c>
      <c r="Y49" s="568" t="str">
        <f t="shared" ca="1" si="14"/>
        <v>Lun. décembre , 2015</v>
      </c>
      <c r="Z49" s="431">
        <f t="shared" ca="1" si="4"/>
        <v>31</v>
      </c>
      <c r="AA49" s="432">
        <f t="shared" ca="1" si="5"/>
        <v>12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Lun</v>
      </c>
      <c r="U50" s="249" t="str">
        <f t="shared" ca="1" si="13"/>
        <v>décembre</v>
      </c>
      <c r="V50" s="184"/>
      <c r="W50" s="179"/>
      <c r="X50" s="430">
        <f t="shared" ca="1" si="17"/>
        <v>42338</v>
      </c>
      <c r="Y50" s="568" t="str">
        <f t="shared" ca="1" si="14"/>
        <v>Lun. décembre , 2015</v>
      </c>
      <c r="Z50" s="431">
        <f t="shared" ca="1" si="4"/>
        <v>31</v>
      </c>
      <c r="AA50" s="432">
        <f t="shared" ca="1" si="5"/>
        <v>12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Lun</v>
      </c>
      <c r="U51" s="249" t="str">
        <f t="shared" ca="1" si="13"/>
        <v>décembre</v>
      </c>
      <c r="V51" s="184"/>
      <c r="W51" s="179"/>
      <c r="X51" s="430">
        <f t="shared" ca="1" si="17"/>
        <v>42338</v>
      </c>
      <c r="Y51" s="568" t="str">
        <f t="shared" ca="1" si="14"/>
        <v>Lun. décembre , 2015</v>
      </c>
      <c r="Z51" s="431">
        <f t="shared" ca="1" si="4"/>
        <v>31</v>
      </c>
      <c r="AA51" s="432">
        <f t="shared" ca="1" si="5"/>
        <v>12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Lun</v>
      </c>
      <c r="U52" s="249" t="str">
        <f t="shared" ca="1" si="13"/>
        <v>décembre</v>
      </c>
      <c r="V52" s="184"/>
      <c r="W52" s="179"/>
      <c r="X52" s="430">
        <f t="shared" ca="1" si="17"/>
        <v>42338</v>
      </c>
      <c r="Y52" s="568" t="str">
        <f t="shared" ca="1" si="14"/>
        <v>Lun. décembre , 2015</v>
      </c>
      <c r="Z52" s="431">
        <f t="shared" ca="1" si="4"/>
        <v>31</v>
      </c>
      <c r="AA52" s="432">
        <f t="shared" ca="1" si="5"/>
        <v>12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Lun</v>
      </c>
      <c r="U53" s="249" t="str">
        <f t="shared" ca="1" si="13"/>
        <v>décembre</v>
      </c>
      <c r="V53" s="184"/>
      <c r="W53" s="179"/>
      <c r="X53" s="430">
        <f t="shared" ca="1" si="17"/>
        <v>42338</v>
      </c>
      <c r="Y53" s="568" t="str">
        <f t="shared" ca="1" si="14"/>
        <v>Lun. décembre , 2015</v>
      </c>
      <c r="Z53" s="431">
        <f t="shared" ca="1" si="4"/>
        <v>31</v>
      </c>
      <c r="AA53" s="432">
        <f t="shared" ca="1" si="5"/>
        <v>12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Lun</v>
      </c>
      <c r="U54" s="249" t="str">
        <f t="shared" ca="1" si="13"/>
        <v>décembre</v>
      </c>
      <c r="V54" s="184"/>
      <c r="W54" s="179"/>
      <c r="X54" s="430">
        <f t="shared" ca="1" si="17"/>
        <v>42338</v>
      </c>
      <c r="Y54" s="568" t="str">
        <f t="shared" ca="1" si="14"/>
        <v>Lun. décembre , 2015</v>
      </c>
      <c r="Z54" s="431">
        <f t="shared" ca="1" si="4"/>
        <v>31</v>
      </c>
      <c r="AA54" s="432">
        <f t="shared" ca="1" si="5"/>
        <v>12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Lun</v>
      </c>
      <c r="U55" s="249" t="str">
        <f t="shared" ca="1" si="13"/>
        <v>décembre</v>
      </c>
      <c r="V55" s="184"/>
      <c r="W55" s="179"/>
      <c r="X55" s="430">
        <f t="shared" ca="1" si="17"/>
        <v>42338</v>
      </c>
      <c r="Y55" s="568" t="str">
        <f t="shared" ca="1" si="14"/>
        <v>Lun. décembre , 2015</v>
      </c>
      <c r="Z55" s="431">
        <f t="shared" ca="1" si="4"/>
        <v>31</v>
      </c>
      <c r="AA55" s="432">
        <f t="shared" ca="1" si="5"/>
        <v>12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Lun</v>
      </c>
      <c r="U56" s="249" t="str">
        <f t="shared" ca="1" si="13"/>
        <v>décembre</v>
      </c>
      <c r="V56" s="184"/>
      <c r="W56" s="179"/>
      <c r="X56" s="430">
        <f t="shared" ca="1" si="17"/>
        <v>42338</v>
      </c>
      <c r="Y56" s="568" t="str">
        <f t="shared" ca="1" si="14"/>
        <v>Lun. décembre , 2015</v>
      </c>
      <c r="Z56" s="431">
        <f t="shared" ca="1" si="4"/>
        <v>31</v>
      </c>
      <c r="AA56" s="432">
        <f t="shared" ca="1" si="5"/>
        <v>12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Lun</v>
      </c>
      <c r="U57" s="249" t="str">
        <f t="shared" ca="1" si="13"/>
        <v>décembre</v>
      </c>
      <c r="V57" s="184"/>
      <c r="W57" s="179"/>
      <c r="X57" s="430">
        <f t="shared" ca="1" si="17"/>
        <v>42338</v>
      </c>
      <c r="Y57" s="568" t="str">
        <f t="shared" ca="1" si="14"/>
        <v>Lun. décembre , 2015</v>
      </c>
      <c r="Z57" s="431">
        <f t="shared" ca="1" si="4"/>
        <v>31</v>
      </c>
      <c r="AA57" s="432">
        <f t="shared" ca="1" si="5"/>
        <v>12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Lun</v>
      </c>
      <c r="U58" s="249" t="str">
        <f t="shared" ca="1" si="13"/>
        <v>décembre</v>
      </c>
      <c r="V58" s="184"/>
      <c r="W58" s="179"/>
      <c r="X58" s="430">
        <f t="shared" ca="1" si="17"/>
        <v>42338</v>
      </c>
      <c r="Y58" s="568" t="str">
        <f t="shared" ca="1" si="14"/>
        <v>Lun. décembre , 2015</v>
      </c>
      <c r="Z58" s="431">
        <f t="shared" ca="1" si="4"/>
        <v>31</v>
      </c>
      <c r="AA58" s="432">
        <f t="shared" ca="1" si="5"/>
        <v>12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Lun</v>
      </c>
      <c r="U59" s="249" t="str">
        <f t="shared" ca="1" si="13"/>
        <v>décembre</v>
      </c>
      <c r="V59" s="184"/>
      <c r="W59" s="179"/>
      <c r="X59" s="430">
        <f t="shared" ca="1" si="17"/>
        <v>42338</v>
      </c>
      <c r="Y59" s="568" t="str">
        <f t="shared" ca="1" si="14"/>
        <v>Lun. décembre , 2015</v>
      </c>
      <c r="Z59" s="431">
        <f t="shared" ca="1" si="4"/>
        <v>31</v>
      </c>
      <c r="AA59" s="432">
        <f t="shared" ca="1" si="5"/>
        <v>12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Lun</v>
      </c>
      <c r="U60" s="249" t="str">
        <f t="shared" ca="1" si="13"/>
        <v>décembre</v>
      </c>
      <c r="V60" s="184"/>
      <c r="W60" s="179"/>
      <c r="X60" s="430">
        <f t="shared" ca="1" si="17"/>
        <v>42338</v>
      </c>
      <c r="Y60" s="568" t="str">
        <f t="shared" ca="1" si="14"/>
        <v>Lun. décembre , 2015</v>
      </c>
      <c r="Z60" s="431">
        <f t="shared" ca="1" si="4"/>
        <v>31</v>
      </c>
      <c r="AA60" s="432">
        <f t="shared" ca="1" si="5"/>
        <v>12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Lun</v>
      </c>
      <c r="U61" s="249" t="str">
        <f t="shared" ca="1" si="13"/>
        <v>décembre</v>
      </c>
      <c r="V61" s="184"/>
      <c r="W61" s="179"/>
      <c r="X61" s="430">
        <f t="shared" ca="1" si="17"/>
        <v>42338</v>
      </c>
      <c r="Y61" s="568" t="str">
        <f t="shared" ca="1" si="14"/>
        <v>Lun. décembre , 2015</v>
      </c>
      <c r="Z61" s="431">
        <f t="shared" ca="1" si="4"/>
        <v>31</v>
      </c>
      <c r="AA61" s="432">
        <f t="shared" ca="1" si="5"/>
        <v>12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Lun</v>
      </c>
      <c r="U62" s="249" t="str">
        <f t="shared" ca="1" si="13"/>
        <v>décembre</v>
      </c>
      <c r="V62" s="184"/>
      <c r="W62" s="179"/>
      <c r="X62" s="430">
        <f t="shared" ca="1" si="17"/>
        <v>42338</v>
      </c>
      <c r="Y62" s="568" t="str">
        <f t="shared" ca="1" si="14"/>
        <v>Lun. décembre , 2015</v>
      </c>
      <c r="Z62" s="431">
        <f t="shared" ca="1" si="4"/>
        <v>31</v>
      </c>
      <c r="AA62" s="432">
        <f t="shared" ca="1" si="5"/>
        <v>12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Lun</v>
      </c>
      <c r="U63" s="249" t="str">
        <f t="shared" ca="1" si="13"/>
        <v>décembre</v>
      </c>
      <c r="V63" s="184"/>
      <c r="W63" s="179"/>
      <c r="X63" s="430">
        <f t="shared" ca="1" si="17"/>
        <v>42338</v>
      </c>
      <c r="Y63" s="568" t="str">
        <f t="shared" ca="1" si="14"/>
        <v>Lun. décembre , 2015</v>
      </c>
      <c r="Z63" s="431">
        <f t="shared" ca="1" si="4"/>
        <v>31</v>
      </c>
      <c r="AA63" s="432">
        <f t="shared" ca="1" si="5"/>
        <v>12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Lun</v>
      </c>
      <c r="U64" s="249" t="str">
        <f t="shared" ca="1" si="13"/>
        <v>décembre</v>
      </c>
      <c r="V64" s="184"/>
      <c r="W64" s="179"/>
      <c r="X64" s="430">
        <f t="shared" ca="1" si="17"/>
        <v>42338</v>
      </c>
      <c r="Y64" s="568" t="str">
        <f t="shared" ca="1" si="14"/>
        <v>Lun. décembre , 2015</v>
      </c>
      <c r="Z64" s="431">
        <f t="shared" ca="1" si="4"/>
        <v>31</v>
      </c>
      <c r="AA64" s="432">
        <f t="shared" ca="1" si="5"/>
        <v>12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Lun</v>
      </c>
      <c r="U65" s="249" t="str">
        <f t="shared" ca="1" si="13"/>
        <v>décembre</v>
      </c>
      <c r="V65" s="184"/>
      <c r="W65" s="179"/>
      <c r="X65" s="430">
        <f t="shared" ca="1" si="17"/>
        <v>42338</v>
      </c>
      <c r="Y65" s="568" t="str">
        <f t="shared" ca="1" si="14"/>
        <v>Lun. décembre , 2015</v>
      </c>
      <c r="Z65" s="431">
        <f t="shared" ca="1" si="4"/>
        <v>31</v>
      </c>
      <c r="AA65" s="432">
        <f t="shared" ca="1" si="5"/>
        <v>12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Lun</v>
      </c>
      <c r="U66" s="249" t="str">
        <f t="shared" ca="1" si="13"/>
        <v>décembre</v>
      </c>
      <c r="V66" s="184"/>
      <c r="W66" s="179"/>
      <c r="X66" s="430">
        <f t="shared" ca="1" si="17"/>
        <v>42338</v>
      </c>
      <c r="Y66" s="568" t="str">
        <f t="shared" ca="1" si="14"/>
        <v>Lun. décembre , 2015</v>
      </c>
      <c r="Z66" s="431">
        <f t="shared" ca="1" si="4"/>
        <v>31</v>
      </c>
      <c r="AA66" s="432">
        <f t="shared" ca="1" si="5"/>
        <v>12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Lun</v>
      </c>
      <c r="U67" s="249" t="str">
        <f t="shared" ca="1" si="13"/>
        <v>décembre</v>
      </c>
      <c r="V67" s="184"/>
      <c r="W67" s="179"/>
      <c r="X67" s="430">
        <f t="shared" ca="1" si="17"/>
        <v>42338</v>
      </c>
      <c r="Y67" s="568" t="str">
        <f t="shared" ca="1" si="14"/>
        <v>Lun. décembre , 2015</v>
      </c>
      <c r="Z67" s="431">
        <f t="shared" ca="1" si="4"/>
        <v>31</v>
      </c>
      <c r="AA67" s="432">
        <f t="shared" ca="1" si="5"/>
        <v>12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Lun</v>
      </c>
      <c r="U68" s="249" t="str">
        <f t="shared" ca="1" si="13"/>
        <v>décembre</v>
      </c>
      <c r="V68" s="184"/>
      <c r="W68" s="179"/>
      <c r="X68" s="430">
        <f t="shared" ca="1" si="17"/>
        <v>42338</v>
      </c>
      <c r="Y68" s="568" t="str">
        <f t="shared" ca="1" si="14"/>
        <v>Lun. décembre , 2015</v>
      </c>
      <c r="Z68" s="431">
        <f t="shared" ca="1" si="4"/>
        <v>31</v>
      </c>
      <c r="AA68" s="432">
        <f t="shared" ca="1" si="5"/>
        <v>12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Lun</v>
      </c>
      <c r="U69" s="249" t="str">
        <f t="shared" ca="1" si="13"/>
        <v>décembre</v>
      </c>
      <c r="V69" s="184"/>
      <c r="W69" s="179"/>
      <c r="X69" s="430">
        <f t="shared" ca="1" si="17"/>
        <v>42338</v>
      </c>
      <c r="Y69" s="568" t="str">
        <f t="shared" ca="1" si="14"/>
        <v>Lun. décembre , 2015</v>
      </c>
      <c r="Z69" s="431">
        <f t="shared" ca="1" si="4"/>
        <v>31</v>
      </c>
      <c r="AA69" s="432">
        <f t="shared" ca="1" si="5"/>
        <v>12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Lun</v>
      </c>
      <c r="U70" s="249" t="str">
        <f t="shared" ca="1" si="13"/>
        <v>décembre</v>
      </c>
      <c r="V70" s="184"/>
      <c r="W70" s="179"/>
      <c r="X70" s="430">
        <f t="shared" ca="1" si="17"/>
        <v>42338</v>
      </c>
      <c r="Y70" s="568" t="str">
        <f t="shared" ca="1" si="14"/>
        <v>Lun. décembre , 2015</v>
      </c>
      <c r="Z70" s="431">
        <f t="shared" ca="1" si="4"/>
        <v>31</v>
      </c>
      <c r="AA70" s="432">
        <f t="shared" ca="1" si="5"/>
        <v>12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Lun</v>
      </c>
      <c r="U71" s="249" t="str">
        <f t="shared" ca="1" si="13"/>
        <v>décembre</v>
      </c>
      <c r="V71" s="184"/>
      <c r="W71" s="179"/>
      <c r="X71" s="430">
        <f t="shared" ca="1" si="17"/>
        <v>42338</v>
      </c>
      <c r="Y71" s="568" t="str">
        <f t="shared" ca="1" si="14"/>
        <v>Lun. décembre , 2015</v>
      </c>
      <c r="Z71" s="431">
        <f t="shared" ca="1" si="4"/>
        <v>31</v>
      </c>
      <c r="AA71" s="432">
        <f t="shared" ca="1" si="5"/>
        <v>12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Lun</v>
      </c>
      <c r="U72" s="249" t="str">
        <f t="shared" ca="1" si="13"/>
        <v>décembre</v>
      </c>
      <c r="V72" s="184"/>
      <c r="W72" s="179"/>
      <c r="X72" s="430">
        <f t="shared" ca="1" si="17"/>
        <v>42338</v>
      </c>
      <c r="Y72" s="568" t="str">
        <f t="shared" ca="1" si="14"/>
        <v>Lun. décembre , 2015</v>
      </c>
      <c r="Z72" s="431">
        <f t="shared" ca="1" si="4"/>
        <v>31</v>
      </c>
      <c r="AA72" s="432">
        <f t="shared" ca="1" si="5"/>
        <v>12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Lun</v>
      </c>
      <c r="U73" s="249" t="str">
        <f t="shared" ca="1" si="13"/>
        <v>décembre</v>
      </c>
      <c r="V73" s="184"/>
      <c r="W73" s="179"/>
      <c r="X73" s="430">
        <f t="shared" ca="1" si="17"/>
        <v>42338</v>
      </c>
      <c r="Y73" s="568" t="str">
        <f t="shared" ca="1" si="14"/>
        <v>Lun. décembre , 2015</v>
      </c>
      <c r="Z73" s="431">
        <f t="shared" ca="1" si="4"/>
        <v>31</v>
      </c>
      <c r="AA73" s="432">
        <f t="shared" ca="1" si="5"/>
        <v>12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Lun</v>
      </c>
      <c r="U74" s="249" t="str">
        <f t="shared" ca="1" si="13"/>
        <v>décembre</v>
      </c>
      <c r="V74" s="184"/>
      <c r="W74" s="179"/>
      <c r="X74" s="430">
        <f t="shared" ca="1" si="17"/>
        <v>42338</v>
      </c>
      <c r="Y74" s="568" t="str">
        <f t="shared" ca="1" si="14"/>
        <v>Lun. décembre , 2015</v>
      </c>
      <c r="Z74" s="431">
        <f t="shared" ca="1" si="4"/>
        <v>31</v>
      </c>
      <c r="AA74" s="432">
        <f t="shared" ca="1" si="5"/>
        <v>12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Lun</v>
      </c>
      <c r="U75" s="249" t="str">
        <f t="shared" ca="1" si="13"/>
        <v>décembre</v>
      </c>
      <c r="V75" s="184"/>
      <c r="W75" s="179"/>
      <c r="X75" s="430">
        <f t="shared" ca="1" si="17"/>
        <v>42338</v>
      </c>
      <c r="Y75" s="568" t="str">
        <f t="shared" ca="1" si="14"/>
        <v>Lun. décembre , 2015</v>
      </c>
      <c r="Z75" s="431">
        <f t="shared" ca="1" si="4"/>
        <v>31</v>
      </c>
      <c r="AA75" s="432">
        <f t="shared" ca="1" si="5"/>
        <v>12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Lun</v>
      </c>
      <c r="U76" s="249" t="str">
        <f t="shared" ca="1" si="13"/>
        <v>décembre</v>
      </c>
      <c r="V76" s="184"/>
      <c r="W76" s="179"/>
      <c r="X76" s="430">
        <f t="shared" ca="1" si="17"/>
        <v>42338</v>
      </c>
      <c r="Y76" s="568" t="str">
        <f t="shared" ca="1" si="14"/>
        <v>Lun. décembre , 2015</v>
      </c>
      <c r="Z76" s="431">
        <f t="shared" ca="1" si="4"/>
        <v>31</v>
      </c>
      <c r="AA76" s="432">
        <f t="shared" ca="1" si="5"/>
        <v>12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Lun</v>
      </c>
      <c r="U77" s="249" t="str">
        <f t="shared" ca="1" si="13"/>
        <v>décembre</v>
      </c>
      <c r="V77" s="184"/>
      <c r="W77" s="179"/>
      <c r="X77" s="430">
        <f t="shared" ca="1" si="17"/>
        <v>42338</v>
      </c>
      <c r="Y77" s="568" t="str">
        <f t="shared" ca="1" si="14"/>
        <v>Lun. décembre , 2015</v>
      </c>
      <c r="Z77" s="431">
        <f t="shared" ca="1" si="4"/>
        <v>31</v>
      </c>
      <c r="AA77" s="432">
        <f t="shared" ca="1" si="5"/>
        <v>12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Lun</v>
      </c>
      <c r="U78" s="249" t="str">
        <f t="shared" ca="1" si="13"/>
        <v>décembre</v>
      </c>
      <c r="V78" s="184"/>
      <c r="W78" s="179"/>
      <c r="X78" s="430">
        <f t="shared" ca="1" si="17"/>
        <v>42338</v>
      </c>
      <c r="Y78" s="568" t="str">
        <f t="shared" ca="1" si="14"/>
        <v>Lun. décembre , 2015</v>
      </c>
      <c r="Z78" s="431">
        <f t="shared" ca="1" si="4"/>
        <v>31</v>
      </c>
      <c r="AA78" s="432">
        <f t="shared" ca="1" si="5"/>
        <v>12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Lun</v>
      </c>
      <c r="U79" s="249" t="str">
        <f t="shared" ca="1" si="13"/>
        <v>décembre</v>
      </c>
      <c r="V79" s="184"/>
      <c r="W79" s="179"/>
      <c r="X79" s="430">
        <f t="shared" ca="1" si="17"/>
        <v>42338</v>
      </c>
      <c r="Y79" s="568" t="str">
        <f t="shared" ca="1" si="14"/>
        <v>Lun. décembre , 2015</v>
      </c>
      <c r="Z79" s="431">
        <f t="shared" ca="1" si="4"/>
        <v>31</v>
      </c>
      <c r="AA79" s="432">
        <f t="shared" ca="1" si="5"/>
        <v>12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Lun</v>
      </c>
      <c r="U80" s="249" t="str">
        <f t="shared" ca="1" si="13"/>
        <v>décembre</v>
      </c>
      <c r="V80" s="184"/>
      <c r="W80" s="179"/>
      <c r="X80" s="430">
        <f t="shared" ca="1" si="17"/>
        <v>42338</v>
      </c>
      <c r="Y80" s="568" t="str">
        <f t="shared" ca="1" si="14"/>
        <v>Lun. décembre , 2015</v>
      </c>
      <c r="Z80" s="431">
        <f t="shared" ca="1" si="4"/>
        <v>31</v>
      </c>
      <c r="AA80" s="432">
        <f t="shared" ca="1" si="5"/>
        <v>12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Lun</v>
      </c>
      <c r="U81" s="249" t="str">
        <f t="shared" ca="1" si="13"/>
        <v>décembre</v>
      </c>
      <c r="V81" s="184"/>
      <c r="W81" s="179"/>
      <c r="X81" s="430">
        <f t="shared" ca="1" si="17"/>
        <v>42338</v>
      </c>
      <c r="Y81" s="568" t="str">
        <f t="shared" ca="1" si="14"/>
        <v>Lun. décembre , 2015</v>
      </c>
      <c r="Z81" s="431">
        <f t="shared" ca="1" si="4"/>
        <v>31</v>
      </c>
      <c r="AA81" s="432">
        <f t="shared" ca="1" si="5"/>
        <v>12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Lun</v>
      </c>
      <c r="U82" s="249" t="str">
        <f t="shared" ca="1" si="13"/>
        <v>décembre</v>
      </c>
      <c r="V82" s="184"/>
      <c r="W82" s="179"/>
      <c r="X82" s="430">
        <f t="shared" ca="1" si="17"/>
        <v>42338</v>
      </c>
      <c r="Y82" s="568" t="str">
        <f t="shared" ca="1" si="14"/>
        <v>Lun. décembre , 2015</v>
      </c>
      <c r="Z82" s="431">
        <f t="shared" ca="1" si="4"/>
        <v>31</v>
      </c>
      <c r="AA82" s="432">
        <f t="shared" ca="1" si="5"/>
        <v>12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Lun</v>
      </c>
      <c r="U83" s="249" t="str">
        <f t="shared" ca="1" si="13"/>
        <v>décembre</v>
      </c>
      <c r="V83" s="184"/>
      <c r="W83" s="179"/>
      <c r="X83" s="430">
        <f t="shared" ca="1" si="17"/>
        <v>42338</v>
      </c>
      <c r="Y83" s="568" t="str">
        <f t="shared" ca="1" si="14"/>
        <v>Lun. décembre , 2015</v>
      </c>
      <c r="Z83" s="431">
        <f t="shared" ca="1" si="4"/>
        <v>31</v>
      </c>
      <c r="AA83" s="432">
        <f t="shared" ca="1" si="5"/>
        <v>12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Lun</v>
      </c>
      <c r="U84" s="249" t="str">
        <f t="shared" ca="1" si="13"/>
        <v>décembre</v>
      </c>
      <c r="V84" s="184"/>
      <c r="W84" s="179"/>
      <c r="X84" s="430">
        <f t="shared" ca="1" si="17"/>
        <v>42338</v>
      </c>
      <c r="Y84" s="568" t="str">
        <f t="shared" ca="1" si="14"/>
        <v>Lun. décembre , 2015</v>
      </c>
      <c r="Z84" s="431">
        <f t="shared" ref="Z84:Z147" ca="1" si="24">MIN(R84,$AF$5)</f>
        <v>31</v>
      </c>
      <c r="AA84" s="432">
        <f t="shared" ref="AA84:AA147" ca="1" si="25">$AD$6</f>
        <v>12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Lun</v>
      </c>
      <c r="U85" s="249" t="str">
        <f t="shared" ref="U85:U148" ca="1" si="32">$U$19</f>
        <v>décembre</v>
      </c>
      <c r="V85" s="184"/>
      <c r="W85" s="179"/>
      <c r="X85" s="430">
        <f t="shared" ca="1" si="17"/>
        <v>42338</v>
      </c>
      <c r="Y85" s="568" t="str">
        <f t="shared" ref="Y85:Y148" ca="1" si="33">IF(Y79="f",T85&amp;". "&amp;" "&amp;R85&amp;" "&amp;U85&amp;" "&amp;$AE$7,T85&amp;". "&amp;U85&amp;" "&amp;R85&amp;", "&amp;$AE$7)</f>
        <v>Lun. décembre , 2015</v>
      </c>
      <c r="Z85" s="431">
        <f t="shared" ca="1" si="24"/>
        <v>31</v>
      </c>
      <c r="AA85" s="432">
        <f t="shared" ca="1" si="25"/>
        <v>12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Lun</v>
      </c>
      <c r="U86" s="249" t="str">
        <f t="shared" ca="1" si="32"/>
        <v>décembre</v>
      </c>
      <c r="V86" s="184"/>
      <c r="W86" s="179"/>
      <c r="X86" s="430">
        <f t="shared" ref="X86:X149" ca="1" si="36">$AE$8+D86</f>
        <v>42338</v>
      </c>
      <c r="Y86" s="568" t="str">
        <f t="shared" ca="1" si="33"/>
        <v>Lun. décembre , 2015</v>
      </c>
      <c r="Z86" s="431">
        <f t="shared" ca="1" si="24"/>
        <v>31</v>
      </c>
      <c r="AA86" s="432">
        <f t="shared" ca="1" si="25"/>
        <v>12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Lun</v>
      </c>
      <c r="U87" s="249" t="str">
        <f t="shared" ca="1" si="32"/>
        <v>décembre</v>
      </c>
      <c r="V87" s="184"/>
      <c r="W87" s="179"/>
      <c r="X87" s="430">
        <f t="shared" ca="1" si="36"/>
        <v>42338</v>
      </c>
      <c r="Y87" s="568" t="str">
        <f t="shared" ca="1" si="33"/>
        <v>Lun. décembre , 2015</v>
      </c>
      <c r="Z87" s="431">
        <f t="shared" ca="1" si="24"/>
        <v>31</v>
      </c>
      <c r="AA87" s="432">
        <f t="shared" ca="1" si="25"/>
        <v>12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Lun</v>
      </c>
      <c r="U88" s="249" t="str">
        <f t="shared" ca="1" si="32"/>
        <v>décembre</v>
      </c>
      <c r="V88" s="184"/>
      <c r="W88" s="179"/>
      <c r="X88" s="430">
        <f t="shared" ca="1" si="36"/>
        <v>42338</v>
      </c>
      <c r="Y88" s="568" t="str">
        <f t="shared" ca="1" si="33"/>
        <v>Lun. décembre , 2015</v>
      </c>
      <c r="Z88" s="431">
        <f t="shared" ca="1" si="24"/>
        <v>31</v>
      </c>
      <c r="AA88" s="432">
        <f t="shared" ca="1" si="25"/>
        <v>12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Lun</v>
      </c>
      <c r="U89" s="249" t="str">
        <f t="shared" ca="1" si="32"/>
        <v>décembre</v>
      </c>
      <c r="V89" s="184"/>
      <c r="W89" s="179"/>
      <c r="X89" s="430">
        <f t="shared" ca="1" si="36"/>
        <v>42338</v>
      </c>
      <c r="Y89" s="568" t="str">
        <f t="shared" ca="1" si="33"/>
        <v>Lun. décembre , 2015</v>
      </c>
      <c r="Z89" s="431">
        <f t="shared" ca="1" si="24"/>
        <v>31</v>
      </c>
      <c r="AA89" s="432">
        <f t="shared" ca="1" si="25"/>
        <v>12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Lun</v>
      </c>
      <c r="U90" s="249" t="str">
        <f t="shared" ca="1" si="32"/>
        <v>décembre</v>
      </c>
      <c r="V90" s="184"/>
      <c r="W90" s="179"/>
      <c r="X90" s="430">
        <f t="shared" ca="1" si="36"/>
        <v>42338</v>
      </c>
      <c r="Y90" s="568" t="str">
        <f t="shared" ca="1" si="33"/>
        <v>Lun. décembre , 2015</v>
      </c>
      <c r="Z90" s="431">
        <f t="shared" ca="1" si="24"/>
        <v>31</v>
      </c>
      <c r="AA90" s="432">
        <f t="shared" ca="1" si="25"/>
        <v>12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Lun</v>
      </c>
      <c r="U91" s="249" t="str">
        <f t="shared" ca="1" si="32"/>
        <v>décembre</v>
      </c>
      <c r="V91" s="184"/>
      <c r="W91" s="179"/>
      <c r="X91" s="430">
        <f t="shared" ca="1" si="36"/>
        <v>42338</v>
      </c>
      <c r="Y91" s="568" t="str">
        <f t="shared" ca="1" si="33"/>
        <v>Lun. décembre , 2015</v>
      </c>
      <c r="Z91" s="431">
        <f t="shared" ca="1" si="24"/>
        <v>31</v>
      </c>
      <c r="AA91" s="432">
        <f t="shared" ca="1" si="25"/>
        <v>12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Lun</v>
      </c>
      <c r="U92" s="249" t="str">
        <f t="shared" ca="1" si="32"/>
        <v>décembre</v>
      </c>
      <c r="V92" s="184"/>
      <c r="W92" s="179"/>
      <c r="X92" s="430">
        <f t="shared" ca="1" si="36"/>
        <v>42338</v>
      </c>
      <c r="Y92" s="568" t="str">
        <f t="shared" ca="1" si="33"/>
        <v>Lun. décembre , 2015</v>
      </c>
      <c r="Z92" s="431">
        <f t="shared" ca="1" si="24"/>
        <v>31</v>
      </c>
      <c r="AA92" s="432">
        <f t="shared" ca="1" si="25"/>
        <v>12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Lun</v>
      </c>
      <c r="U93" s="249" t="str">
        <f t="shared" ca="1" si="32"/>
        <v>décembre</v>
      </c>
      <c r="V93" s="184"/>
      <c r="W93" s="179"/>
      <c r="X93" s="430">
        <f t="shared" ca="1" si="36"/>
        <v>42338</v>
      </c>
      <c r="Y93" s="568" t="str">
        <f t="shared" ca="1" si="33"/>
        <v>Lun. décembre , 2015</v>
      </c>
      <c r="Z93" s="431">
        <f t="shared" ca="1" si="24"/>
        <v>31</v>
      </c>
      <c r="AA93" s="432">
        <f t="shared" ca="1" si="25"/>
        <v>12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Lun</v>
      </c>
      <c r="U94" s="249" t="str">
        <f t="shared" ca="1" si="32"/>
        <v>décembre</v>
      </c>
      <c r="V94" s="184"/>
      <c r="W94" s="179"/>
      <c r="X94" s="430">
        <f t="shared" ca="1" si="36"/>
        <v>42338</v>
      </c>
      <c r="Y94" s="568" t="str">
        <f t="shared" ca="1" si="33"/>
        <v>Lun. décembre , 2015</v>
      </c>
      <c r="Z94" s="431">
        <f t="shared" ca="1" si="24"/>
        <v>31</v>
      </c>
      <c r="AA94" s="432">
        <f t="shared" ca="1" si="25"/>
        <v>12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Lun</v>
      </c>
      <c r="U95" s="249" t="str">
        <f t="shared" ca="1" si="32"/>
        <v>décembre</v>
      </c>
      <c r="V95" s="184"/>
      <c r="W95" s="179"/>
      <c r="X95" s="430">
        <f t="shared" ca="1" si="36"/>
        <v>42338</v>
      </c>
      <c r="Y95" s="568" t="str">
        <f t="shared" ca="1" si="33"/>
        <v>Lun. décembre , 2015</v>
      </c>
      <c r="Z95" s="431">
        <f t="shared" ca="1" si="24"/>
        <v>31</v>
      </c>
      <c r="AA95" s="432">
        <f t="shared" ca="1" si="25"/>
        <v>12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Lun</v>
      </c>
      <c r="U96" s="249" t="str">
        <f t="shared" ca="1" si="32"/>
        <v>décembre</v>
      </c>
      <c r="V96" s="184"/>
      <c r="W96" s="179"/>
      <c r="X96" s="430">
        <f t="shared" ca="1" si="36"/>
        <v>42338</v>
      </c>
      <c r="Y96" s="568" t="str">
        <f t="shared" ca="1" si="33"/>
        <v>Lun. décembre , 2015</v>
      </c>
      <c r="Z96" s="431">
        <f t="shared" ca="1" si="24"/>
        <v>31</v>
      </c>
      <c r="AA96" s="432">
        <f t="shared" ca="1" si="25"/>
        <v>12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Lun</v>
      </c>
      <c r="U97" s="249" t="str">
        <f t="shared" ca="1" si="32"/>
        <v>décembre</v>
      </c>
      <c r="V97" s="184"/>
      <c r="W97" s="179"/>
      <c r="X97" s="430">
        <f t="shared" ca="1" si="36"/>
        <v>42338</v>
      </c>
      <c r="Y97" s="568" t="str">
        <f t="shared" ca="1" si="33"/>
        <v>Lun. décembre , 2015</v>
      </c>
      <c r="Z97" s="431">
        <f t="shared" ca="1" si="24"/>
        <v>31</v>
      </c>
      <c r="AA97" s="432">
        <f t="shared" ca="1" si="25"/>
        <v>12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Lun</v>
      </c>
      <c r="U98" s="249" t="str">
        <f t="shared" ca="1" si="32"/>
        <v>décembre</v>
      </c>
      <c r="V98" s="184"/>
      <c r="W98" s="179"/>
      <c r="X98" s="430">
        <f t="shared" ca="1" si="36"/>
        <v>42338</v>
      </c>
      <c r="Y98" s="568" t="str">
        <f t="shared" ca="1" si="33"/>
        <v>Lun. décembre , 2015</v>
      </c>
      <c r="Z98" s="431">
        <f t="shared" ca="1" si="24"/>
        <v>31</v>
      </c>
      <c r="AA98" s="432">
        <f t="shared" ca="1" si="25"/>
        <v>12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Lun</v>
      </c>
      <c r="U99" s="249" t="str">
        <f t="shared" ca="1" si="32"/>
        <v>décembre</v>
      </c>
      <c r="V99" s="184"/>
      <c r="W99" s="179"/>
      <c r="X99" s="430">
        <f t="shared" ca="1" si="36"/>
        <v>42338</v>
      </c>
      <c r="Y99" s="568" t="str">
        <f t="shared" ca="1" si="33"/>
        <v>Lun. décembre , 2015</v>
      </c>
      <c r="Z99" s="431">
        <f t="shared" ca="1" si="24"/>
        <v>31</v>
      </c>
      <c r="AA99" s="432">
        <f t="shared" ca="1" si="25"/>
        <v>12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Lun</v>
      </c>
      <c r="U100" s="249" t="str">
        <f t="shared" ca="1" si="32"/>
        <v>décembre</v>
      </c>
      <c r="V100" s="184"/>
      <c r="W100" s="179"/>
      <c r="X100" s="430">
        <f t="shared" ca="1" si="36"/>
        <v>42338</v>
      </c>
      <c r="Y100" s="568" t="str">
        <f t="shared" ca="1" si="33"/>
        <v>Lun. décembre , 2015</v>
      </c>
      <c r="Z100" s="431">
        <f t="shared" ca="1" si="24"/>
        <v>31</v>
      </c>
      <c r="AA100" s="432">
        <f t="shared" ca="1" si="25"/>
        <v>12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Lun</v>
      </c>
      <c r="U101" s="249" t="str">
        <f t="shared" ca="1" si="32"/>
        <v>décembre</v>
      </c>
      <c r="V101" s="184"/>
      <c r="W101" s="179"/>
      <c r="X101" s="430">
        <f t="shared" ca="1" si="36"/>
        <v>42338</v>
      </c>
      <c r="Y101" s="568" t="str">
        <f t="shared" ca="1" si="33"/>
        <v>Lun. décembre , 2015</v>
      </c>
      <c r="Z101" s="431">
        <f t="shared" ca="1" si="24"/>
        <v>31</v>
      </c>
      <c r="AA101" s="432">
        <f t="shared" ca="1" si="25"/>
        <v>12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Lun</v>
      </c>
      <c r="U102" s="249" t="str">
        <f t="shared" ca="1" si="32"/>
        <v>décembre</v>
      </c>
      <c r="V102" s="184"/>
      <c r="W102" s="179"/>
      <c r="X102" s="430">
        <f t="shared" ca="1" si="36"/>
        <v>42338</v>
      </c>
      <c r="Y102" s="568" t="str">
        <f t="shared" ca="1" si="33"/>
        <v>Lun. décembre , 2015</v>
      </c>
      <c r="Z102" s="431">
        <f t="shared" ca="1" si="24"/>
        <v>31</v>
      </c>
      <c r="AA102" s="432">
        <f t="shared" ca="1" si="25"/>
        <v>12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Lun</v>
      </c>
      <c r="U103" s="249" t="str">
        <f t="shared" ca="1" si="32"/>
        <v>décembre</v>
      </c>
      <c r="V103" s="184"/>
      <c r="W103" s="179"/>
      <c r="X103" s="430">
        <f t="shared" ca="1" si="36"/>
        <v>42338</v>
      </c>
      <c r="Y103" s="568" t="str">
        <f t="shared" ca="1" si="33"/>
        <v>Lun. décembre , 2015</v>
      </c>
      <c r="Z103" s="431">
        <f t="shared" ca="1" si="24"/>
        <v>31</v>
      </c>
      <c r="AA103" s="432">
        <f t="shared" ca="1" si="25"/>
        <v>12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Lun</v>
      </c>
      <c r="U104" s="249" t="str">
        <f t="shared" ca="1" si="32"/>
        <v>décembre</v>
      </c>
      <c r="V104" s="184"/>
      <c r="W104" s="179"/>
      <c r="X104" s="430">
        <f t="shared" ca="1" si="36"/>
        <v>42338</v>
      </c>
      <c r="Y104" s="568" t="str">
        <f t="shared" ca="1" si="33"/>
        <v>Lun. décembre , 2015</v>
      </c>
      <c r="Z104" s="431">
        <f t="shared" ca="1" si="24"/>
        <v>31</v>
      </c>
      <c r="AA104" s="432">
        <f t="shared" ca="1" si="25"/>
        <v>12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Lun</v>
      </c>
      <c r="U105" s="249" t="str">
        <f t="shared" ca="1" si="32"/>
        <v>décembre</v>
      </c>
      <c r="V105" s="184"/>
      <c r="W105" s="179"/>
      <c r="X105" s="430">
        <f t="shared" ca="1" si="36"/>
        <v>42338</v>
      </c>
      <c r="Y105" s="568" t="str">
        <f t="shared" ca="1" si="33"/>
        <v>Lun. décembre , 2015</v>
      </c>
      <c r="Z105" s="431">
        <f t="shared" ca="1" si="24"/>
        <v>31</v>
      </c>
      <c r="AA105" s="432">
        <f t="shared" ca="1" si="25"/>
        <v>12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Lun</v>
      </c>
      <c r="U106" s="249" t="str">
        <f t="shared" ca="1" si="32"/>
        <v>décembre</v>
      </c>
      <c r="V106" s="184"/>
      <c r="W106" s="179"/>
      <c r="X106" s="430">
        <f t="shared" ca="1" si="36"/>
        <v>42338</v>
      </c>
      <c r="Y106" s="568" t="str">
        <f t="shared" ca="1" si="33"/>
        <v>Lun. décembre , 2015</v>
      </c>
      <c r="Z106" s="431">
        <f t="shared" ca="1" si="24"/>
        <v>31</v>
      </c>
      <c r="AA106" s="432">
        <f t="shared" ca="1" si="25"/>
        <v>12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Lun</v>
      </c>
      <c r="U107" s="249" t="str">
        <f t="shared" ca="1" si="32"/>
        <v>décembre</v>
      </c>
      <c r="V107" s="184"/>
      <c r="W107" s="179"/>
      <c r="X107" s="430">
        <f t="shared" ca="1" si="36"/>
        <v>42338</v>
      </c>
      <c r="Y107" s="568" t="str">
        <f t="shared" ca="1" si="33"/>
        <v>Lun. décembre , 2015</v>
      </c>
      <c r="Z107" s="431">
        <f t="shared" ca="1" si="24"/>
        <v>31</v>
      </c>
      <c r="AA107" s="432">
        <f t="shared" ca="1" si="25"/>
        <v>12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Lun</v>
      </c>
      <c r="U108" s="249" t="str">
        <f t="shared" ca="1" si="32"/>
        <v>décembre</v>
      </c>
      <c r="V108" s="184"/>
      <c r="W108" s="179"/>
      <c r="X108" s="430">
        <f t="shared" ca="1" si="36"/>
        <v>42338</v>
      </c>
      <c r="Y108" s="568" t="str">
        <f t="shared" ca="1" si="33"/>
        <v>Lun. décembre , 2015</v>
      </c>
      <c r="Z108" s="431">
        <f t="shared" ca="1" si="24"/>
        <v>31</v>
      </c>
      <c r="AA108" s="432">
        <f t="shared" ca="1" si="25"/>
        <v>12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Lun</v>
      </c>
      <c r="U109" s="249" t="str">
        <f t="shared" ca="1" si="32"/>
        <v>décembre</v>
      </c>
      <c r="V109" s="184"/>
      <c r="W109" s="179"/>
      <c r="X109" s="430">
        <f t="shared" ca="1" si="36"/>
        <v>42338</v>
      </c>
      <c r="Y109" s="568" t="str">
        <f t="shared" ca="1" si="33"/>
        <v>Lun. décembre , 2015</v>
      </c>
      <c r="Z109" s="431">
        <f t="shared" ca="1" si="24"/>
        <v>31</v>
      </c>
      <c r="AA109" s="432">
        <f t="shared" ca="1" si="25"/>
        <v>12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Lun</v>
      </c>
      <c r="U110" s="249" t="str">
        <f t="shared" ca="1" si="32"/>
        <v>décembre</v>
      </c>
      <c r="V110" s="184"/>
      <c r="W110" s="179"/>
      <c r="X110" s="430">
        <f t="shared" ca="1" si="36"/>
        <v>42338</v>
      </c>
      <c r="Y110" s="568" t="str">
        <f t="shared" ca="1" si="33"/>
        <v>Lun. décembre , 2015</v>
      </c>
      <c r="Z110" s="431">
        <f t="shared" ca="1" si="24"/>
        <v>31</v>
      </c>
      <c r="AA110" s="432">
        <f t="shared" ca="1" si="25"/>
        <v>12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Lun</v>
      </c>
      <c r="U111" s="249" t="str">
        <f t="shared" ca="1" si="32"/>
        <v>décembre</v>
      </c>
      <c r="V111" s="184"/>
      <c r="W111" s="179"/>
      <c r="X111" s="430">
        <f t="shared" ca="1" si="36"/>
        <v>42338</v>
      </c>
      <c r="Y111" s="568" t="str">
        <f t="shared" ca="1" si="33"/>
        <v>Lun. décembre , 2015</v>
      </c>
      <c r="Z111" s="431">
        <f t="shared" ca="1" si="24"/>
        <v>31</v>
      </c>
      <c r="AA111" s="432">
        <f t="shared" ca="1" si="25"/>
        <v>12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Lun</v>
      </c>
      <c r="U112" s="249" t="str">
        <f t="shared" ca="1" si="32"/>
        <v>décembre</v>
      </c>
      <c r="V112" s="184"/>
      <c r="W112" s="179"/>
      <c r="X112" s="430">
        <f t="shared" ca="1" si="36"/>
        <v>42338</v>
      </c>
      <c r="Y112" s="568" t="str">
        <f t="shared" ca="1" si="33"/>
        <v>Lun. décembre , 2015</v>
      </c>
      <c r="Z112" s="431">
        <f t="shared" ca="1" si="24"/>
        <v>31</v>
      </c>
      <c r="AA112" s="432">
        <f t="shared" ca="1" si="25"/>
        <v>12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Lun</v>
      </c>
      <c r="U113" s="249" t="str">
        <f t="shared" ca="1" si="32"/>
        <v>décembre</v>
      </c>
      <c r="V113" s="184"/>
      <c r="W113" s="179"/>
      <c r="X113" s="430">
        <f t="shared" ca="1" si="36"/>
        <v>42338</v>
      </c>
      <c r="Y113" s="568" t="str">
        <f t="shared" ca="1" si="33"/>
        <v>Lun. décembre , 2015</v>
      </c>
      <c r="Z113" s="431">
        <f t="shared" ca="1" si="24"/>
        <v>31</v>
      </c>
      <c r="AA113" s="432">
        <f t="shared" ca="1" si="25"/>
        <v>12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Lun</v>
      </c>
      <c r="U114" s="249" t="str">
        <f t="shared" ca="1" si="32"/>
        <v>décembre</v>
      </c>
      <c r="V114" s="184"/>
      <c r="W114" s="179"/>
      <c r="X114" s="430">
        <f t="shared" ca="1" si="36"/>
        <v>42338</v>
      </c>
      <c r="Y114" s="568" t="str">
        <f t="shared" ca="1" si="33"/>
        <v>Lun. décembre , 2015</v>
      </c>
      <c r="Z114" s="431">
        <f t="shared" ca="1" si="24"/>
        <v>31</v>
      </c>
      <c r="AA114" s="432">
        <f t="shared" ca="1" si="25"/>
        <v>12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Lun</v>
      </c>
      <c r="U115" s="249" t="str">
        <f t="shared" ca="1" si="32"/>
        <v>décembre</v>
      </c>
      <c r="V115" s="184"/>
      <c r="W115" s="179"/>
      <c r="X115" s="430">
        <f t="shared" ca="1" si="36"/>
        <v>42338</v>
      </c>
      <c r="Y115" s="568" t="str">
        <f t="shared" ca="1" si="33"/>
        <v>Lun. décembre , 2015</v>
      </c>
      <c r="Z115" s="431">
        <f t="shared" ca="1" si="24"/>
        <v>31</v>
      </c>
      <c r="AA115" s="432">
        <f t="shared" ca="1" si="25"/>
        <v>12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Lun</v>
      </c>
      <c r="U116" s="249" t="str">
        <f t="shared" ca="1" si="32"/>
        <v>décembre</v>
      </c>
      <c r="V116" s="184"/>
      <c r="W116" s="179"/>
      <c r="X116" s="430">
        <f t="shared" ca="1" si="36"/>
        <v>42338</v>
      </c>
      <c r="Y116" s="568" t="str">
        <f t="shared" ca="1" si="33"/>
        <v>Lun. décembre , 2015</v>
      </c>
      <c r="Z116" s="431">
        <f t="shared" ca="1" si="24"/>
        <v>31</v>
      </c>
      <c r="AA116" s="432">
        <f t="shared" ca="1" si="25"/>
        <v>12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Lun</v>
      </c>
      <c r="U117" s="249" t="str">
        <f t="shared" ca="1" si="32"/>
        <v>décembre</v>
      </c>
      <c r="V117" s="184"/>
      <c r="W117" s="179"/>
      <c r="X117" s="430">
        <f t="shared" ca="1" si="36"/>
        <v>42338</v>
      </c>
      <c r="Y117" s="568" t="str">
        <f t="shared" ca="1" si="33"/>
        <v>Lun. décembre , 2015</v>
      </c>
      <c r="Z117" s="431">
        <f t="shared" ca="1" si="24"/>
        <v>31</v>
      </c>
      <c r="AA117" s="432">
        <f t="shared" ca="1" si="25"/>
        <v>12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Lun</v>
      </c>
      <c r="U118" s="249" t="str">
        <f t="shared" ca="1" si="32"/>
        <v>décembre</v>
      </c>
      <c r="V118" s="184"/>
      <c r="W118" s="179"/>
      <c r="X118" s="430">
        <f t="shared" ca="1" si="36"/>
        <v>42338</v>
      </c>
      <c r="Y118" s="568" t="str">
        <f t="shared" ca="1" si="33"/>
        <v>Lun. décembre , 2015</v>
      </c>
      <c r="Z118" s="431">
        <f t="shared" ca="1" si="24"/>
        <v>31</v>
      </c>
      <c r="AA118" s="432">
        <f t="shared" ca="1" si="25"/>
        <v>12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Lun</v>
      </c>
      <c r="U119" s="249" t="str">
        <f t="shared" ca="1" si="32"/>
        <v>décembre</v>
      </c>
      <c r="V119" s="184"/>
      <c r="W119" s="179"/>
      <c r="X119" s="430">
        <f t="shared" ca="1" si="36"/>
        <v>42338</v>
      </c>
      <c r="Y119" s="568" t="str">
        <f t="shared" ca="1" si="33"/>
        <v>Lun. décembre , 2015</v>
      </c>
      <c r="Z119" s="431">
        <f t="shared" ca="1" si="24"/>
        <v>31</v>
      </c>
      <c r="AA119" s="432">
        <f t="shared" ca="1" si="25"/>
        <v>12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Lun</v>
      </c>
      <c r="U120" s="249" t="str">
        <f t="shared" ca="1" si="32"/>
        <v>décembre</v>
      </c>
      <c r="V120" s="184"/>
      <c r="W120" s="179"/>
      <c r="X120" s="430">
        <f t="shared" ca="1" si="36"/>
        <v>42338</v>
      </c>
      <c r="Y120" s="568" t="str">
        <f t="shared" ca="1" si="33"/>
        <v>Lun. décembre , 2015</v>
      </c>
      <c r="Z120" s="431">
        <f t="shared" ca="1" si="24"/>
        <v>31</v>
      </c>
      <c r="AA120" s="432">
        <f t="shared" ca="1" si="25"/>
        <v>12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Lun</v>
      </c>
      <c r="U121" s="249" t="str">
        <f t="shared" ca="1" si="32"/>
        <v>décembre</v>
      </c>
      <c r="V121" s="184"/>
      <c r="W121" s="179"/>
      <c r="X121" s="430">
        <f t="shared" ca="1" si="36"/>
        <v>42338</v>
      </c>
      <c r="Y121" s="568" t="str">
        <f t="shared" ca="1" si="33"/>
        <v>Lun. décembre , 2015</v>
      </c>
      <c r="Z121" s="431">
        <f t="shared" ca="1" si="24"/>
        <v>31</v>
      </c>
      <c r="AA121" s="432">
        <f t="shared" ca="1" si="25"/>
        <v>12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Lun</v>
      </c>
      <c r="U122" s="249" t="str">
        <f t="shared" ca="1" si="32"/>
        <v>décembre</v>
      </c>
      <c r="V122" s="184"/>
      <c r="W122" s="179"/>
      <c r="X122" s="430">
        <f t="shared" ca="1" si="36"/>
        <v>42338</v>
      </c>
      <c r="Y122" s="568" t="str">
        <f t="shared" ca="1" si="33"/>
        <v>Lun. décembre , 2015</v>
      </c>
      <c r="Z122" s="431">
        <f t="shared" ca="1" si="24"/>
        <v>31</v>
      </c>
      <c r="AA122" s="432">
        <f t="shared" ca="1" si="25"/>
        <v>12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Lun</v>
      </c>
      <c r="U123" s="249" t="str">
        <f t="shared" ca="1" si="32"/>
        <v>décembre</v>
      </c>
      <c r="V123" s="184"/>
      <c r="W123" s="179"/>
      <c r="X123" s="430">
        <f t="shared" ca="1" si="36"/>
        <v>42338</v>
      </c>
      <c r="Y123" s="568" t="str">
        <f t="shared" ca="1" si="33"/>
        <v>Lun. décembre , 2015</v>
      </c>
      <c r="Z123" s="431">
        <f t="shared" ca="1" si="24"/>
        <v>31</v>
      </c>
      <c r="AA123" s="432">
        <f t="shared" ca="1" si="25"/>
        <v>12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Lun</v>
      </c>
      <c r="U124" s="249" t="str">
        <f t="shared" ca="1" si="32"/>
        <v>décembre</v>
      </c>
      <c r="V124" s="184"/>
      <c r="W124" s="179"/>
      <c r="X124" s="430">
        <f t="shared" ca="1" si="36"/>
        <v>42338</v>
      </c>
      <c r="Y124" s="568" t="str">
        <f t="shared" ca="1" si="33"/>
        <v>Lun. décembre , 2015</v>
      </c>
      <c r="Z124" s="431">
        <f t="shared" ca="1" si="24"/>
        <v>31</v>
      </c>
      <c r="AA124" s="432">
        <f t="shared" ca="1" si="25"/>
        <v>12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Lun</v>
      </c>
      <c r="U125" s="249" t="str">
        <f t="shared" ca="1" si="32"/>
        <v>décembre</v>
      </c>
      <c r="V125" s="184"/>
      <c r="W125" s="179"/>
      <c r="X125" s="430">
        <f t="shared" ca="1" si="36"/>
        <v>42338</v>
      </c>
      <c r="Y125" s="568" t="str">
        <f t="shared" ca="1" si="33"/>
        <v>Lun. décembre , 2015</v>
      </c>
      <c r="Z125" s="431">
        <f t="shared" ca="1" si="24"/>
        <v>31</v>
      </c>
      <c r="AA125" s="432">
        <f t="shared" ca="1" si="25"/>
        <v>12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Lun</v>
      </c>
      <c r="U126" s="249" t="str">
        <f t="shared" ca="1" si="32"/>
        <v>décembre</v>
      </c>
      <c r="V126" s="184"/>
      <c r="W126" s="179"/>
      <c r="X126" s="430">
        <f t="shared" ca="1" si="36"/>
        <v>42338</v>
      </c>
      <c r="Y126" s="568" t="str">
        <f t="shared" ca="1" si="33"/>
        <v>Lun. décembre , 2015</v>
      </c>
      <c r="Z126" s="431">
        <f t="shared" ca="1" si="24"/>
        <v>31</v>
      </c>
      <c r="AA126" s="432">
        <f t="shared" ca="1" si="25"/>
        <v>12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Lun</v>
      </c>
      <c r="U127" s="249" t="str">
        <f t="shared" ca="1" si="32"/>
        <v>décembre</v>
      </c>
      <c r="V127" s="184"/>
      <c r="W127" s="179"/>
      <c r="X127" s="430">
        <f t="shared" ca="1" si="36"/>
        <v>42338</v>
      </c>
      <c r="Y127" s="568" t="str">
        <f t="shared" ca="1" si="33"/>
        <v>Lun. décembre , 2015</v>
      </c>
      <c r="Z127" s="431">
        <f t="shared" ca="1" si="24"/>
        <v>31</v>
      </c>
      <c r="AA127" s="432">
        <f t="shared" ca="1" si="25"/>
        <v>12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Lun</v>
      </c>
      <c r="U128" s="249" t="str">
        <f t="shared" ca="1" si="32"/>
        <v>décembre</v>
      </c>
      <c r="V128" s="184"/>
      <c r="W128" s="179"/>
      <c r="X128" s="430">
        <f t="shared" ca="1" si="36"/>
        <v>42338</v>
      </c>
      <c r="Y128" s="568" t="str">
        <f t="shared" ca="1" si="33"/>
        <v>Lun. décembre , 2015</v>
      </c>
      <c r="Z128" s="431">
        <f t="shared" ca="1" si="24"/>
        <v>31</v>
      </c>
      <c r="AA128" s="432">
        <f t="shared" ca="1" si="25"/>
        <v>12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Lun</v>
      </c>
      <c r="U129" s="249" t="str">
        <f t="shared" ca="1" si="32"/>
        <v>décembre</v>
      </c>
      <c r="V129" s="184"/>
      <c r="W129" s="179"/>
      <c r="X129" s="430">
        <f t="shared" ca="1" si="36"/>
        <v>42338</v>
      </c>
      <c r="Y129" s="568" t="str">
        <f t="shared" ca="1" si="33"/>
        <v>Lun. décembre , 2015</v>
      </c>
      <c r="Z129" s="431">
        <f t="shared" ca="1" si="24"/>
        <v>31</v>
      </c>
      <c r="AA129" s="432">
        <f t="shared" ca="1" si="25"/>
        <v>12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Lun</v>
      </c>
      <c r="U130" s="249" t="str">
        <f t="shared" ca="1" si="32"/>
        <v>décembre</v>
      </c>
      <c r="V130" s="184"/>
      <c r="W130" s="179"/>
      <c r="X130" s="430">
        <f t="shared" ca="1" si="36"/>
        <v>42338</v>
      </c>
      <c r="Y130" s="568" t="str">
        <f t="shared" ca="1" si="33"/>
        <v>Lun. décembre , 2015</v>
      </c>
      <c r="Z130" s="431">
        <f t="shared" ca="1" si="24"/>
        <v>31</v>
      </c>
      <c r="AA130" s="432">
        <f t="shared" ca="1" si="25"/>
        <v>12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Lun</v>
      </c>
      <c r="U131" s="249" t="str">
        <f t="shared" ca="1" si="32"/>
        <v>décembre</v>
      </c>
      <c r="V131" s="184"/>
      <c r="W131" s="179"/>
      <c r="X131" s="430">
        <f t="shared" ca="1" si="36"/>
        <v>42338</v>
      </c>
      <c r="Y131" s="568" t="str">
        <f t="shared" ca="1" si="33"/>
        <v>Lun. décembre , 2015</v>
      </c>
      <c r="Z131" s="431">
        <f t="shared" ca="1" si="24"/>
        <v>31</v>
      </c>
      <c r="AA131" s="432">
        <f t="shared" ca="1" si="25"/>
        <v>12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Lun</v>
      </c>
      <c r="U132" s="249" t="str">
        <f t="shared" ca="1" si="32"/>
        <v>décembre</v>
      </c>
      <c r="V132" s="184"/>
      <c r="W132" s="179"/>
      <c r="X132" s="430">
        <f t="shared" ca="1" si="36"/>
        <v>42338</v>
      </c>
      <c r="Y132" s="568" t="str">
        <f t="shared" ca="1" si="33"/>
        <v>Lun. décembre , 2015</v>
      </c>
      <c r="Z132" s="431">
        <f t="shared" ca="1" si="24"/>
        <v>31</v>
      </c>
      <c r="AA132" s="432">
        <f t="shared" ca="1" si="25"/>
        <v>12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Lun</v>
      </c>
      <c r="U133" s="249" t="str">
        <f t="shared" ca="1" si="32"/>
        <v>décembre</v>
      </c>
      <c r="V133" s="184"/>
      <c r="W133" s="179"/>
      <c r="X133" s="430">
        <f t="shared" ca="1" si="36"/>
        <v>42338</v>
      </c>
      <c r="Y133" s="568" t="str">
        <f t="shared" ca="1" si="33"/>
        <v>Lun. décembre , 2015</v>
      </c>
      <c r="Z133" s="431">
        <f t="shared" ca="1" si="24"/>
        <v>31</v>
      </c>
      <c r="AA133" s="432">
        <f t="shared" ca="1" si="25"/>
        <v>12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Lun</v>
      </c>
      <c r="U134" s="249" t="str">
        <f t="shared" ca="1" si="32"/>
        <v>décembre</v>
      </c>
      <c r="V134" s="184"/>
      <c r="W134" s="179"/>
      <c r="X134" s="430">
        <f t="shared" ca="1" si="36"/>
        <v>42338</v>
      </c>
      <c r="Y134" s="568" t="str">
        <f t="shared" ca="1" si="33"/>
        <v>Lun. décembre , 2015</v>
      </c>
      <c r="Z134" s="431">
        <f t="shared" ca="1" si="24"/>
        <v>31</v>
      </c>
      <c r="AA134" s="432">
        <f t="shared" ca="1" si="25"/>
        <v>12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Lun</v>
      </c>
      <c r="U135" s="249" t="str">
        <f t="shared" ca="1" si="32"/>
        <v>décembre</v>
      </c>
      <c r="V135" s="184"/>
      <c r="W135" s="179"/>
      <c r="X135" s="430">
        <f t="shared" ca="1" si="36"/>
        <v>42338</v>
      </c>
      <c r="Y135" s="568" t="str">
        <f t="shared" ca="1" si="33"/>
        <v>Lun. décembre , 2015</v>
      </c>
      <c r="Z135" s="431">
        <f t="shared" ca="1" si="24"/>
        <v>31</v>
      </c>
      <c r="AA135" s="432">
        <f t="shared" ca="1" si="25"/>
        <v>12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Lun</v>
      </c>
      <c r="U136" s="249" t="str">
        <f t="shared" ca="1" si="32"/>
        <v>décembre</v>
      </c>
      <c r="V136" s="184"/>
      <c r="W136" s="179"/>
      <c r="X136" s="430">
        <f t="shared" ca="1" si="36"/>
        <v>42338</v>
      </c>
      <c r="Y136" s="568" t="str">
        <f t="shared" ca="1" si="33"/>
        <v>Lun. décembre , 2015</v>
      </c>
      <c r="Z136" s="431">
        <f t="shared" ca="1" si="24"/>
        <v>31</v>
      </c>
      <c r="AA136" s="432">
        <f t="shared" ca="1" si="25"/>
        <v>12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Lun</v>
      </c>
      <c r="U137" s="249" t="str">
        <f t="shared" ca="1" si="32"/>
        <v>décembre</v>
      </c>
      <c r="V137" s="184"/>
      <c r="W137" s="179"/>
      <c r="X137" s="430">
        <f t="shared" ca="1" si="36"/>
        <v>42338</v>
      </c>
      <c r="Y137" s="568" t="str">
        <f t="shared" ca="1" si="33"/>
        <v>Lun. décembre , 2015</v>
      </c>
      <c r="Z137" s="431">
        <f t="shared" ca="1" si="24"/>
        <v>31</v>
      </c>
      <c r="AA137" s="432">
        <f t="shared" ca="1" si="25"/>
        <v>12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Lun</v>
      </c>
      <c r="U138" s="249" t="str">
        <f t="shared" ca="1" si="32"/>
        <v>décembre</v>
      </c>
      <c r="V138" s="184"/>
      <c r="W138" s="179"/>
      <c r="X138" s="430">
        <f t="shared" ca="1" si="36"/>
        <v>42338</v>
      </c>
      <c r="Y138" s="568" t="str">
        <f t="shared" ca="1" si="33"/>
        <v>Lun. décembre , 2015</v>
      </c>
      <c r="Z138" s="431">
        <f t="shared" ca="1" si="24"/>
        <v>31</v>
      </c>
      <c r="AA138" s="432">
        <f t="shared" ca="1" si="25"/>
        <v>12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Lun</v>
      </c>
      <c r="U139" s="249" t="str">
        <f t="shared" ca="1" si="32"/>
        <v>décembre</v>
      </c>
      <c r="V139" s="184"/>
      <c r="W139" s="179"/>
      <c r="X139" s="430">
        <f t="shared" ca="1" si="36"/>
        <v>42338</v>
      </c>
      <c r="Y139" s="568" t="str">
        <f t="shared" ca="1" si="33"/>
        <v>Lun. décembre , 2015</v>
      </c>
      <c r="Z139" s="431">
        <f t="shared" ca="1" si="24"/>
        <v>31</v>
      </c>
      <c r="AA139" s="432">
        <f t="shared" ca="1" si="25"/>
        <v>12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Lun</v>
      </c>
      <c r="U140" s="249" t="str">
        <f t="shared" ca="1" si="32"/>
        <v>décembre</v>
      </c>
      <c r="V140" s="184"/>
      <c r="W140" s="179"/>
      <c r="X140" s="430">
        <f t="shared" ca="1" si="36"/>
        <v>42338</v>
      </c>
      <c r="Y140" s="568" t="str">
        <f t="shared" ca="1" si="33"/>
        <v>Lun. décembre , 2015</v>
      </c>
      <c r="Z140" s="431">
        <f t="shared" ca="1" si="24"/>
        <v>31</v>
      </c>
      <c r="AA140" s="432">
        <f t="shared" ca="1" si="25"/>
        <v>12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Lun</v>
      </c>
      <c r="U141" s="249" t="str">
        <f t="shared" ca="1" si="32"/>
        <v>décembre</v>
      </c>
      <c r="V141" s="184"/>
      <c r="W141" s="179"/>
      <c r="X141" s="430">
        <f t="shared" ca="1" si="36"/>
        <v>42338</v>
      </c>
      <c r="Y141" s="568" t="str">
        <f t="shared" ca="1" si="33"/>
        <v>Lun. décembre , 2015</v>
      </c>
      <c r="Z141" s="431">
        <f t="shared" ca="1" si="24"/>
        <v>31</v>
      </c>
      <c r="AA141" s="432">
        <f t="shared" ca="1" si="25"/>
        <v>12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Lun</v>
      </c>
      <c r="U142" s="249" t="str">
        <f t="shared" ca="1" si="32"/>
        <v>décembre</v>
      </c>
      <c r="V142" s="184"/>
      <c r="W142" s="179"/>
      <c r="X142" s="430">
        <f t="shared" ca="1" si="36"/>
        <v>42338</v>
      </c>
      <c r="Y142" s="568" t="str">
        <f t="shared" ca="1" si="33"/>
        <v>Lun. décembre , 2015</v>
      </c>
      <c r="Z142" s="431">
        <f t="shared" ca="1" si="24"/>
        <v>31</v>
      </c>
      <c r="AA142" s="432">
        <f t="shared" ca="1" si="25"/>
        <v>12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Lun</v>
      </c>
      <c r="U143" s="249" t="str">
        <f t="shared" ca="1" si="32"/>
        <v>décembre</v>
      </c>
      <c r="V143" s="184"/>
      <c r="W143" s="179"/>
      <c r="X143" s="430">
        <f t="shared" ca="1" si="36"/>
        <v>42338</v>
      </c>
      <c r="Y143" s="568" t="str">
        <f t="shared" ca="1" si="33"/>
        <v>Lun. décembre , 2015</v>
      </c>
      <c r="Z143" s="431">
        <f t="shared" ca="1" si="24"/>
        <v>31</v>
      </c>
      <c r="AA143" s="432">
        <f t="shared" ca="1" si="25"/>
        <v>12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Lun</v>
      </c>
      <c r="U144" s="249" t="str">
        <f t="shared" ca="1" si="32"/>
        <v>décembre</v>
      </c>
      <c r="V144" s="184"/>
      <c r="W144" s="179"/>
      <c r="X144" s="430">
        <f t="shared" ca="1" si="36"/>
        <v>42338</v>
      </c>
      <c r="Y144" s="568" t="str">
        <f t="shared" ca="1" si="33"/>
        <v>Lun. décembre , 2015</v>
      </c>
      <c r="Z144" s="431">
        <f t="shared" ca="1" si="24"/>
        <v>31</v>
      </c>
      <c r="AA144" s="432">
        <f t="shared" ca="1" si="25"/>
        <v>12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Lun</v>
      </c>
      <c r="U145" s="249" t="str">
        <f t="shared" ca="1" si="32"/>
        <v>décembre</v>
      </c>
      <c r="V145" s="184"/>
      <c r="W145" s="179"/>
      <c r="X145" s="430">
        <f t="shared" ca="1" si="36"/>
        <v>42338</v>
      </c>
      <c r="Y145" s="568" t="str">
        <f t="shared" ca="1" si="33"/>
        <v>Lun. décembre , 2015</v>
      </c>
      <c r="Z145" s="431">
        <f t="shared" ca="1" si="24"/>
        <v>31</v>
      </c>
      <c r="AA145" s="432">
        <f t="shared" ca="1" si="25"/>
        <v>12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Lun</v>
      </c>
      <c r="U146" s="249" t="str">
        <f t="shared" ca="1" si="32"/>
        <v>décembre</v>
      </c>
      <c r="V146" s="184"/>
      <c r="W146" s="179"/>
      <c r="X146" s="430">
        <f t="shared" ca="1" si="36"/>
        <v>42338</v>
      </c>
      <c r="Y146" s="568" t="str">
        <f t="shared" ca="1" si="33"/>
        <v>Lun. décembre , 2015</v>
      </c>
      <c r="Z146" s="431">
        <f t="shared" ca="1" si="24"/>
        <v>31</v>
      </c>
      <c r="AA146" s="432">
        <f t="shared" ca="1" si="25"/>
        <v>12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Lun</v>
      </c>
      <c r="U147" s="249" t="str">
        <f t="shared" ca="1" si="32"/>
        <v>décembre</v>
      </c>
      <c r="V147" s="184"/>
      <c r="W147" s="179"/>
      <c r="X147" s="430">
        <f t="shared" ca="1" si="36"/>
        <v>42338</v>
      </c>
      <c r="Y147" s="568" t="str">
        <f t="shared" ca="1" si="33"/>
        <v>Lun. décembre , 2015</v>
      </c>
      <c r="Z147" s="431">
        <f t="shared" ca="1" si="24"/>
        <v>31</v>
      </c>
      <c r="AA147" s="432">
        <f t="shared" ca="1" si="25"/>
        <v>12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Lun</v>
      </c>
      <c r="U148" s="249" t="str">
        <f t="shared" ca="1" si="32"/>
        <v>décembre</v>
      </c>
      <c r="V148" s="184"/>
      <c r="W148" s="179"/>
      <c r="X148" s="430">
        <f t="shared" ca="1" si="36"/>
        <v>42338</v>
      </c>
      <c r="Y148" s="568" t="str">
        <f t="shared" ca="1" si="33"/>
        <v>Lun. décembre , 2015</v>
      </c>
      <c r="Z148" s="431">
        <f t="shared" ref="Z148:Z194" ca="1" si="43">MIN(R148,$AF$5)</f>
        <v>31</v>
      </c>
      <c r="AA148" s="432">
        <f t="shared" ref="AA148:AA194" ca="1" si="44">$AD$6</f>
        <v>12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Lun</v>
      </c>
      <c r="U149" s="249" t="str">
        <f t="shared" ref="U149:U194" ca="1" si="51">$U$19</f>
        <v>décembre</v>
      </c>
      <c r="V149" s="184"/>
      <c r="W149" s="179"/>
      <c r="X149" s="430">
        <f t="shared" ca="1" si="36"/>
        <v>42338</v>
      </c>
      <c r="Y149" s="568" t="str">
        <f t="shared" ref="Y149:Y194" ca="1" si="52">IF(Y143="f",T149&amp;". "&amp;" "&amp;R149&amp;" "&amp;U149&amp;" "&amp;$AE$7,T149&amp;". "&amp;U149&amp;" "&amp;R149&amp;", "&amp;$AE$7)</f>
        <v>Lun. décembre , 2015</v>
      </c>
      <c r="Z149" s="431">
        <f t="shared" ca="1" si="43"/>
        <v>31</v>
      </c>
      <c r="AA149" s="432">
        <f t="shared" ca="1" si="44"/>
        <v>12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Lun</v>
      </c>
      <c r="U150" s="249" t="str">
        <f t="shared" ca="1" si="51"/>
        <v>décembre</v>
      </c>
      <c r="V150" s="184"/>
      <c r="W150" s="179"/>
      <c r="X150" s="430">
        <f t="shared" ref="X150:X194" ca="1" si="55">$AE$8+D150</f>
        <v>42338</v>
      </c>
      <c r="Y150" s="568" t="str">
        <f t="shared" ca="1" si="52"/>
        <v>Lun. décembre , 2015</v>
      </c>
      <c r="Z150" s="431">
        <f t="shared" ca="1" si="43"/>
        <v>31</v>
      </c>
      <c r="AA150" s="432">
        <f t="shared" ca="1" si="44"/>
        <v>12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Lun</v>
      </c>
      <c r="U151" s="249" t="str">
        <f t="shared" ca="1" si="51"/>
        <v>décembre</v>
      </c>
      <c r="V151" s="184"/>
      <c r="W151" s="179"/>
      <c r="X151" s="430">
        <f t="shared" ca="1" si="55"/>
        <v>42338</v>
      </c>
      <c r="Y151" s="568" t="str">
        <f t="shared" ca="1" si="52"/>
        <v>Lun. décembre , 2015</v>
      </c>
      <c r="Z151" s="431">
        <f t="shared" ca="1" si="43"/>
        <v>31</v>
      </c>
      <c r="AA151" s="432">
        <f t="shared" ca="1" si="44"/>
        <v>12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Lun</v>
      </c>
      <c r="U152" s="249" t="str">
        <f t="shared" ca="1" si="51"/>
        <v>décembre</v>
      </c>
      <c r="V152" s="184"/>
      <c r="W152" s="179"/>
      <c r="X152" s="430">
        <f t="shared" ca="1" si="55"/>
        <v>42338</v>
      </c>
      <c r="Y152" s="568" t="str">
        <f t="shared" ca="1" si="52"/>
        <v>Lun. décembre , 2015</v>
      </c>
      <c r="Z152" s="431">
        <f t="shared" ca="1" si="43"/>
        <v>31</v>
      </c>
      <c r="AA152" s="432">
        <f t="shared" ca="1" si="44"/>
        <v>12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Lun</v>
      </c>
      <c r="U153" s="249" t="str">
        <f t="shared" ca="1" si="51"/>
        <v>décembre</v>
      </c>
      <c r="V153" s="184"/>
      <c r="W153" s="179"/>
      <c r="X153" s="430">
        <f t="shared" ca="1" si="55"/>
        <v>42338</v>
      </c>
      <c r="Y153" s="568" t="str">
        <f t="shared" ca="1" si="52"/>
        <v>Lun. décembre , 2015</v>
      </c>
      <c r="Z153" s="431">
        <f t="shared" ca="1" si="43"/>
        <v>31</v>
      </c>
      <c r="AA153" s="432">
        <f t="shared" ca="1" si="44"/>
        <v>12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Lun</v>
      </c>
      <c r="U154" s="249" t="str">
        <f t="shared" ca="1" si="51"/>
        <v>décembre</v>
      </c>
      <c r="V154" s="184"/>
      <c r="W154" s="179"/>
      <c r="X154" s="430">
        <f t="shared" ca="1" si="55"/>
        <v>42338</v>
      </c>
      <c r="Y154" s="568" t="str">
        <f t="shared" ca="1" si="52"/>
        <v>Lun. décembre , 2015</v>
      </c>
      <c r="Z154" s="431">
        <f t="shared" ca="1" si="43"/>
        <v>31</v>
      </c>
      <c r="AA154" s="432">
        <f t="shared" ca="1" si="44"/>
        <v>12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Lun</v>
      </c>
      <c r="U155" s="249" t="str">
        <f t="shared" ca="1" si="51"/>
        <v>décembre</v>
      </c>
      <c r="V155" s="184"/>
      <c r="W155" s="179"/>
      <c r="X155" s="430">
        <f t="shared" ca="1" si="55"/>
        <v>42338</v>
      </c>
      <c r="Y155" s="568" t="str">
        <f t="shared" ca="1" si="52"/>
        <v>Lun. décembre , 2015</v>
      </c>
      <c r="Z155" s="431">
        <f t="shared" ca="1" si="43"/>
        <v>31</v>
      </c>
      <c r="AA155" s="432">
        <f t="shared" ca="1" si="44"/>
        <v>12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Lun</v>
      </c>
      <c r="U156" s="249" t="str">
        <f t="shared" ca="1" si="51"/>
        <v>décembre</v>
      </c>
      <c r="V156" s="184"/>
      <c r="W156" s="179"/>
      <c r="X156" s="430">
        <f t="shared" ca="1" si="55"/>
        <v>42338</v>
      </c>
      <c r="Y156" s="568" t="str">
        <f t="shared" ca="1" si="52"/>
        <v>Lun. décembre , 2015</v>
      </c>
      <c r="Z156" s="431">
        <f t="shared" ca="1" si="43"/>
        <v>31</v>
      </c>
      <c r="AA156" s="432">
        <f t="shared" ca="1" si="44"/>
        <v>12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Lun</v>
      </c>
      <c r="U157" s="249" t="str">
        <f t="shared" ca="1" si="51"/>
        <v>décembre</v>
      </c>
      <c r="V157" s="184"/>
      <c r="W157" s="179"/>
      <c r="X157" s="430">
        <f t="shared" ca="1" si="55"/>
        <v>42338</v>
      </c>
      <c r="Y157" s="568" t="str">
        <f t="shared" ca="1" si="52"/>
        <v>Lun. décembre , 2015</v>
      </c>
      <c r="Z157" s="431">
        <f t="shared" ca="1" si="43"/>
        <v>31</v>
      </c>
      <c r="AA157" s="432">
        <f t="shared" ca="1" si="44"/>
        <v>12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Lun</v>
      </c>
      <c r="U158" s="249" t="str">
        <f t="shared" ca="1" si="51"/>
        <v>décembre</v>
      </c>
      <c r="V158" s="184"/>
      <c r="W158" s="179"/>
      <c r="X158" s="430">
        <f t="shared" ca="1" si="55"/>
        <v>42338</v>
      </c>
      <c r="Y158" s="568" t="str">
        <f t="shared" ca="1" si="52"/>
        <v>Lun. décembre , 2015</v>
      </c>
      <c r="Z158" s="431">
        <f t="shared" ca="1" si="43"/>
        <v>31</v>
      </c>
      <c r="AA158" s="432">
        <f t="shared" ca="1" si="44"/>
        <v>12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Lun</v>
      </c>
      <c r="U159" s="249" t="str">
        <f t="shared" ca="1" si="51"/>
        <v>décembre</v>
      </c>
      <c r="V159" s="184"/>
      <c r="W159" s="179"/>
      <c r="X159" s="430">
        <f t="shared" ca="1" si="55"/>
        <v>42338</v>
      </c>
      <c r="Y159" s="568" t="str">
        <f t="shared" ca="1" si="52"/>
        <v>Lun. décembre , 2015</v>
      </c>
      <c r="Z159" s="431">
        <f t="shared" ca="1" si="43"/>
        <v>31</v>
      </c>
      <c r="AA159" s="432">
        <f t="shared" ca="1" si="44"/>
        <v>12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Lun</v>
      </c>
      <c r="U160" s="249" t="str">
        <f t="shared" ca="1" si="51"/>
        <v>décembre</v>
      </c>
      <c r="V160" s="184"/>
      <c r="W160" s="179"/>
      <c r="X160" s="430">
        <f t="shared" ca="1" si="55"/>
        <v>42338</v>
      </c>
      <c r="Y160" s="568" t="str">
        <f t="shared" ca="1" si="52"/>
        <v>Lun. décembre , 2015</v>
      </c>
      <c r="Z160" s="431">
        <f t="shared" ca="1" si="43"/>
        <v>31</v>
      </c>
      <c r="AA160" s="432">
        <f t="shared" ca="1" si="44"/>
        <v>12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Lun</v>
      </c>
      <c r="U161" s="249" t="str">
        <f t="shared" ca="1" si="51"/>
        <v>décembre</v>
      </c>
      <c r="V161" s="184"/>
      <c r="W161" s="179"/>
      <c r="X161" s="430">
        <f t="shared" ca="1" si="55"/>
        <v>42338</v>
      </c>
      <c r="Y161" s="568" t="str">
        <f t="shared" ca="1" si="52"/>
        <v>Lun. décembre , 2015</v>
      </c>
      <c r="Z161" s="431">
        <f t="shared" ca="1" si="43"/>
        <v>31</v>
      </c>
      <c r="AA161" s="432">
        <f t="shared" ca="1" si="44"/>
        <v>12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Lun</v>
      </c>
      <c r="U162" s="249" t="str">
        <f t="shared" ca="1" si="51"/>
        <v>décembre</v>
      </c>
      <c r="V162" s="184"/>
      <c r="W162" s="179"/>
      <c r="X162" s="430">
        <f t="shared" ca="1" si="55"/>
        <v>42338</v>
      </c>
      <c r="Y162" s="568" t="str">
        <f t="shared" ca="1" si="52"/>
        <v>Lun. décembre , 2015</v>
      </c>
      <c r="Z162" s="431">
        <f t="shared" ca="1" si="43"/>
        <v>31</v>
      </c>
      <c r="AA162" s="432">
        <f t="shared" ca="1" si="44"/>
        <v>12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Lun</v>
      </c>
      <c r="U163" s="249" t="str">
        <f t="shared" ca="1" si="51"/>
        <v>décembre</v>
      </c>
      <c r="V163" s="184"/>
      <c r="W163" s="179"/>
      <c r="X163" s="430">
        <f t="shared" ca="1" si="55"/>
        <v>42338</v>
      </c>
      <c r="Y163" s="568" t="str">
        <f t="shared" ca="1" si="52"/>
        <v>Lun. décembre , 2015</v>
      </c>
      <c r="Z163" s="431">
        <f t="shared" ca="1" si="43"/>
        <v>31</v>
      </c>
      <c r="AA163" s="432">
        <f t="shared" ca="1" si="44"/>
        <v>12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Lun</v>
      </c>
      <c r="U164" s="249" t="str">
        <f t="shared" ca="1" si="51"/>
        <v>décembre</v>
      </c>
      <c r="V164" s="184"/>
      <c r="W164" s="179"/>
      <c r="X164" s="430">
        <f t="shared" ca="1" si="55"/>
        <v>42338</v>
      </c>
      <c r="Y164" s="568" t="str">
        <f t="shared" ca="1" si="52"/>
        <v>Lun. décembre , 2015</v>
      </c>
      <c r="Z164" s="431">
        <f t="shared" ca="1" si="43"/>
        <v>31</v>
      </c>
      <c r="AA164" s="432">
        <f t="shared" ca="1" si="44"/>
        <v>12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Lun</v>
      </c>
      <c r="U165" s="249" t="str">
        <f t="shared" ca="1" si="51"/>
        <v>décembre</v>
      </c>
      <c r="V165" s="184"/>
      <c r="W165" s="179"/>
      <c r="X165" s="430">
        <f t="shared" ca="1" si="55"/>
        <v>42338</v>
      </c>
      <c r="Y165" s="568" t="str">
        <f t="shared" ca="1" si="52"/>
        <v>Lun. décembre , 2015</v>
      </c>
      <c r="Z165" s="431">
        <f t="shared" ca="1" si="43"/>
        <v>31</v>
      </c>
      <c r="AA165" s="432">
        <f t="shared" ca="1" si="44"/>
        <v>12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Lun</v>
      </c>
      <c r="U166" s="249" t="str">
        <f t="shared" ca="1" si="51"/>
        <v>décembre</v>
      </c>
      <c r="V166" s="184"/>
      <c r="W166" s="179"/>
      <c r="X166" s="430">
        <f t="shared" ca="1" si="55"/>
        <v>42338</v>
      </c>
      <c r="Y166" s="568" t="str">
        <f t="shared" ca="1" si="52"/>
        <v>Lun. décembre , 2015</v>
      </c>
      <c r="Z166" s="431">
        <f t="shared" ca="1" si="43"/>
        <v>31</v>
      </c>
      <c r="AA166" s="432">
        <f t="shared" ca="1" si="44"/>
        <v>12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Lun</v>
      </c>
      <c r="U167" s="249" t="str">
        <f t="shared" ca="1" si="51"/>
        <v>décembre</v>
      </c>
      <c r="V167" s="184"/>
      <c r="W167" s="179"/>
      <c r="X167" s="430">
        <f t="shared" ca="1" si="55"/>
        <v>42338</v>
      </c>
      <c r="Y167" s="568" t="str">
        <f t="shared" ca="1" si="52"/>
        <v>Lun. décembre , 2015</v>
      </c>
      <c r="Z167" s="431">
        <f t="shared" ca="1" si="43"/>
        <v>31</v>
      </c>
      <c r="AA167" s="432">
        <f t="shared" ca="1" si="44"/>
        <v>12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Lun</v>
      </c>
      <c r="U168" s="249" t="str">
        <f t="shared" ca="1" si="51"/>
        <v>décembre</v>
      </c>
      <c r="V168" s="184"/>
      <c r="W168" s="179"/>
      <c r="X168" s="430">
        <f t="shared" ca="1" si="55"/>
        <v>42338</v>
      </c>
      <c r="Y168" s="568" t="str">
        <f t="shared" ca="1" si="52"/>
        <v>Lun. décembre , 2015</v>
      </c>
      <c r="Z168" s="431">
        <f t="shared" ca="1" si="43"/>
        <v>31</v>
      </c>
      <c r="AA168" s="432">
        <f t="shared" ca="1" si="44"/>
        <v>12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Lun</v>
      </c>
      <c r="U169" s="249" t="str">
        <f t="shared" ca="1" si="51"/>
        <v>décembre</v>
      </c>
      <c r="V169" s="184"/>
      <c r="W169" s="179"/>
      <c r="X169" s="430">
        <f t="shared" ca="1" si="55"/>
        <v>42338</v>
      </c>
      <c r="Y169" s="568" t="str">
        <f t="shared" ca="1" si="52"/>
        <v>Lun. décembre , 2015</v>
      </c>
      <c r="Z169" s="431">
        <f t="shared" ca="1" si="43"/>
        <v>31</v>
      </c>
      <c r="AA169" s="432">
        <f t="shared" ca="1" si="44"/>
        <v>12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Lun</v>
      </c>
      <c r="U170" s="249" t="str">
        <f t="shared" ca="1" si="51"/>
        <v>décembre</v>
      </c>
      <c r="V170" s="184"/>
      <c r="W170" s="179"/>
      <c r="X170" s="430">
        <f t="shared" ca="1" si="55"/>
        <v>42338</v>
      </c>
      <c r="Y170" s="568" t="str">
        <f t="shared" ca="1" si="52"/>
        <v>Lun. décembre , 2015</v>
      </c>
      <c r="Z170" s="431">
        <f t="shared" ca="1" si="43"/>
        <v>31</v>
      </c>
      <c r="AA170" s="432">
        <f t="shared" ca="1" si="44"/>
        <v>12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Lun</v>
      </c>
      <c r="U171" s="249" t="str">
        <f t="shared" ca="1" si="51"/>
        <v>décembre</v>
      </c>
      <c r="V171" s="184"/>
      <c r="W171" s="179"/>
      <c r="X171" s="430">
        <f t="shared" ca="1" si="55"/>
        <v>42338</v>
      </c>
      <c r="Y171" s="568" t="str">
        <f t="shared" ca="1" si="52"/>
        <v>Lun. décembre , 2015</v>
      </c>
      <c r="Z171" s="431">
        <f t="shared" ca="1" si="43"/>
        <v>31</v>
      </c>
      <c r="AA171" s="432">
        <f t="shared" ca="1" si="44"/>
        <v>12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Lun</v>
      </c>
      <c r="U172" s="249" t="str">
        <f t="shared" ca="1" si="51"/>
        <v>décembre</v>
      </c>
      <c r="V172" s="184"/>
      <c r="W172" s="179"/>
      <c r="X172" s="430">
        <f t="shared" ca="1" si="55"/>
        <v>42338</v>
      </c>
      <c r="Y172" s="568" t="str">
        <f t="shared" ca="1" si="52"/>
        <v>Lun. décembre , 2015</v>
      </c>
      <c r="Z172" s="431">
        <f t="shared" ca="1" si="43"/>
        <v>31</v>
      </c>
      <c r="AA172" s="432">
        <f t="shared" ca="1" si="44"/>
        <v>12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Lun</v>
      </c>
      <c r="U173" s="249" t="str">
        <f t="shared" ca="1" si="51"/>
        <v>décembre</v>
      </c>
      <c r="V173" s="184"/>
      <c r="W173" s="179"/>
      <c r="X173" s="430">
        <f t="shared" ca="1" si="55"/>
        <v>42338</v>
      </c>
      <c r="Y173" s="568" t="str">
        <f t="shared" ca="1" si="52"/>
        <v>Lun. décembre , 2015</v>
      </c>
      <c r="Z173" s="431">
        <f t="shared" ca="1" si="43"/>
        <v>31</v>
      </c>
      <c r="AA173" s="432">
        <f t="shared" ca="1" si="44"/>
        <v>12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Lun</v>
      </c>
      <c r="U174" s="249" t="str">
        <f t="shared" ca="1" si="51"/>
        <v>décembre</v>
      </c>
      <c r="V174" s="184"/>
      <c r="W174" s="179"/>
      <c r="X174" s="430">
        <f t="shared" ca="1" si="55"/>
        <v>42338</v>
      </c>
      <c r="Y174" s="568" t="str">
        <f t="shared" ca="1" si="52"/>
        <v>Lun. décembre , 2015</v>
      </c>
      <c r="Z174" s="431">
        <f t="shared" ca="1" si="43"/>
        <v>31</v>
      </c>
      <c r="AA174" s="432">
        <f t="shared" ca="1" si="44"/>
        <v>12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Lun</v>
      </c>
      <c r="U175" s="249" t="str">
        <f t="shared" ca="1" si="51"/>
        <v>décembre</v>
      </c>
      <c r="V175" s="184"/>
      <c r="W175" s="179"/>
      <c r="X175" s="430">
        <f t="shared" ca="1" si="55"/>
        <v>42338</v>
      </c>
      <c r="Y175" s="568" t="str">
        <f t="shared" ca="1" si="52"/>
        <v>Lun. décembre , 2015</v>
      </c>
      <c r="Z175" s="431">
        <f t="shared" ca="1" si="43"/>
        <v>31</v>
      </c>
      <c r="AA175" s="432">
        <f t="shared" ca="1" si="44"/>
        <v>12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Lun</v>
      </c>
      <c r="U176" s="249" t="str">
        <f t="shared" ca="1" si="51"/>
        <v>décembre</v>
      </c>
      <c r="V176" s="184"/>
      <c r="W176" s="179"/>
      <c r="X176" s="430">
        <f t="shared" ca="1" si="55"/>
        <v>42338</v>
      </c>
      <c r="Y176" s="568" t="str">
        <f t="shared" ca="1" si="52"/>
        <v>Lun. décembre , 2015</v>
      </c>
      <c r="Z176" s="431">
        <f t="shared" ca="1" si="43"/>
        <v>31</v>
      </c>
      <c r="AA176" s="432">
        <f t="shared" ca="1" si="44"/>
        <v>12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Lun</v>
      </c>
      <c r="U177" s="249" t="str">
        <f t="shared" ca="1" si="51"/>
        <v>décembre</v>
      </c>
      <c r="V177" s="184"/>
      <c r="W177" s="179"/>
      <c r="X177" s="430">
        <f t="shared" ca="1" si="55"/>
        <v>42338</v>
      </c>
      <c r="Y177" s="568" t="str">
        <f t="shared" ca="1" si="52"/>
        <v>Lun. décembre , 2015</v>
      </c>
      <c r="Z177" s="431">
        <f t="shared" ca="1" si="43"/>
        <v>31</v>
      </c>
      <c r="AA177" s="432">
        <f t="shared" ca="1" si="44"/>
        <v>12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Lun</v>
      </c>
      <c r="U178" s="249" t="str">
        <f t="shared" ca="1" si="51"/>
        <v>décembre</v>
      </c>
      <c r="V178" s="184"/>
      <c r="W178" s="179"/>
      <c r="X178" s="430">
        <f t="shared" ca="1" si="55"/>
        <v>42338</v>
      </c>
      <c r="Y178" s="568" t="str">
        <f t="shared" ca="1" si="52"/>
        <v>Lun. décembre , 2015</v>
      </c>
      <c r="Z178" s="431">
        <f t="shared" ca="1" si="43"/>
        <v>31</v>
      </c>
      <c r="AA178" s="432">
        <f t="shared" ca="1" si="44"/>
        <v>12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Lun</v>
      </c>
      <c r="U179" s="249" t="str">
        <f t="shared" ca="1" si="51"/>
        <v>décembre</v>
      </c>
      <c r="V179" s="184"/>
      <c r="W179" s="179"/>
      <c r="X179" s="430">
        <f t="shared" ca="1" si="55"/>
        <v>42338</v>
      </c>
      <c r="Y179" s="568" t="str">
        <f t="shared" ca="1" si="52"/>
        <v>Lun. décembre , 2015</v>
      </c>
      <c r="Z179" s="431">
        <f t="shared" ca="1" si="43"/>
        <v>31</v>
      </c>
      <c r="AA179" s="432">
        <f t="shared" ca="1" si="44"/>
        <v>12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Lun</v>
      </c>
      <c r="U180" s="249" t="str">
        <f t="shared" ca="1" si="51"/>
        <v>décembre</v>
      </c>
      <c r="V180" s="184"/>
      <c r="W180" s="179"/>
      <c r="X180" s="430">
        <f t="shared" ca="1" si="55"/>
        <v>42338</v>
      </c>
      <c r="Y180" s="568" t="str">
        <f t="shared" ca="1" si="52"/>
        <v>Lun. décembre , 2015</v>
      </c>
      <c r="Z180" s="431">
        <f t="shared" ca="1" si="43"/>
        <v>31</v>
      </c>
      <c r="AA180" s="432">
        <f t="shared" ca="1" si="44"/>
        <v>12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Lun</v>
      </c>
      <c r="U181" s="249" t="str">
        <f t="shared" ca="1" si="51"/>
        <v>décembre</v>
      </c>
      <c r="V181" s="184"/>
      <c r="W181" s="179"/>
      <c r="X181" s="430">
        <f t="shared" ca="1" si="55"/>
        <v>42338</v>
      </c>
      <c r="Y181" s="568" t="str">
        <f t="shared" ca="1" si="52"/>
        <v>Lun. décembre , 2015</v>
      </c>
      <c r="Z181" s="431">
        <f t="shared" ca="1" si="43"/>
        <v>31</v>
      </c>
      <c r="AA181" s="432">
        <f t="shared" ca="1" si="44"/>
        <v>12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Lun</v>
      </c>
      <c r="U182" s="249" t="str">
        <f t="shared" ca="1" si="51"/>
        <v>décembre</v>
      </c>
      <c r="V182" s="184"/>
      <c r="W182" s="179"/>
      <c r="X182" s="430">
        <f t="shared" ca="1" si="55"/>
        <v>42338</v>
      </c>
      <c r="Y182" s="568" t="str">
        <f t="shared" ca="1" si="52"/>
        <v>Lun. décembre , 2015</v>
      </c>
      <c r="Z182" s="431">
        <f t="shared" ca="1" si="43"/>
        <v>31</v>
      </c>
      <c r="AA182" s="432">
        <f t="shared" ca="1" si="44"/>
        <v>12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Lun</v>
      </c>
      <c r="U183" s="249" t="str">
        <f t="shared" ca="1" si="51"/>
        <v>décembre</v>
      </c>
      <c r="V183" s="184"/>
      <c r="W183" s="179"/>
      <c r="X183" s="430">
        <f t="shared" ca="1" si="55"/>
        <v>42338</v>
      </c>
      <c r="Y183" s="568" t="str">
        <f t="shared" ca="1" si="52"/>
        <v>Lun. décembre , 2015</v>
      </c>
      <c r="Z183" s="431">
        <f t="shared" ca="1" si="43"/>
        <v>31</v>
      </c>
      <c r="AA183" s="432">
        <f t="shared" ca="1" si="44"/>
        <v>12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Lun</v>
      </c>
      <c r="U184" s="249" t="str">
        <f t="shared" ca="1" si="51"/>
        <v>décembre</v>
      </c>
      <c r="V184" s="184"/>
      <c r="W184" s="179"/>
      <c r="X184" s="430">
        <f t="shared" ca="1" si="55"/>
        <v>42338</v>
      </c>
      <c r="Y184" s="568" t="str">
        <f t="shared" ca="1" si="52"/>
        <v>Lun. décembre , 2015</v>
      </c>
      <c r="Z184" s="431">
        <f t="shared" ca="1" si="43"/>
        <v>31</v>
      </c>
      <c r="AA184" s="432">
        <f t="shared" ca="1" si="44"/>
        <v>12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Lun</v>
      </c>
      <c r="U185" s="249" t="str">
        <f t="shared" ca="1" si="51"/>
        <v>décembre</v>
      </c>
      <c r="V185" s="184"/>
      <c r="W185" s="179"/>
      <c r="X185" s="430">
        <f t="shared" ca="1" si="55"/>
        <v>42338</v>
      </c>
      <c r="Y185" s="568" t="str">
        <f t="shared" ca="1" si="52"/>
        <v>Lun. décembre , 2015</v>
      </c>
      <c r="Z185" s="431">
        <f t="shared" ca="1" si="43"/>
        <v>31</v>
      </c>
      <c r="AA185" s="432">
        <f t="shared" ca="1" si="44"/>
        <v>12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Lun</v>
      </c>
      <c r="U186" s="249" t="str">
        <f t="shared" ca="1" si="51"/>
        <v>décembre</v>
      </c>
      <c r="V186" s="184"/>
      <c r="W186" s="179"/>
      <c r="X186" s="430">
        <f t="shared" ca="1" si="55"/>
        <v>42338</v>
      </c>
      <c r="Y186" s="568" t="str">
        <f t="shared" ca="1" si="52"/>
        <v>Lun. décembre , 2015</v>
      </c>
      <c r="Z186" s="431">
        <f t="shared" ca="1" si="43"/>
        <v>31</v>
      </c>
      <c r="AA186" s="432">
        <f t="shared" ca="1" si="44"/>
        <v>12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Lun</v>
      </c>
      <c r="U187" s="249" t="str">
        <f t="shared" ca="1" si="51"/>
        <v>décembre</v>
      </c>
      <c r="V187" s="184"/>
      <c r="W187" s="179"/>
      <c r="X187" s="430">
        <f t="shared" ca="1" si="55"/>
        <v>42338</v>
      </c>
      <c r="Y187" s="568" t="str">
        <f t="shared" ca="1" si="52"/>
        <v>Lun. décembre , 2015</v>
      </c>
      <c r="Z187" s="431">
        <f t="shared" ca="1" si="43"/>
        <v>31</v>
      </c>
      <c r="AA187" s="432">
        <f t="shared" ca="1" si="44"/>
        <v>12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Lun</v>
      </c>
      <c r="U188" s="249" t="str">
        <f t="shared" ca="1" si="51"/>
        <v>décembre</v>
      </c>
      <c r="V188" s="184"/>
      <c r="W188" s="179"/>
      <c r="X188" s="430">
        <f t="shared" ca="1" si="55"/>
        <v>42338</v>
      </c>
      <c r="Y188" s="568" t="str">
        <f t="shared" ca="1" si="52"/>
        <v>Lun. décembre , 2015</v>
      </c>
      <c r="Z188" s="431">
        <f t="shared" ca="1" si="43"/>
        <v>31</v>
      </c>
      <c r="AA188" s="432">
        <f t="shared" ca="1" si="44"/>
        <v>12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Lun</v>
      </c>
      <c r="U189" s="249" t="str">
        <f t="shared" ca="1" si="51"/>
        <v>décembre</v>
      </c>
      <c r="V189" s="184"/>
      <c r="W189" s="179"/>
      <c r="X189" s="430">
        <f t="shared" ca="1" si="55"/>
        <v>42338</v>
      </c>
      <c r="Y189" s="568" t="str">
        <f t="shared" ca="1" si="52"/>
        <v>Lun. décembre , 2015</v>
      </c>
      <c r="Z189" s="431">
        <f t="shared" ca="1" si="43"/>
        <v>31</v>
      </c>
      <c r="AA189" s="432">
        <f t="shared" ca="1" si="44"/>
        <v>12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Lun</v>
      </c>
      <c r="U190" s="249" t="str">
        <f t="shared" ca="1" si="51"/>
        <v>décembre</v>
      </c>
      <c r="V190" s="184"/>
      <c r="W190" s="179"/>
      <c r="X190" s="430">
        <f t="shared" ca="1" si="55"/>
        <v>42338</v>
      </c>
      <c r="Y190" s="568" t="str">
        <f t="shared" ca="1" si="52"/>
        <v>Lun. décembre , 2015</v>
      </c>
      <c r="Z190" s="431">
        <f t="shared" ca="1" si="43"/>
        <v>31</v>
      </c>
      <c r="AA190" s="432">
        <f t="shared" ca="1" si="44"/>
        <v>12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Lun</v>
      </c>
      <c r="U191" s="249" t="str">
        <f t="shared" ca="1" si="51"/>
        <v>décembre</v>
      </c>
      <c r="V191" s="184"/>
      <c r="W191" s="179"/>
      <c r="X191" s="430">
        <f t="shared" ca="1" si="55"/>
        <v>42338</v>
      </c>
      <c r="Y191" s="568" t="str">
        <f t="shared" ca="1" si="52"/>
        <v>Lun. décembre , 2015</v>
      </c>
      <c r="Z191" s="431">
        <f t="shared" ca="1" si="43"/>
        <v>31</v>
      </c>
      <c r="AA191" s="432">
        <f t="shared" ca="1" si="44"/>
        <v>12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Lun</v>
      </c>
      <c r="U192" s="249" t="str">
        <f t="shared" ca="1" si="51"/>
        <v>décembre</v>
      </c>
      <c r="V192" s="184"/>
      <c r="W192" s="179"/>
      <c r="X192" s="430">
        <f t="shared" ca="1" si="55"/>
        <v>42338</v>
      </c>
      <c r="Y192" s="568" t="str">
        <f t="shared" ca="1" si="52"/>
        <v>Lun. décembre , 2015</v>
      </c>
      <c r="Z192" s="431">
        <f t="shared" ca="1" si="43"/>
        <v>31</v>
      </c>
      <c r="AA192" s="432">
        <f t="shared" ca="1" si="44"/>
        <v>12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Lun</v>
      </c>
      <c r="U193" s="249" t="str">
        <f t="shared" ca="1" si="51"/>
        <v>décembre</v>
      </c>
      <c r="V193" s="184"/>
      <c r="W193" s="179"/>
      <c r="X193" s="430">
        <f t="shared" ca="1" si="55"/>
        <v>42338</v>
      </c>
      <c r="Y193" s="568" t="str">
        <f t="shared" ca="1" si="52"/>
        <v>Lun. décembre , 2015</v>
      </c>
      <c r="Z193" s="431">
        <f t="shared" ca="1" si="43"/>
        <v>31</v>
      </c>
      <c r="AA193" s="432">
        <f t="shared" ca="1" si="44"/>
        <v>12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Lun</v>
      </c>
      <c r="U194" s="249" t="str">
        <f t="shared" ca="1" si="51"/>
        <v>décembre</v>
      </c>
      <c r="V194" s="184"/>
      <c r="W194" s="179"/>
      <c r="X194" s="430">
        <f t="shared" ca="1" si="55"/>
        <v>42338</v>
      </c>
      <c r="Y194" s="568" t="str">
        <f t="shared" ca="1" si="52"/>
        <v>Lun. décembre , 2015</v>
      </c>
      <c r="Z194" s="431">
        <f t="shared" ca="1" si="43"/>
        <v>31</v>
      </c>
      <c r="AA194" s="432">
        <f t="shared" ca="1" si="44"/>
        <v>12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D17:J17"/>
    <mergeCell ref="J18:J19"/>
    <mergeCell ref="K16:M16"/>
    <mergeCell ref="AM8:AM19"/>
    <mergeCell ref="C10:D10"/>
    <mergeCell ref="E10:F10"/>
    <mergeCell ref="C13:F15"/>
    <mergeCell ref="B16:J16"/>
    <mergeCell ref="AJ18:AJ19"/>
    <mergeCell ref="C18:C19"/>
    <mergeCell ref="F196:R198"/>
    <mergeCell ref="K17:M17"/>
    <mergeCell ref="AK8:AK19"/>
    <mergeCell ref="C11:J12"/>
    <mergeCell ref="K19:L19"/>
    <mergeCell ref="G13:G15"/>
    <mergeCell ref="H13:R15"/>
    <mergeCell ref="N16:N18"/>
    <mergeCell ref="AT8:AT19"/>
    <mergeCell ref="AR8:AR19"/>
    <mergeCell ref="AS8:AS19"/>
    <mergeCell ref="R16:R19"/>
    <mergeCell ref="D18:G19"/>
    <mergeCell ref="H18:H19"/>
    <mergeCell ref="I18:I19"/>
    <mergeCell ref="E9:F9"/>
    <mergeCell ref="Q16:Q18"/>
    <mergeCell ref="AP8:AP16"/>
    <mergeCell ref="O16:O18"/>
    <mergeCell ref="AJ13:AJ15"/>
    <mergeCell ref="T1:AC1"/>
    <mergeCell ref="T2:AG2"/>
    <mergeCell ref="B3:M4"/>
    <mergeCell ref="N4:R4"/>
    <mergeCell ref="N2:P2"/>
    <mergeCell ref="N3:P3"/>
    <mergeCell ref="B5:G5"/>
    <mergeCell ref="H5:J5"/>
    <mergeCell ref="C9:D9"/>
    <mergeCell ref="K5:R5"/>
    <mergeCell ref="K6:N6"/>
    <mergeCell ref="O6:R6"/>
    <mergeCell ref="B7:F7"/>
    <mergeCell ref="C8:D8"/>
    <mergeCell ref="E8:F8"/>
    <mergeCell ref="BK17:BK19"/>
    <mergeCell ref="BE20:BF20"/>
    <mergeCell ref="AW17:AW19"/>
    <mergeCell ref="BE17:BG17"/>
    <mergeCell ref="BH17:BH19"/>
    <mergeCell ref="BI17:BI19"/>
    <mergeCell ref="AU18:AU19"/>
    <mergeCell ref="BJ17:BJ19"/>
    <mergeCell ref="AQ8:AQ19"/>
    <mergeCell ref="P16:P17"/>
    <mergeCell ref="AV18:AV19"/>
  </mergeCells>
  <phoneticPr fontId="4" type="noConversion"/>
  <conditionalFormatting sqref="H21:J194">
    <cfRule type="expression" dxfId="91" priority="5" stopIfTrue="1">
      <formula>($D20=$D21)</formula>
    </cfRule>
  </conditionalFormatting>
  <conditionalFormatting sqref="AC20:AE194 AK20:AK194 AQ20:AR194 U18 X20:Z194">
    <cfRule type="cellIs" dxfId="90" priority="6" stopIfTrue="1" operator="notEqual">
      <formula>U17</formula>
    </cfRule>
  </conditionalFormatting>
  <conditionalFormatting sqref="B20:B194">
    <cfRule type="expression" dxfId="89" priority="7" stopIfTrue="1">
      <formula>($G20="- -")</formula>
    </cfRule>
  </conditionalFormatting>
  <conditionalFormatting sqref="BI10:BI12 BF11:BF12">
    <cfRule type="expression" dxfId="88" priority="8" stopIfTrue="1">
      <formula>LEN($AA9)&gt;4</formula>
    </cfRule>
    <cfRule type="expression" dxfId="87" priority="9" stopIfTrue="1">
      <formula>(LEN($C$9)=0)</formula>
    </cfRule>
  </conditionalFormatting>
  <conditionalFormatting sqref="BJ10:BN12">
    <cfRule type="expression" dxfId="86" priority="10" stopIfTrue="1">
      <formula>LEN($AA9)&gt;4</formula>
    </cfRule>
    <cfRule type="expression" dxfId="85" priority="11" stopIfTrue="1">
      <formula>(LEN(E$9)=0)</formula>
    </cfRule>
  </conditionalFormatting>
  <conditionalFormatting sqref="R20:R194">
    <cfRule type="expression" dxfId="84" priority="12" stopIfTrue="1">
      <formula>OR($G20=$G19,$D20=$D19)</formula>
    </cfRule>
    <cfRule type="expression" dxfId="83" priority="13" stopIfTrue="1">
      <formula>"ND($G21&lt;&gt;""- -"",$G21&lt;&gt;TEXT(X21,""Dddd, Mmmm dd, Yyyy""))"</formula>
    </cfRule>
    <cfRule type="expression" dxfId="82" priority="14" stopIfTrue="1">
      <formula>($AI20=1)</formula>
    </cfRule>
  </conditionalFormatting>
  <conditionalFormatting sqref="C20:C194">
    <cfRule type="expression" dxfId="81" priority="15" stopIfTrue="1">
      <formula>($X$16=$X$14)</formula>
    </cfRule>
    <cfRule type="expression" dxfId="80" priority="16" stopIfTrue="1">
      <formula>($AV20=1)</formula>
    </cfRule>
    <cfRule type="expression" dxfId="79" priority="17" stopIfTrue="1">
      <formula>AND(D20=1+D19,G20=X20)</formula>
    </cfRule>
  </conditionalFormatting>
  <conditionalFormatting sqref="D20">
    <cfRule type="expression" dxfId="78" priority="18" stopIfTrue="1">
      <formula>OR($G20=$G19,$D20=$D19)</formula>
    </cfRule>
    <cfRule type="expression" dxfId="77" priority="19" stopIfTrue="1">
      <formula>AND($G20&lt;&gt;"- -",$G20&lt;&gt;$Y20)</formula>
    </cfRule>
    <cfRule type="expression" dxfId="76" priority="20" stopIfTrue="1">
      <formula>($AI20=1)</formula>
    </cfRule>
  </conditionalFormatting>
  <conditionalFormatting sqref="E20:G20">
    <cfRule type="expression" dxfId="75" priority="21" stopIfTrue="1">
      <formula>OR($G20=$G19,$D20=$D19)</formula>
    </cfRule>
    <cfRule type="expression" dxfId="74" priority="22" stopIfTrue="1">
      <formula>AND($G20&lt;&gt;"- -",$G20&lt;&gt;$Y20)</formula>
    </cfRule>
    <cfRule type="expression" dxfId="73" priority="23" stopIfTrue="1">
      <formula>($AI20+$AX20&gt;0)</formula>
    </cfRule>
  </conditionalFormatting>
  <conditionalFormatting sqref="V5:V7 U6:U7 J6">
    <cfRule type="expression" dxfId="72" priority="24" stopIfTrue="1">
      <formula>OR($AC$7,$AC$6,#REF!)</formula>
    </cfRule>
  </conditionalFormatting>
  <conditionalFormatting sqref="U5">
    <cfRule type="expression" dxfId="71" priority="25" stopIfTrue="1">
      <formula>OR($AC$7,$AC$6)</formula>
    </cfRule>
  </conditionalFormatting>
  <conditionalFormatting sqref="V19">
    <cfRule type="cellIs" dxfId="70" priority="26" stopIfTrue="1" operator="equal">
      <formula>1</formula>
    </cfRule>
  </conditionalFormatting>
  <conditionalFormatting sqref="BJ13:BN13 R16:R17">
    <cfRule type="cellIs" dxfId="69" priority="27" stopIfTrue="1" operator="equal">
      <formula>0</formula>
    </cfRule>
  </conditionalFormatting>
  <conditionalFormatting sqref="AP20:AP194">
    <cfRule type="cellIs" dxfId="68" priority="28" stopIfTrue="1" operator="lessThan">
      <formula>999</formula>
    </cfRule>
  </conditionalFormatting>
  <conditionalFormatting sqref="BE19:BF19 K18:L18">
    <cfRule type="expression" dxfId="67" priority="29" stopIfTrue="1">
      <formula>($K$19=$AL$7)</formula>
    </cfRule>
  </conditionalFormatting>
  <conditionalFormatting sqref="BE20:BF20">
    <cfRule type="expression" dxfId="66" priority="30" stopIfTrue="1">
      <formula>($K$19=$AL$7)</formula>
    </cfRule>
  </conditionalFormatting>
  <conditionalFormatting sqref="AB7">
    <cfRule type="expression" dxfId="65" priority="31" stopIfTrue="1">
      <formula>$AC$7</formula>
    </cfRule>
  </conditionalFormatting>
  <conditionalFormatting sqref="AB6">
    <cfRule type="expression" dxfId="64" priority="32" stopIfTrue="1">
      <formula>$AC$6</formula>
    </cfRule>
  </conditionalFormatting>
  <conditionalFormatting sqref="AK5:BO6">
    <cfRule type="cellIs" dxfId="63" priority="33" stopIfTrue="1" operator="equal">
      <formula>0</formula>
    </cfRule>
  </conditionalFormatting>
  <conditionalFormatting sqref="AJ16:AJ17 AJ20:AJ194">
    <cfRule type="cellIs" dxfId="62" priority="34" stopIfTrue="1" operator="greaterThan">
      <formula>0</formula>
    </cfRule>
  </conditionalFormatting>
  <conditionalFormatting sqref="AF20:AG194">
    <cfRule type="cellIs" dxfId="61" priority="35" stopIfTrue="1" operator="greaterThan">
      <formula>1</formula>
    </cfRule>
  </conditionalFormatting>
  <conditionalFormatting sqref="AV20:AV194">
    <cfRule type="cellIs" dxfId="60" priority="36" stopIfTrue="1" operator="equal">
      <formula>1</formula>
    </cfRule>
  </conditionalFormatting>
  <conditionalFormatting sqref="AU20:AU194">
    <cfRule type="expression" dxfId="59" priority="37" stopIfTrue="1">
      <formula>LEN(AU20)&gt;2</formula>
    </cfRule>
  </conditionalFormatting>
  <conditionalFormatting sqref="AK2:BO2">
    <cfRule type="cellIs" dxfId="58" priority="38" stopIfTrue="1" operator="equal">
      <formula>0</formula>
    </cfRule>
  </conditionalFormatting>
  <conditionalFormatting sqref="D18:G19">
    <cfRule type="expression" dxfId="57" priority="39" stopIfTrue="1">
      <formula>($AB$16&lt;2)</formula>
    </cfRule>
  </conditionalFormatting>
  <conditionalFormatting sqref="B18">
    <cfRule type="expression" dxfId="56" priority="40" stopIfTrue="1">
      <formula>(B18&gt;DATE(2000+$Y$2,$AA$21+1,1)-DATE(2000+$Y$2,$AA$21,1))</formula>
    </cfRule>
  </conditionalFormatting>
  <conditionalFormatting sqref="U201:AB201">
    <cfRule type="expression" dxfId="55" priority="41" stopIfTrue="1">
      <formula>(LEN($X$11)&gt;4)</formula>
    </cfRule>
  </conditionalFormatting>
  <conditionalFormatting sqref="N19:Q19 BH20:BK20">
    <cfRule type="cellIs" dxfId="54" priority="42" stopIfTrue="1" operator="equal">
      <formula>0</formula>
    </cfRule>
    <cfRule type="expression" dxfId="53" priority="43" stopIfTrue="1">
      <formula>($AJ$2=$AF$5)</formula>
    </cfRule>
  </conditionalFormatting>
  <conditionalFormatting sqref="M19 BG20">
    <cfRule type="cellIs" dxfId="52" priority="44" stopIfTrue="1" operator="equal">
      <formula>0</formula>
    </cfRule>
    <cfRule type="expression" dxfId="51" priority="45" stopIfTrue="1">
      <formula>($AJ$2=$AF$5)</formula>
    </cfRule>
  </conditionalFormatting>
  <conditionalFormatting sqref="C17">
    <cfRule type="cellIs" dxfId="50" priority="46" stopIfTrue="1" operator="equal">
      <formula>"X"</formula>
    </cfRule>
  </conditionalFormatting>
  <conditionalFormatting sqref="B16:J16">
    <cfRule type="expression" dxfId="49" priority="47" stopIfTrue="1">
      <formula>AND($AJ$2=$AF$5,$X$16=$X$13)</formula>
    </cfRule>
  </conditionalFormatting>
  <conditionalFormatting sqref="AW20:AW194">
    <cfRule type="cellIs" dxfId="48" priority="48" stopIfTrue="1" operator="equal">
      <formula>0</formula>
    </cfRule>
  </conditionalFormatting>
  <conditionalFormatting sqref="AB20:AB194">
    <cfRule type="cellIs" dxfId="47" priority="49" stopIfTrue="1" operator="greaterThan">
      <formula>0</formula>
    </cfRule>
    <cfRule type="cellIs" dxfId="46" priority="50" stopIfTrue="1" operator="lessThan">
      <formula>0</formula>
    </cfRule>
  </conditionalFormatting>
  <conditionalFormatting sqref="J7">
    <cfRule type="cellIs" dxfId="45" priority="51" stopIfTrue="1" operator="lessThan">
      <formula>0</formula>
    </cfRule>
  </conditionalFormatting>
  <conditionalFormatting sqref="N20:Q194">
    <cfRule type="expression" dxfId="44" priority="52" stopIfTrue="1">
      <formula>OR($AW20=0,$AV20=1,$AG20=99,$AJ$2=$AF$5)</formula>
    </cfRule>
  </conditionalFormatting>
  <conditionalFormatting sqref="M20:M194">
    <cfRule type="expression" dxfId="43" priority="53" stopIfTrue="1">
      <formula>OR($AJ$2=$AF$5,$AW20=0,$AV20=1,$AG20=99)</formula>
    </cfRule>
    <cfRule type="cellIs" dxfId="42" priority="54" stopIfTrue="1" operator="lessThan">
      <formula>0</formula>
    </cfRule>
    <cfRule type="expression" dxfId="41" priority="55" stopIfTrue="1">
      <formula>($D19=$D20)</formula>
    </cfRule>
  </conditionalFormatting>
  <conditionalFormatting sqref="BM20:BN194">
    <cfRule type="cellIs" dxfId="40" priority="56" stopIfTrue="1" operator="notEqual">
      <formula>1</formula>
    </cfRule>
  </conditionalFormatting>
  <conditionalFormatting sqref="L35:L194">
    <cfRule type="expression" dxfId="39" priority="57" stopIfTrue="1">
      <formula>OR($AJ$2=$AF$5,$AW35=0,$AV35=1,$AG35=99)</formula>
    </cfRule>
    <cfRule type="expression" dxfId="38" priority="58" stopIfTrue="1">
      <formula>AND(ISNUMBER(L35),OR(AND(L35&lt;K34,B35&gt;1),K35&gt;L35,$BN35&lt;&gt;1))</formula>
    </cfRule>
  </conditionalFormatting>
  <conditionalFormatting sqref="K35:K194">
    <cfRule type="expression" dxfId="37" priority="59" stopIfTrue="1">
      <formula>OR($AJ$2=$AF$5,$AW35=0,$AV35=1,$AG35=99)</formula>
    </cfRule>
    <cfRule type="expression" dxfId="36" priority="60" stopIfTrue="1">
      <formula>AND(ISNUMBER(K35),OR(K35&lt;L34,K35&gt;L35,$BM35&lt;&gt;1))</formula>
    </cfRule>
  </conditionalFormatting>
  <conditionalFormatting sqref="B13:B15">
    <cfRule type="expression" dxfId="35" priority="61" stopIfTrue="1">
      <formula>AND($AJ$2=$AF$5,$X$16=$X$13)</formula>
    </cfRule>
  </conditionalFormatting>
  <conditionalFormatting sqref="D21:D194">
    <cfRule type="expression" dxfId="34" priority="62" stopIfTrue="1">
      <formula>OR($G21=$G20,$D21=$D20)</formula>
    </cfRule>
    <cfRule type="expression" dxfId="33" priority="63" stopIfTrue="1">
      <formula>AND($G21&lt;&gt;"- -",$G21&lt;&gt;$Y21)</formula>
    </cfRule>
    <cfRule type="expression" dxfId="32" priority="64" stopIfTrue="1">
      <formula>($AI21=1)</formula>
    </cfRule>
  </conditionalFormatting>
  <conditionalFormatting sqref="E21:G194">
    <cfRule type="expression" dxfId="31" priority="65" stopIfTrue="1">
      <formula>OR($G21=$G20,$D21=$D20)</formula>
    </cfRule>
    <cfRule type="expression" dxfId="30" priority="66" stopIfTrue="1">
      <formula>AND($G21&lt;&gt;"- -",$G21&lt;&gt;$Y21)</formula>
    </cfRule>
    <cfRule type="expression" dxfId="29" priority="67" stopIfTrue="1">
      <formula>($AI21+$AX21&gt;0)</formula>
    </cfRule>
  </conditionalFormatting>
  <conditionalFormatting sqref="L20:L34">
    <cfRule type="expression" dxfId="28" priority="68" stopIfTrue="1">
      <formula>OR($AJ$2=$AF$5,$AW20=0,$AV20=1,$AG20=99)</formula>
    </cfRule>
    <cfRule type="expression" dxfId="27" priority="69" stopIfTrue="1">
      <formula>AND(ISNUMBER(L20),OR(AND(L20&lt;K19,B20&gt;1),K20&gt;L20))</formula>
    </cfRule>
  </conditionalFormatting>
  <conditionalFormatting sqref="K20:K34">
    <cfRule type="expression" dxfId="26" priority="70" stopIfTrue="1">
      <formula>OR($AJ$2=$AF$5,$AW20=0,$AV20=1,$AG20=99)</formula>
    </cfRule>
    <cfRule type="expression" dxfId="25" priority="71" stopIfTrue="1">
      <formula>AND(ISNUMBER(K20),ISNUMBER(L20),OR(K20&lt;L19,K20&gt;L20))</formula>
    </cfRule>
  </conditionalFormatting>
  <conditionalFormatting sqref="C9:J9">
    <cfRule type="expression" dxfId="24" priority="72" stopIfTrue="1">
      <formula>AND(ISNUMBER(C$9),ISNUMBER(C10),(C$9&gt;C$10))</formula>
    </cfRule>
  </conditionalFormatting>
  <conditionalFormatting sqref="E8:F8">
    <cfRule type="expression" dxfId="23" priority="73" stopIfTrue="1">
      <formula>(BJ$13&gt;0)</formula>
    </cfRule>
    <cfRule type="expression" dxfId="22" priority="74" stopIfTrue="1">
      <formula>AND(ISNUMBER(E$9),ISNUMBER(E10),(E$9&gt;E$10))</formula>
    </cfRule>
  </conditionalFormatting>
  <conditionalFormatting sqref="G8:J8">
    <cfRule type="expression" dxfId="21" priority="75" stopIfTrue="1">
      <formula>(BK$13&gt;0)</formula>
    </cfRule>
    <cfRule type="expression" dxfId="20" priority="76" stopIfTrue="1">
      <formula>AND(ISNUMBER(G$9),ISNUMBER(G10),(G$9&gt;G$10))</formula>
    </cfRule>
  </conditionalFormatting>
  <conditionalFormatting sqref="H6:I7">
    <cfRule type="expression" dxfId="19" priority="77" stopIfTrue="1">
      <formula>AND(ISNUMBER($H$7),$H$7&lt;$I$7)</formula>
    </cfRule>
  </conditionalFormatting>
  <conditionalFormatting sqref="C10:J10">
    <cfRule type="expression" dxfId="18"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6"/>
    <pageSetUpPr autoPageBreaks="0" fitToPage="1"/>
  </sheetPr>
  <dimension ref="A1:IV60"/>
  <sheetViews>
    <sheetView showGridLines="0" showRowColHeaders="0" workbookViewId="0">
      <pane ySplit="13" topLeftCell="A27" activePane="bottomLeft" state="frozenSplit"/>
      <selection activeCell="B25" sqref="B25"/>
      <selection pane="bottomLeft" activeCell="H35" sqref="H35"/>
    </sheetView>
  </sheetViews>
  <sheetFormatPr defaultColWidth="0" defaultRowHeight="12.75" zeroHeight="1"/>
  <cols>
    <col min="1" max="1" width="4.7109375" bestFit="1" customWidth="1"/>
    <col min="2" max="2" width="7.85546875" customWidth="1"/>
    <col min="3" max="4" width="8" customWidth="1"/>
    <col min="5" max="5" width="19.5703125" customWidth="1"/>
    <col min="6" max="6" width="15.28515625" customWidth="1"/>
    <col min="7" max="7" width="58" customWidth="1"/>
    <col min="8" max="8" width="5.140625" customWidth="1"/>
    <col min="9" max="9" width="18.28515625" hidden="1" customWidth="1"/>
    <col min="10" max="10" width="18.5703125" hidden="1" customWidth="1"/>
    <col min="11" max="11" width="8.140625" hidden="1" customWidth="1"/>
    <col min="12" max="12" width="5" hidden="1" customWidth="1"/>
    <col min="13" max="13" width="13.85546875" hidden="1" customWidth="1"/>
    <col min="14" max="14" width="4.5703125" hidden="1" customWidth="1"/>
    <col min="15" max="15" width="9.28515625" hidden="1" customWidth="1"/>
    <col min="16" max="16" width="7.5703125" hidden="1" customWidth="1"/>
    <col min="17" max="17" width="8" hidden="1" customWidth="1"/>
    <col min="18" max="20" width="0" hidden="1" customWidth="1"/>
    <col min="21" max="22" width="17.28515625" hidden="1" customWidth="1"/>
  </cols>
  <sheetData>
    <row r="1" spans="1:256" hidden="1"/>
    <row r="2" spans="1:256" hidden="1"/>
    <row r="3" spans="1:256" s="4" customFormat="1" ht="36.75" customHeight="1">
      <c r="B3" s="495" t="str">
        <f>'NTS ONLY_set_year'!E108</f>
        <v>Paiements à l'employeur</v>
      </c>
      <c r="C3" s="496"/>
      <c r="D3" s="496"/>
      <c r="E3" s="496"/>
      <c r="F3" s="645"/>
      <c r="G3" s="647" t="str">
        <f>Instructions!$B$5</f>
        <v xml:space="preserve">Pour en savoir plus, consultez le document : </v>
      </c>
      <c r="U3" s="571">
        <f>I7</f>
        <v>42414</v>
      </c>
      <c r="V3" s="572">
        <f>U3-44</f>
        <v>42370</v>
      </c>
    </row>
    <row r="4" spans="1:256">
      <c r="F4" s="646"/>
      <c r="G4" s="648" t="str">
        <f>Instructions!$B$6</f>
        <v>Utilisation d'une automobile – Guide fiscal</v>
      </c>
      <c r="I4" s="453">
        <f>DATE(Year_four_digits+1,1,1)</f>
        <v>42370</v>
      </c>
      <c r="U4" s="573" t="str">
        <f>TEXT(U$3,"Mmmm")</f>
        <v>February</v>
      </c>
      <c r="V4" s="573" t="str">
        <f>TEXT(V$3,"Mmmm")</f>
        <v>January</v>
      </c>
      <c r="Z4" s="919" t="s">
        <v>364</v>
      </c>
      <c r="AA4" s="920"/>
      <c r="AB4" s="920"/>
      <c r="AC4" s="920"/>
      <c r="AD4" s="920"/>
      <c r="AE4" s="920"/>
      <c r="AF4" s="715"/>
      <c r="AG4" s="715"/>
      <c r="AH4" s="715"/>
      <c r="AI4" s="715"/>
      <c r="AJ4" s="715"/>
      <c r="AK4" s="715"/>
      <c r="AL4" s="715"/>
      <c r="AM4" s="715"/>
    </row>
    <row r="5" spans="1:256" ht="4.5" customHeight="1">
      <c r="U5" s="573"/>
      <c r="V5" s="573"/>
    </row>
    <row r="6" spans="1:256" s="159" customFormat="1" ht="23.25" customHeight="1" thickBot="1">
      <c r="B6" s="915" t="str">
        <f>'NTS ONLY_set_year'!E109</f>
        <v>Inscrire ici les paiements faits à votre employeur dans l'année ou dans les 45 jours de la fin de l'année.</v>
      </c>
      <c r="C6" s="915"/>
      <c r="D6" s="915"/>
      <c r="E6" s="915"/>
      <c r="F6" s="915"/>
      <c r="G6" s="915"/>
      <c r="I6" s="453">
        <f>DATE(Year_four_digits,1,1)</f>
        <v>42005</v>
      </c>
      <c r="J6" s="159" t="str">
        <f>I7&amp;J7&amp;K7&amp;L7</f>
        <v>42414Sun. February 14, 2016</v>
      </c>
      <c r="N6" s="455" t="str">
        <f>TEXT($I$6,"Ddd, ")&amp;TEXT($I$6,"Mmmm ")&amp;TEXT($I$6,"Dd, ")&amp;TEXT($I$6,"Yyyy")</f>
        <v>Thu, January 01, 2015</v>
      </c>
      <c r="U6" s="573" t="str">
        <f>TEXT(U$3," Yyyy")</f>
        <v xml:space="preserve"> 2016</v>
      </c>
      <c r="V6" s="573" t="str">
        <f>TEXT(V$3," Yyyy")</f>
        <v xml:space="preserve"> 2016</v>
      </c>
    </row>
    <row r="7" spans="1:256" s="159" customFormat="1" ht="18" customHeight="1" thickBot="1">
      <c r="B7" s="916" t="str">
        <f>'NTS ONLY_set_year'!E107&amp;X13&amp;'NTS ONLY_set_year'!E25&amp;TEXT(I7-99,"Yyyy")&amp;" or "&amp;TEXT(I7,"Yyyy")&amp;".)"</f>
        <v>(Paiements faits de 1 janvier 2016, au 14 février 2016, peut réduire votre avantage pour automobile pour SOIT 2015 or 2016.)</v>
      </c>
      <c r="C7" s="916"/>
      <c r="D7" s="916"/>
      <c r="E7" s="916"/>
      <c r="F7" s="916"/>
      <c r="G7" s="916"/>
      <c r="I7" s="453">
        <f>DATE(Year_four_digits+1,1,45)</f>
        <v>42414</v>
      </c>
      <c r="J7" s="484" t="str">
        <f>$I$9&amp;$J$9&amp;$K$9&amp;$L$9</f>
        <v>Sun. February 14, 2016</v>
      </c>
      <c r="U7" s="574" t="str">
        <f>TEXT(U$3,"d")</f>
        <v>14</v>
      </c>
      <c r="V7" s="574" t="str">
        <f>TEXT(V$3,"d")</f>
        <v>1</v>
      </c>
      <c r="Y7" s="640" t="s">
        <v>362</v>
      </c>
      <c r="Z7" s="640" t="str">
        <f>'NTS ONLY_set_year'!E107&amp;TEXT(I7-44,"Mmmm d, Yyyy")&amp;" to "&amp;TEXT(I7,"Mmmm d, Yyyy")&amp;'NTS ONLY_set_year'!E25&amp;TEXT(I7,"Yyyy")&amp;" or "&amp;TEXT(I7-99,"Yyyy")&amp;".)"</f>
        <v>(Paiements faits de January 1, 2016 to February 14, 2016 peut réduire votre avantage pour automobile pour SOIT 2016 or 2015.)</v>
      </c>
      <c r="AA7" s="640"/>
      <c r="AB7" s="640"/>
      <c r="AC7" s="640"/>
      <c r="AD7" s="640"/>
      <c r="AE7" s="640"/>
      <c r="AF7" s="640"/>
      <c r="AG7" s="640"/>
      <c r="AH7" s="640"/>
      <c r="AI7" s="640"/>
      <c r="AJ7" s="640"/>
      <c r="AK7" s="640"/>
    </row>
    <row r="8" spans="1:256" s="460" customFormat="1" ht="18" customHeight="1" thickBot="1">
      <c r="A8" s="487"/>
      <c r="B8" s="488"/>
      <c r="C8" s="489"/>
      <c r="D8" s="489"/>
      <c r="E8" s="489"/>
      <c r="F8" s="54"/>
      <c r="G8" s="54"/>
      <c r="I8" s="461"/>
      <c r="U8" s="573" t="str">
        <f>" "&amp;INDEX($W$11:$AH$11,MATCH(U4,$W$10:$AH$10,0))</f>
        <v xml:space="preserve"> février</v>
      </c>
      <c r="V8" s="573" t="str">
        <f>" "&amp;INDEX($W$11:$AH$11,MATCH(V4,$W$10:$AH$10,0))</f>
        <v xml:space="preserve"> janvier</v>
      </c>
      <c r="Y8" s="639"/>
      <c r="Z8" s="639"/>
      <c r="AA8" s="639"/>
      <c r="AB8" s="639"/>
      <c r="AC8" s="639"/>
      <c r="AD8" s="639"/>
      <c r="AE8" s="639"/>
      <c r="AF8" s="639"/>
      <c r="AG8" s="639"/>
      <c r="AH8" s="639"/>
      <c r="AI8" s="639"/>
      <c r="AJ8" s="639"/>
      <c r="AK8" s="639"/>
      <c r="AL8" s="159"/>
    </row>
    <row r="9" spans="1:256" s="159" customFormat="1" ht="17.100000000000001" customHeight="1" thickTop="1" thickBot="1">
      <c r="A9" s="487"/>
      <c r="B9" s="917"/>
      <c r="C9" s="918"/>
      <c r="D9" s="918"/>
      <c r="E9" s="498"/>
      <c r="F9" s="556">
        <f>SUMIF(M$14:M$58,"Current",F$14:$F58)</f>
        <v>0</v>
      </c>
      <c r="G9" s="559" t="str">
        <f>'NTS ONLY_set_year'!E76&amp;Year_four_digits</f>
        <v>En 2015</v>
      </c>
      <c r="I9" s="454" t="str">
        <f>TEXT(DATE(Year_four_digits+1,1,45),"Ddd. ")</f>
        <v xml:space="preserve">Sun. </v>
      </c>
      <c r="J9" s="454" t="str">
        <f>TEXT(DATE(Year_four_digits+1,1,45),"Mmmm ")</f>
        <v xml:space="preserve">February </v>
      </c>
      <c r="K9" s="454" t="str">
        <f>TEXT(DATE(Year_four_digits+1,1,45),"Dd, ")</f>
        <v xml:space="preserve">14, </v>
      </c>
      <c r="L9" s="454" t="str">
        <f>TEXT(DATE(Year_four_digits+1,1,45),"Yyyy")</f>
        <v>2016</v>
      </c>
      <c r="U9" s="575" t="str">
        <f>TEXT(U3,"Mmmm d, Yyyy")&amp;","</f>
        <v>February 14, 2016,</v>
      </c>
      <c r="V9" s="575" t="str">
        <f>TEXT(V3,"Mmmm d, Yyyy")&amp;","</f>
        <v>January 1, 2016,</v>
      </c>
      <c r="Y9" s="640" t="s">
        <v>363</v>
      </c>
      <c r="Z9" s="640" t="str">
        <f>'NTS ONLY_set_year'!E107&amp;TEXT(I7-44,"Mmmm d, Yyyy")&amp;" to "&amp;TEXT(I7,"Mmmm d, Yyyy")&amp;'NTS ONLY_set_year'!E25&amp;TEXT(I7,"Yyyy")&amp;" or "&amp;TEXT(I7-99,"Yyyy")&amp;".)"</f>
        <v>(Paiements faits de January 1, 2016 to February 14, 2016 peut réduire votre avantage pour automobile pour SOIT 2016 or 2015.)</v>
      </c>
      <c r="AA9" s="640"/>
      <c r="AB9" s="640"/>
      <c r="AC9" s="640"/>
      <c r="AD9" s="640"/>
      <c r="AE9" s="640"/>
      <c r="AF9" s="640"/>
      <c r="AG9" s="640"/>
      <c r="AH9" s="640"/>
      <c r="AI9" s="640"/>
      <c r="AJ9" s="640"/>
      <c r="AK9" s="640"/>
      <c r="IV9" s="159" t="s">
        <v>391</v>
      </c>
    </row>
    <row r="10" spans="1:256" s="159" customFormat="1" ht="17.100000000000001" customHeight="1">
      <c r="A10" s="487"/>
      <c r="B10" s="917"/>
      <c r="C10" s="918"/>
      <c r="D10" s="918"/>
      <c r="E10" s="498"/>
      <c r="F10" s="557">
        <f>SUMIF(M$14:M$58,"Next 45 days",F$14:$F59)</f>
        <v>0</v>
      </c>
      <c r="G10" s="560" t="str">
        <f>'NTS ONLY_set_year'!E77&amp;Year_four_digits+1</f>
        <v>Dans les 45 premiers jours 2016</v>
      </c>
      <c r="J10" s="485"/>
      <c r="U10" s="159" t="str">
        <f>U7&amp;U8&amp;U6&amp;","</f>
        <v>14 février 2016,</v>
      </c>
      <c r="V10" s="159" t="str">
        <f>V7&amp;V8&amp;V6&amp;","</f>
        <v>1 janvier 2016,</v>
      </c>
      <c r="W10" s="569" t="s">
        <v>55</v>
      </c>
      <c r="X10" s="569" t="s">
        <v>56</v>
      </c>
      <c r="Y10" s="569" t="s">
        <v>57</v>
      </c>
      <c r="Z10" s="569" t="s">
        <v>58</v>
      </c>
      <c r="AA10" s="569" t="s">
        <v>59</v>
      </c>
      <c r="AB10" s="569" t="s">
        <v>60</v>
      </c>
      <c r="AC10" s="569" t="s">
        <v>61</v>
      </c>
      <c r="AD10" s="569" t="s">
        <v>62</v>
      </c>
      <c r="AE10" s="569" t="s">
        <v>63</v>
      </c>
      <c r="AF10" s="569" t="s">
        <v>64</v>
      </c>
      <c r="AG10" s="569" t="s">
        <v>65</v>
      </c>
      <c r="AH10" s="569" t="s">
        <v>66</v>
      </c>
    </row>
    <row r="11" spans="1:256" s="159" customFormat="1" ht="17.100000000000001" customHeight="1" thickBot="1">
      <c r="A11" s="487"/>
      <c r="B11" s="490"/>
      <c r="C11" s="490"/>
      <c r="D11" s="490"/>
      <c r="E11" s="499"/>
      <c r="F11" s="558">
        <f>F9+F10</f>
        <v>0</v>
      </c>
      <c r="G11" s="561" t="str">
        <f>'NTS ONLY_set_year'!E126</f>
        <v>Total</v>
      </c>
      <c r="J11" s="486"/>
      <c r="W11" s="570" t="s">
        <v>365</v>
      </c>
      <c r="X11" s="570" t="s">
        <v>366</v>
      </c>
      <c r="Y11" s="570" t="s">
        <v>367</v>
      </c>
      <c r="Z11" s="570" t="s">
        <v>368</v>
      </c>
      <c r="AA11" s="570" t="s">
        <v>369</v>
      </c>
      <c r="AB11" s="570" t="s">
        <v>370</v>
      </c>
      <c r="AC11" s="570" t="s">
        <v>371</v>
      </c>
      <c r="AD11" s="570" t="s">
        <v>372</v>
      </c>
      <c r="AE11" s="570" t="s">
        <v>373</v>
      </c>
      <c r="AF11" s="570" t="s">
        <v>374</v>
      </c>
      <c r="AG11" s="570" t="s">
        <v>375</v>
      </c>
      <c r="AH11" s="570" t="s">
        <v>376</v>
      </c>
    </row>
    <row r="12" spans="1:256" s="159" customFormat="1" ht="4.5" customHeight="1" thickTop="1">
      <c r="A12" s="487"/>
      <c r="B12" s="490"/>
      <c r="C12" s="490"/>
      <c r="D12" s="490"/>
      <c r="E12" s="491"/>
      <c r="F12" s="497"/>
      <c r="G12" s="468"/>
      <c r="J12" s="486"/>
      <c r="W12"/>
      <c r="X12"/>
      <c r="Y12"/>
      <c r="Z12"/>
      <c r="AA12"/>
      <c r="AB12"/>
      <c r="AC12"/>
      <c r="AD12"/>
      <c r="AE12"/>
      <c r="AF12"/>
      <c r="AG12"/>
      <c r="AH12"/>
    </row>
    <row r="13" spans="1:256" s="463" customFormat="1" ht="27" customHeight="1">
      <c r="B13" s="465" t="str">
        <f>'NTS ONLY_set_year'!C48</f>
        <v>Date (dd)</v>
      </c>
      <c r="C13" s="465" t="str">
        <f>'NTS ONLY_set_year'!E93</f>
        <v>Mois (mm)</v>
      </c>
      <c r="D13" s="466" t="str">
        <f>'NTS ONLY_set_year'!E143</f>
        <v>Année (aa)</v>
      </c>
      <c r="E13" s="467"/>
      <c r="F13" s="465" t="str">
        <f>'NTS ONLY_set_year'!E16</f>
        <v>Montant</v>
      </c>
      <c r="G13" s="466" t="str">
        <f>'NTS ONLY_set_year'!E68</f>
        <v>Explication/description</v>
      </c>
      <c r="H13" s="462"/>
      <c r="I13" s="462"/>
      <c r="M13" s="462"/>
      <c r="N13" s="462"/>
      <c r="O13" s="456" t="s">
        <v>177</v>
      </c>
      <c r="P13" s="456" t="s">
        <v>178</v>
      </c>
      <c r="Q13" s="456" t="s">
        <v>179</v>
      </c>
      <c r="R13" s="456"/>
      <c r="U13" s="576" t="str">
        <f>IF('NTS ONLY_set_year'!$B$3="f",U10,U9)</f>
        <v>14 février 2016,</v>
      </c>
      <c r="V13" s="576" t="str">
        <f>IF('NTS ONLY_set_year'!$B$3="f",V10,V9)</f>
        <v>1 janvier 2016,</v>
      </c>
      <c r="W13" s="463" t="str">
        <f>IF('NTS ONLY_set_year'!$B$3="f"," au "," to ")</f>
        <v xml:space="preserve"> au </v>
      </c>
      <c r="X13" s="577" t="str">
        <f>V13&amp;W13&amp;U13</f>
        <v>1 janvier 2016, au 14 février 2016,</v>
      </c>
      <c r="Y13" s="577"/>
      <c r="Z13" s="577"/>
      <c r="AA13" s="577"/>
      <c r="AB13" s="2"/>
    </row>
    <row r="14" spans="1:256">
      <c r="A14" s="483">
        <v>1</v>
      </c>
      <c r="B14" s="451"/>
      <c r="C14" s="459"/>
      <c r="D14" s="451"/>
      <c r="E14" s="464" t="str">
        <f>IF(OR(ISBLANK($B14),ISBLANK($C14),ISBLANK($D14)),"  - -",TEXT($I14,"Ddd, ")&amp;TEXT($I14,"Mmmm ")&amp;TEXT($I14,"Dd, ")&amp;IF(D14&lt;100,2000,0)+D14)</f>
        <v xml:space="preserve">  - -</v>
      </c>
      <c r="F14" s="452"/>
      <c r="G14" s="448"/>
      <c r="I14" s="458" t="str">
        <f>IF(ISERROR(DATE(D14,C14,B14)),"--",DATE(K14,C14,B14))</f>
        <v>--</v>
      </c>
      <c r="J14" t="str">
        <f t="shared" ref="J14:J58" si="0">IF($O14&lt;&gt;1,"- -",IF($P14&lt;&gt;1,"After 45 days of "&amp;Year_four_digits+1,IF($Q14&lt;&gt;1,"Before "&amp;Year_four_digits,"OK")))</f>
        <v>- -</v>
      </c>
      <c r="K14" s="455">
        <f>IF(D14&gt;2000,0,2000)+D14</f>
        <v>2000</v>
      </c>
      <c r="L14" s="159"/>
      <c r="M14" t="str">
        <f>IF(J14="OK",IF(I14&lt;$I$4,"Current","next 45 days"),"do not count")</f>
        <v>do not count</v>
      </c>
      <c r="O14" s="457">
        <f>IF(ISNUMBER($I14),1,0)</f>
        <v>0</v>
      </c>
      <c r="P14" s="457">
        <f>IF($I14&gt;$I$7,0,1)</f>
        <v>0</v>
      </c>
      <c r="Q14" s="457">
        <f>IF($I14&lt;$I$6,0,1)</f>
        <v>1</v>
      </c>
    </row>
    <row r="15" spans="1:256">
      <c r="A15" s="483">
        <v>2</v>
      </c>
      <c r="B15" s="451"/>
      <c r="C15" s="459"/>
      <c r="D15" s="451"/>
      <c r="E15" s="464" t="str">
        <f t="shared" ref="E15:E58" si="1">IF(OR(ISBLANK($B15),ISBLANK($C15),ISBLANK($D15)),"  - -",TEXT($I15,"Ddd, ")&amp;TEXT($I15,"Mmmm ")&amp;TEXT($I15,"Dd, ")&amp;IF(D15&lt;100,2000,0)+D15)</f>
        <v xml:space="preserve">  - -</v>
      </c>
      <c r="F15" s="452"/>
      <c r="G15" s="448"/>
      <c r="I15" s="458" t="str">
        <f t="shared" ref="I15:I58" si="2">IF(ISERROR(DATE(D15,C15,B15)),"--",DATE(K15,C15,B15))</f>
        <v>--</v>
      </c>
      <c r="J15" t="str">
        <f t="shared" si="0"/>
        <v>- -</v>
      </c>
      <c r="K15" s="455">
        <f t="shared" ref="K15:K58" si="3">IF(D15&gt;2000,0,2000)+D15</f>
        <v>2000</v>
      </c>
      <c r="M15" t="str">
        <f t="shared" ref="M15:M58" si="4">IF(J15="OK",IF(I15&lt;$I$4,"Current","next 45 days"),"do not count")</f>
        <v>do not count</v>
      </c>
      <c r="O15" s="457">
        <f t="shared" ref="O15:O58" si="5">IF(ISNUMBER($I15),1,0)</f>
        <v>0</v>
      </c>
      <c r="P15" s="457">
        <f>IF($I15&gt;$I$7,0,1)</f>
        <v>0</v>
      </c>
      <c r="Q15" s="457">
        <f t="shared" ref="Q15:Q58" si="6">IF($I15&lt;$I$6,0,1)</f>
        <v>1</v>
      </c>
    </row>
    <row r="16" spans="1:256">
      <c r="A16" s="483">
        <v>3</v>
      </c>
      <c r="B16" s="451"/>
      <c r="C16" s="459"/>
      <c r="D16" s="451"/>
      <c r="E16" s="464" t="str">
        <f t="shared" si="1"/>
        <v xml:space="preserve">  - -</v>
      </c>
      <c r="F16" s="452"/>
      <c r="G16" s="448"/>
      <c r="I16" s="458" t="str">
        <f t="shared" si="2"/>
        <v>--</v>
      </c>
      <c r="J16" t="str">
        <f t="shared" si="0"/>
        <v>- -</v>
      </c>
      <c r="K16" s="455">
        <f t="shared" si="3"/>
        <v>2000</v>
      </c>
      <c r="M16" t="str">
        <f t="shared" si="4"/>
        <v>do not count</v>
      </c>
      <c r="O16" s="457">
        <f t="shared" si="5"/>
        <v>0</v>
      </c>
      <c r="P16" s="457">
        <f t="shared" ref="P16:P58" si="7">IF($I16&gt;$I$7,0,1)</f>
        <v>0</v>
      </c>
      <c r="Q16" s="457">
        <f t="shared" si="6"/>
        <v>1</v>
      </c>
    </row>
    <row r="17" spans="1:17">
      <c r="A17" s="483">
        <v>4</v>
      </c>
      <c r="B17" s="451"/>
      <c r="C17" s="459"/>
      <c r="D17" s="451"/>
      <c r="E17" s="464" t="str">
        <f t="shared" si="1"/>
        <v xml:space="preserve">  - -</v>
      </c>
      <c r="F17" s="452"/>
      <c r="G17" s="448"/>
      <c r="I17" s="458" t="str">
        <f t="shared" si="2"/>
        <v>--</v>
      </c>
      <c r="J17" t="str">
        <f t="shared" si="0"/>
        <v>- -</v>
      </c>
      <c r="K17" s="455">
        <f t="shared" si="3"/>
        <v>2000</v>
      </c>
      <c r="M17" t="str">
        <f t="shared" si="4"/>
        <v>do not count</v>
      </c>
      <c r="O17" s="457">
        <f t="shared" si="5"/>
        <v>0</v>
      </c>
      <c r="P17" s="457">
        <f t="shared" si="7"/>
        <v>0</v>
      </c>
      <c r="Q17" s="457">
        <f t="shared" si="6"/>
        <v>1</v>
      </c>
    </row>
    <row r="18" spans="1:17">
      <c r="A18" s="483">
        <v>5</v>
      </c>
      <c r="B18" s="451"/>
      <c r="C18" s="459"/>
      <c r="D18" s="451"/>
      <c r="E18" s="464" t="str">
        <f t="shared" si="1"/>
        <v xml:space="preserve">  - -</v>
      </c>
      <c r="F18" s="452"/>
      <c r="G18" s="448"/>
      <c r="I18" s="458" t="str">
        <f t="shared" si="2"/>
        <v>--</v>
      </c>
      <c r="J18" t="str">
        <f t="shared" si="0"/>
        <v>- -</v>
      </c>
      <c r="K18" s="455">
        <f t="shared" si="3"/>
        <v>2000</v>
      </c>
      <c r="M18" t="str">
        <f t="shared" si="4"/>
        <v>do not count</v>
      </c>
      <c r="O18" s="457">
        <f t="shared" si="5"/>
        <v>0</v>
      </c>
      <c r="P18" s="457">
        <f t="shared" si="7"/>
        <v>0</v>
      </c>
      <c r="Q18" s="457">
        <f t="shared" si="6"/>
        <v>1</v>
      </c>
    </row>
    <row r="19" spans="1:17">
      <c r="A19" s="483">
        <v>6</v>
      </c>
      <c r="B19" s="451"/>
      <c r="C19" s="459"/>
      <c r="D19" s="451"/>
      <c r="E19" s="464" t="str">
        <f t="shared" si="1"/>
        <v xml:space="preserve">  - -</v>
      </c>
      <c r="F19" s="452"/>
      <c r="G19" s="448"/>
      <c r="I19" s="458" t="str">
        <f t="shared" si="2"/>
        <v>--</v>
      </c>
      <c r="J19" t="str">
        <f t="shared" si="0"/>
        <v>- -</v>
      </c>
      <c r="K19" s="455">
        <f t="shared" si="3"/>
        <v>2000</v>
      </c>
      <c r="M19" t="str">
        <f t="shared" si="4"/>
        <v>do not count</v>
      </c>
      <c r="O19" s="457">
        <f t="shared" si="5"/>
        <v>0</v>
      </c>
      <c r="P19" s="457">
        <f t="shared" si="7"/>
        <v>0</v>
      </c>
      <c r="Q19" s="457">
        <f t="shared" si="6"/>
        <v>1</v>
      </c>
    </row>
    <row r="20" spans="1:17">
      <c r="A20" s="483">
        <v>7</v>
      </c>
      <c r="B20" s="451"/>
      <c r="C20" s="459"/>
      <c r="D20" s="451"/>
      <c r="E20" s="464" t="str">
        <f t="shared" si="1"/>
        <v xml:space="preserve">  - -</v>
      </c>
      <c r="F20" s="452"/>
      <c r="G20" s="448"/>
      <c r="I20" s="458" t="str">
        <f t="shared" si="2"/>
        <v>--</v>
      </c>
      <c r="J20" t="str">
        <f t="shared" si="0"/>
        <v>- -</v>
      </c>
      <c r="K20" s="455">
        <f t="shared" si="3"/>
        <v>2000</v>
      </c>
      <c r="M20" t="str">
        <f t="shared" si="4"/>
        <v>do not count</v>
      </c>
      <c r="O20" s="457">
        <f t="shared" si="5"/>
        <v>0</v>
      </c>
      <c r="P20" s="457">
        <f t="shared" si="7"/>
        <v>0</v>
      </c>
      <c r="Q20" s="457">
        <f t="shared" si="6"/>
        <v>1</v>
      </c>
    </row>
    <row r="21" spans="1:17">
      <c r="A21" s="483">
        <v>8</v>
      </c>
      <c r="B21" s="451"/>
      <c r="C21" s="459"/>
      <c r="D21" s="451"/>
      <c r="E21" s="464" t="str">
        <f t="shared" si="1"/>
        <v xml:space="preserve">  - -</v>
      </c>
      <c r="F21" s="452"/>
      <c r="G21" s="448"/>
      <c r="I21" s="458" t="str">
        <f t="shared" si="2"/>
        <v>--</v>
      </c>
      <c r="J21" t="str">
        <f t="shared" si="0"/>
        <v>- -</v>
      </c>
      <c r="K21" s="455">
        <f t="shared" si="3"/>
        <v>2000</v>
      </c>
      <c r="M21" t="str">
        <f t="shared" si="4"/>
        <v>do not count</v>
      </c>
      <c r="O21" s="457">
        <f t="shared" si="5"/>
        <v>0</v>
      </c>
      <c r="P21" s="457">
        <f t="shared" si="7"/>
        <v>0</v>
      </c>
      <c r="Q21" s="457">
        <f t="shared" si="6"/>
        <v>1</v>
      </c>
    </row>
    <row r="22" spans="1:17">
      <c r="A22" s="483">
        <v>9</v>
      </c>
      <c r="B22" s="451"/>
      <c r="C22" s="459"/>
      <c r="D22" s="451"/>
      <c r="E22" s="464" t="str">
        <f t="shared" si="1"/>
        <v xml:space="preserve">  - -</v>
      </c>
      <c r="F22" s="452"/>
      <c r="G22" s="448"/>
      <c r="I22" s="458" t="str">
        <f t="shared" si="2"/>
        <v>--</v>
      </c>
      <c r="J22" t="str">
        <f t="shared" si="0"/>
        <v>- -</v>
      </c>
      <c r="K22" s="455">
        <f t="shared" si="3"/>
        <v>2000</v>
      </c>
      <c r="M22" t="str">
        <f t="shared" si="4"/>
        <v>do not count</v>
      </c>
      <c r="O22" s="457">
        <f t="shared" si="5"/>
        <v>0</v>
      </c>
      <c r="P22" s="457">
        <f t="shared" si="7"/>
        <v>0</v>
      </c>
      <c r="Q22" s="457">
        <f t="shared" si="6"/>
        <v>1</v>
      </c>
    </row>
    <row r="23" spans="1:17">
      <c r="A23" s="483">
        <v>10</v>
      </c>
      <c r="B23" s="451"/>
      <c r="C23" s="459"/>
      <c r="D23" s="451"/>
      <c r="E23" s="464" t="str">
        <f t="shared" si="1"/>
        <v xml:space="preserve">  - -</v>
      </c>
      <c r="F23" s="452"/>
      <c r="G23" s="448"/>
      <c r="I23" s="458" t="str">
        <f t="shared" si="2"/>
        <v>--</v>
      </c>
      <c r="J23" t="str">
        <f t="shared" si="0"/>
        <v>- -</v>
      </c>
      <c r="K23" s="455">
        <f t="shared" si="3"/>
        <v>2000</v>
      </c>
      <c r="M23" t="str">
        <f t="shared" si="4"/>
        <v>do not count</v>
      </c>
      <c r="O23" s="457">
        <f t="shared" si="5"/>
        <v>0</v>
      </c>
      <c r="P23" s="457">
        <f t="shared" si="7"/>
        <v>0</v>
      </c>
      <c r="Q23" s="457">
        <f t="shared" si="6"/>
        <v>1</v>
      </c>
    </row>
    <row r="24" spans="1:17">
      <c r="A24" s="483">
        <v>11</v>
      </c>
      <c r="B24" s="451"/>
      <c r="C24" s="459"/>
      <c r="D24" s="451"/>
      <c r="E24" s="464" t="str">
        <f t="shared" si="1"/>
        <v xml:space="preserve">  - -</v>
      </c>
      <c r="F24" s="452"/>
      <c r="G24" s="448"/>
      <c r="I24" s="458" t="str">
        <f t="shared" si="2"/>
        <v>--</v>
      </c>
      <c r="J24" t="str">
        <f t="shared" si="0"/>
        <v>- -</v>
      </c>
      <c r="K24" s="455">
        <f t="shared" si="3"/>
        <v>2000</v>
      </c>
      <c r="M24" t="str">
        <f t="shared" si="4"/>
        <v>do not count</v>
      </c>
      <c r="O24" s="457">
        <f t="shared" si="5"/>
        <v>0</v>
      </c>
      <c r="P24" s="457">
        <f t="shared" si="7"/>
        <v>0</v>
      </c>
      <c r="Q24" s="457">
        <f t="shared" si="6"/>
        <v>1</v>
      </c>
    </row>
    <row r="25" spans="1:17">
      <c r="A25" s="483">
        <v>12</v>
      </c>
      <c r="B25" s="451"/>
      <c r="C25" s="459"/>
      <c r="D25" s="451"/>
      <c r="E25" s="464" t="str">
        <f t="shared" si="1"/>
        <v xml:space="preserve">  - -</v>
      </c>
      <c r="F25" s="452"/>
      <c r="G25" s="448"/>
      <c r="I25" s="458" t="str">
        <f t="shared" si="2"/>
        <v>--</v>
      </c>
      <c r="J25" t="str">
        <f t="shared" si="0"/>
        <v>- -</v>
      </c>
      <c r="K25" s="455">
        <f t="shared" si="3"/>
        <v>2000</v>
      </c>
      <c r="M25" t="str">
        <f t="shared" si="4"/>
        <v>do not count</v>
      </c>
      <c r="O25" s="457">
        <f t="shared" si="5"/>
        <v>0</v>
      </c>
      <c r="P25" s="457">
        <f t="shared" si="7"/>
        <v>0</v>
      </c>
      <c r="Q25" s="457">
        <f t="shared" si="6"/>
        <v>1</v>
      </c>
    </row>
    <row r="26" spans="1:17">
      <c r="A26" s="483">
        <v>13</v>
      </c>
      <c r="B26" s="451"/>
      <c r="C26" s="459"/>
      <c r="D26" s="451"/>
      <c r="E26" s="464" t="str">
        <f t="shared" si="1"/>
        <v xml:space="preserve">  - -</v>
      </c>
      <c r="F26" s="452"/>
      <c r="G26" s="448"/>
      <c r="I26" s="458" t="str">
        <f t="shared" si="2"/>
        <v>--</v>
      </c>
      <c r="J26" t="str">
        <f t="shared" si="0"/>
        <v>- -</v>
      </c>
      <c r="K26" s="455">
        <f t="shared" si="3"/>
        <v>2000</v>
      </c>
      <c r="M26" t="str">
        <f t="shared" si="4"/>
        <v>do not count</v>
      </c>
      <c r="O26" s="457">
        <f t="shared" si="5"/>
        <v>0</v>
      </c>
      <c r="P26" s="457">
        <f t="shared" si="7"/>
        <v>0</v>
      </c>
      <c r="Q26" s="457">
        <f t="shared" si="6"/>
        <v>1</v>
      </c>
    </row>
    <row r="27" spans="1:17">
      <c r="A27" s="483">
        <v>14</v>
      </c>
      <c r="B27" s="451"/>
      <c r="C27" s="459"/>
      <c r="D27" s="451"/>
      <c r="E27" s="464" t="str">
        <f t="shared" si="1"/>
        <v xml:space="preserve">  - -</v>
      </c>
      <c r="F27" s="452"/>
      <c r="G27" s="448"/>
      <c r="I27" s="458" t="str">
        <f t="shared" si="2"/>
        <v>--</v>
      </c>
      <c r="J27" t="str">
        <f t="shared" si="0"/>
        <v>- -</v>
      </c>
      <c r="K27" s="455">
        <f t="shared" si="3"/>
        <v>2000</v>
      </c>
      <c r="M27" t="str">
        <f t="shared" si="4"/>
        <v>do not count</v>
      </c>
      <c r="O27" s="457">
        <f t="shared" si="5"/>
        <v>0</v>
      </c>
      <c r="P27" s="457">
        <f t="shared" si="7"/>
        <v>0</v>
      </c>
      <c r="Q27" s="457">
        <f t="shared" si="6"/>
        <v>1</v>
      </c>
    </row>
    <row r="28" spans="1:17">
      <c r="A28" s="483">
        <v>15</v>
      </c>
      <c r="B28" s="451"/>
      <c r="C28" s="459"/>
      <c r="D28" s="451"/>
      <c r="E28" s="464" t="str">
        <f t="shared" si="1"/>
        <v xml:space="preserve">  - -</v>
      </c>
      <c r="F28" s="452"/>
      <c r="G28" s="448"/>
      <c r="I28" s="458" t="str">
        <f t="shared" si="2"/>
        <v>--</v>
      </c>
      <c r="J28" t="str">
        <f t="shared" si="0"/>
        <v>- -</v>
      </c>
      <c r="K28" s="455">
        <f t="shared" si="3"/>
        <v>2000</v>
      </c>
      <c r="M28" t="str">
        <f t="shared" si="4"/>
        <v>do not count</v>
      </c>
      <c r="O28" s="457">
        <f t="shared" si="5"/>
        <v>0</v>
      </c>
      <c r="P28" s="457">
        <f t="shared" si="7"/>
        <v>0</v>
      </c>
      <c r="Q28" s="457">
        <f t="shared" si="6"/>
        <v>1</v>
      </c>
    </row>
    <row r="29" spans="1:17">
      <c r="A29" s="483">
        <v>16</v>
      </c>
      <c r="B29" s="451"/>
      <c r="C29" s="459"/>
      <c r="D29" s="451"/>
      <c r="E29" s="464" t="str">
        <f t="shared" si="1"/>
        <v xml:space="preserve">  - -</v>
      </c>
      <c r="F29" s="452"/>
      <c r="G29" s="448"/>
      <c r="I29" s="458" t="str">
        <f t="shared" si="2"/>
        <v>--</v>
      </c>
      <c r="J29" t="str">
        <f t="shared" si="0"/>
        <v>- -</v>
      </c>
      <c r="K29" s="455">
        <f t="shared" si="3"/>
        <v>2000</v>
      </c>
      <c r="M29" t="str">
        <f t="shared" si="4"/>
        <v>do not count</v>
      </c>
      <c r="O29" s="457">
        <f t="shared" si="5"/>
        <v>0</v>
      </c>
      <c r="P29" s="457">
        <f t="shared" si="7"/>
        <v>0</v>
      </c>
      <c r="Q29" s="457">
        <f t="shared" si="6"/>
        <v>1</v>
      </c>
    </row>
    <row r="30" spans="1:17">
      <c r="A30" s="483">
        <v>17</v>
      </c>
      <c r="B30" s="451"/>
      <c r="C30" s="459"/>
      <c r="D30" s="451"/>
      <c r="E30" s="464" t="str">
        <f t="shared" si="1"/>
        <v xml:space="preserve">  - -</v>
      </c>
      <c r="F30" s="452"/>
      <c r="G30" s="448"/>
      <c r="I30" s="458" t="str">
        <f t="shared" si="2"/>
        <v>--</v>
      </c>
      <c r="J30" t="str">
        <f t="shared" si="0"/>
        <v>- -</v>
      </c>
      <c r="K30" s="455">
        <f t="shared" si="3"/>
        <v>2000</v>
      </c>
      <c r="M30" t="str">
        <f t="shared" si="4"/>
        <v>do not count</v>
      </c>
      <c r="O30" s="457">
        <f t="shared" si="5"/>
        <v>0</v>
      </c>
      <c r="P30" s="457">
        <f t="shared" si="7"/>
        <v>0</v>
      </c>
      <c r="Q30" s="457">
        <f t="shared" si="6"/>
        <v>1</v>
      </c>
    </row>
    <row r="31" spans="1:17">
      <c r="A31" s="483">
        <v>18</v>
      </c>
      <c r="B31" s="451"/>
      <c r="C31" s="459"/>
      <c r="D31" s="451"/>
      <c r="E31" s="464" t="str">
        <f t="shared" si="1"/>
        <v xml:space="preserve">  - -</v>
      </c>
      <c r="F31" s="452"/>
      <c r="G31" s="448"/>
      <c r="I31" s="458" t="str">
        <f t="shared" si="2"/>
        <v>--</v>
      </c>
      <c r="J31" t="str">
        <f t="shared" si="0"/>
        <v>- -</v>
      </c>
      <c r="K31" s="455">
        <f t="shared" si="3"/>
        <v>2000</v>
      </c>
      <c r="M31" t="str">
        <f t="shared" si="4"/>
        <v>do not count</v>
      </c>
      <c r="O31" s="457">
        <f t="shared" si="5"/>
        <v>0</v>
      </c>
      <c r="P31" s="457">
        <f t="shared" si="7"/>
        <v>0</v>
      </c>
      <c r="Q31" s="457">
        <f t="shared" si="6"/>
        <v>1</v>
      </c>
    </row>
    <row r="32" spans="1:17">
      <c r="A32" s="483">
        <v>19</v>
      </c>
      <c r="B32" s="451"/>
      <c r="C32" s="459"/>
      <c r="D32" s="451"/>
      <c r="E32" s="464" t="str">
        <f t="shared" si="1"/>
        <v xml:space="preserve">  - -</v>
      </c>
      <c r="F32" s="452"/>
      <c r="G32" s="448"/>
      <c r="I32" s="458" t="str">
        <f t="shared" si="2"/>
        <v>--</v>
      </c>
      <c r="J32" t="str">
        <f t="shared" si="0"/>
        <v>- -</v>
      </c>
      <c r="K32" s="455">
        <f t="shared" si="3"/>
        <v>2000</v>
      </c>
      <c r="M32" t="str">
        <f t="shared" si="4"/>
        <v>do not count</v>
      </c>
      <c r="O32" s="457">
        <f t="shared" si="5"/>
        <v>0</v>
      </c>
      <c r="P32" s="457">
        <f t="shared" si="7"/>
        <v>0</v>
      </c>
      <c r="Q32" s="457">
        <f t="shared" si="6"/>
        <v>1</v>
      </c>
    </row>
    <row r="33" spans="1:17">
      <c r="A33" s="483">
        <v>20</v>
      </c>
      <c r="B33" s="451"/>
      <c r="C33" s="459"/>
      <c r="D33" s="451"/>
      <c r="E33" s="464" t="str">
        <f t="shared" si="1"/>
        <v xml:space="preserve">  - -</v>
      </c>
      <c r="F33" s="452"/>
      <c r="G33" s="448"/>
      <c r="I33" s="458" t="str">
        <f t="shared" si="2"/>
        <v>--</v>
      </c>
      <c r="J33" t="str">
        <f t="shared" si="0"/>
        <v>- -</v>
      </c>
      <c r="K33" s="455">
        <f t="shared" si="3"/>
        <v>2000</v>
      </c>
      <c r="M33" t="str">
        <f t="shared" si="4"/>
        <v>do not count</v>
      </c>
      <c r="O33" s="457">
        <f t="shared" si="5"/>
        <v>0</v>
      </c>
      <c r="P33" s="457">
        <f t="shared" si="7"/>
        <v>0</v>
      </c>
      <c r="Q33" s="457">
        <f t="shared" si="6"/>
        <v>1</v>
      </c>
    </row>
    <row r="34" spans="1:17">
      <c r="A34" s="483">
        <v>21</v>
      </c>
      <c r="B34" s="451"/>
      <c r="C34" s="459"/>
      <c r="D34" s="451"/>
      <c r="E34" s="464" t="str">
        <f t="shared" si="1"/>
        <v xml:space="preserve">  - -</v>
      </c>
      <c r="F34" s="452"/>
      <c r="G34" s="448"/>
      <c r="I34" s="458" t="str">
        <f t="shared" si="2"/>
        <v>--</v>
      </c>
      <c r="J34" t="str">
        <f t="shared" si="0"/>
        <v>- -</v>
      </c>
      <c r="K34" s="455">
        <f t="shared" si="3"/>
        <v>2000</v>
      </c>
      <c r="M34" t="str">
        <f t="shared" si="4"/>
        <v>do not count</v>
      </c>
      <c r="O34" s="457">
        <f t="shared" si="5"/>
        <v>0</v>
      </c>
      <c r="P34" s="457">
        <f t="shared" si="7"/>
        <v>0</v>
      </c>
      <c r="Q34" s="457">
        <f t="shared" si="6"/>
        <v>1</v>
      </c>
    </row>
    <row r="35" spans="1:17">
      <c r="A35" s="483">
        <v>22</v>
      </c>
      <c r="B35" s="451"/>
      <c r="C35" s="459"/>
      <c r="D35" s="451"/>
      <c r="E35" s="464" t="str">
        <f t="shared" si="1"/>
        <v xml:space="preserve">  - -</v>
      </c>
      <c r="F35" s="452"/>
      <c r="G35" s="448"/>
      <c r="I35" s="458" t="str">
        <f t="shared" si="2"/>
        <v>--</v>
      </c>
      <c r="J35" t="str">
        <f t="shared" si="0"/>
        <v>- -</v>
      </c>
      <c r="K35" s="455">
        <f t="shared" si="3"/>
        <v>2000</v>
      </c>
      <c r="M35" t="str">
        <f t="shared" si="4"/>
        <v>do not count</v>
      </c>
      <c r="O35" s="457">
        <f t="shared" si="5"/>
        <v>0</v>
      </c>
      <c r="P35" s="457">
        <f t="shared" si="7"/>
        <v>0</v>
      </c>
      <c r="Q35" s="457">
        <f t="shared" si="6"/>
        <v>1</v>
      </c>
    </row>
    <row r="36" spans="1:17">
      <c r="A36" s="483">
        <v>23</v>
      </c>
      <c r="B36" s="451"/>
      <c r="C36" s="459"/>
      <c r="D36" s="451"/>
      <c r="E36" s="464" t="str">
        <f t="shared" si="1"/>
        <v xml:space="preserve">  - -</v>
      </c>
      <c r="F36" s="452"/>
      <c r="G36" s="448"/>
      <c r="I36" s="458" t="str">
        <f t="shared" si="2"/>
        <v>--</v>
      </c>
      <c r="J36" t="str">
        <f t="shared" si="0"/>
        <v>- -</v>
      </c>
      <c r="K36" s="455">
        <f t="shared" si="3"/>
        <v>2000</v>
      </c>
      <c r="M36" t="str">
        <f t="shared" si="4"/>
        <v>do not count</v>
      </c>
      <c r="O36" s="457">
        <f t="shared" si="5"/>
        <v>0</v>
      </c>
      <c r="P36" s="457">
        <f t="shared" si="7"/>
        <v>0</v>
      </c>
      <c r="Q36" s="457">
        <f t="shared" si="6"/>
        <v>1</v>
      </c>
    </row>
    <row r="37" spans="1:17">
      <c r="A37" s="483">
        <v>24</v>
      </c>
      <c r="B37" s="451"/>
      <c r="C37" s="459"/>
      <c r="D37" s="451"/>
      <c r="E37" s="464" t="str">
        <f t="shared" si="1"/>
        <v xml:space="preserve">  - -</v>
      </c>
      <c r="F37" s="452"/>
      <c r="G37" s="448"/>
      <c r="I37" s="458" t="str">
        <f t="shared" si="2"/>
        <v>--</v>
      </c>
      <c r="J37" t="str">
        <f t="shared" si="0"/>
        <v>- -</v>
      </c>
      <c r="K37" s="455">
        <f t="shared" si="3"/>
        <v>2000</v>
      </c>
      <c r="M37" t="str">
        <f t="shared" si="4"/>
        <v>do not count</v>
      </c>
      <c r="O37" s="457">
        <f t="shared" si="5"/>
        <v>0</v>
      </c>
      <c r="P37" s="457">
        <f t="shared" si="7"/>
        <v>0</v>
      </c>
      <c r="Q37" s="457">
        <f t="shared" si="6"/>
        <v>1</v>
      </c>
    </row>
    <row r="38" spans="1:17">
      <c r="A38" s="483">
        <v>25</v>
      </c>
      <c r="B38" s="451"/>
      <c r="C38" s="459"/>
      <c r="D38" s="451"/>
      <c r="E38" s="464" t="str">
        <f t="shared" si="1"/>
        <v xml:space="preserve">  - -</v>
      </c>
      <c r="F38" s="452"/>
      <c r="G38" s="448"/>
      <c r="I38" s="458" t="str">
        <f t="shared" si="2"/>
        <v>--</v>
      </c>
      <c r="J38" t="str">
        <f t="shared" si="0"/>
        <v>- -</v>
      </c>
      <c r="K38" s="455">
        <f t="shared" si="3"/>
        <v>2000</v>
      </c>
      <c r="M38" t="str">
        <f t="shared" si="4"/>
        <v>do not count</v>
      </c>
      <c r="O38" s="457">
        <f t="shared" si="5"/>
        <v>0</v>
      </c>
      <c r="P38" s="457">
        <f t="shared" si="7"/>
        <v>0</v>
      </c>
      <c r="Q38" s="457">
        <f t="shared" si="6"/>
        <v>1</v>
      </c>
    </row>
    <row r="39" spans="1:17">
      <c r="A39" s="483">
        <v>26</v>
      </c>
      <c r="B39" s="451"/>
      <c r="C39" s="459"/>
      <c r="D39" s="451"/>
      <c r="E39" s="464" t="str">
        <f t="shared" si="1"/>
        <v xml:space="preserve">  - -</v>
      </c>
      <c r="F39" s="452"/>
      <c r="G39" s="448"/>
      <c r="I39" s="458" t="str">
        <f t="shared" si="2"/>
        <v>--</v>
      </c>
      <c r="J39" t="str">
        <f t="shared" si="0"/>
        <v>- -</v>
      </c>
      <c r="K39" s="455">
        <f t="shared" si="3"/>
        <v>2000</v>
      </c>
      <c r="M39" t="str">
        <f t="shared" si="4"/>
        <v>do not count</v>
      </c>
      <c r="O39" s="457">
        <f t="shared" si="5"/>
        <v>0</v>
      </c>
      <c r="P39" s="457">
        <f t="shared" si="7"/>
        <v>0</v>
      </c>
      <c r="Q39" s="457">
        <f t="shared" si="6"/>
        <v>1</v>
      </c>
    </row>
    <row r="40" spans="1:17">
      <c r="A40" s="483">
        <v>27</v>
      </c>
      <c r="B40" s="451"/>
      <c r="C40" s="459"/>
      <c r="D40" s="451"/>
      <c r="E40" s="464" t="str">
        <f t="shared" si="1"/>
        <v xml:space="preserve">  - -</v>
      </c>
      <c r="F40" s="452"/>
      <c r="G40" s="448"/>
      <c r="I40" s="458" t="str">
        <f t="shared" si="2"/>
        <v>--</v>
      </c>
      <c r="J40" t="str">
        <f t="shared" si="0"/>
        <v>- -</v>
      </c>
      <c r="K40" s="455">
        <f t="shared" si="3"/>
        <v>2000</v>
      </c>
      <c r="M40" t="str">
        <f t="shared" si="4"/>
        <v>do not count</v>
      </c>
      <c r="O40" s="457">
        <f t="shared" si="5"/>
        <v>0</v>
      </c>
      <c r="P40" s="457">
        <f t="shared" si="7"/>
        <v>0</v>
      </c>
      <c r="Q40" s="457">
        <f t="shared" si="6"/>
        <v>1</v>
      </c>
    </row>
    <row r="41" spans="1:17">
      <c r="A41" s="483">
        <v>28</v>
      </c>
      <c r="B41" s="451"/>
      <c r="C41" s="459"/>
      <c r="D41" s="451"/>
      <c r="E41" s="464" t="str">
        <f t="shared" si="1"/>
        <v xml:space="preserve">  - -</v>
      </c>
      <c r="F41" s="452"/>
      <c r="G41" s="448"/>
      <c r="I41" s="458" t="str">
        <f t="shared" si="2"/>
        <v>--</v>
      </c>
      <c r="J41" t="str">
        <f t="shared" si="0"/>
        <v>- -</v>
      </c>
      <c r="K41" s="455">
        <f t="shared" si="3"/>
        <v>2000</v>
      </c>
      <c r="M41" t="str">
        <f t="shared" si="4"/>
        <v>do not count</v>
      </c>
      <c r="O41" s="457">
        <f t="shared" si="5"/>
        <v>0</v>
      </c>
      <c r="P41" s="457">
        <f t="shared" si="7"/>
        <v>0</v>
      </c>
      <c r="Q41" s="457">
        <f t="shared" si="6"/>
        <v>1</v>
      </c>
    </row>
    <row r="42" spans="1:17">
      <c r="A42" s="483">
        <v>29</v>
      </c>
      <c r="B42" s="451"/>
      <c r="C42" s="459"/>
      <c r="D42" s="451"/>
      <c r="E42" s="464" t="str">
        <f t="shared" si="1"/>
        <v xml:space="preserve">  - -</v>
      </c>
      <c r="F42" s="452"/>
      <c r="G42" s="448"/>
      <c r="I42" s="458" t="str">
        <f t="shared" si="2"/>
        <v>--</v>
      </c>
      <c r="J42" t="str">
        <f t="shared" si="0"/>
        <v>- -</v>
      </c>
      <c r="K42" s="455">
        <f t="shared" si="3"/>
        <v>2000</v>
      </c>
      <c r="M42" t="str">
        <f t="shared" si="4"/>
        <v>do not count</v>
      </c>
      <c r="O42" s="457">
        <f t="shared" si="5"/>
        <v>0</v>
      </c>
      <c r="P42" s="457">
        <f t="shared" si="7"/>
        <v>0</v>
      </c>
      <c r="Q42" s="457">
        <f t="shared" si="6"/>
        <v>1</v>
      </c>
    </row>
    <row r="43" spans="1:17">
      <c r="A43" s="483">
        <v>30</v>
      </c>
      <c r="B43" s="451"/>
      <c r="C43" s="459"/>
      <c r="D43" s="451"/>
      <c r="E43" s="464" t="str">
        <f t="shared" si="1"/>
        <v xml:space="preserve">  - -</v>
      </c>
      <c r="F43" s="452"/>
      <c r="G43" s="448"/>
      <c r="I43" s="458" t="str">
        <f t="shared" si="2"/>
        <v>--</v>
      </c>
      <c r="J43" t="str">
        <f t="shared" si="0"/>
        <v>- -</v>
      </c>
      <c r="K43" s="455">
        <f t="shared" si="3"/>
        <v>2000</v>
      </c>
      <c r="M43" t="str">
        <f t="shared" si="4"/>
        <v>do not count</v>
      </c>
      <c r="O43" s="457">
        <f t="shared" si="5"/>
        <v>0</v>
      </c>
      <c r="P43" s="457">
        <f t="shared" si="7"/>
        <v>0</v>
      </c>
      <c r="Q43" s="457">
        <f t="shared" si="6"/>
        <v>1</v>
      </c>
    </row>
    <row r="44" spans="1:17">
      <c r="A44" s="483">
        <v>31</v>
      </c>
      <c r="B44" s="451"/>
      <c r="C44" s="459"/>
      <c r="D44" s="451"/>
      <c r="E44" s="464" t="str">
        <f t="shared" si="1"/>
        <v xml:space="preserve">  - -</v>
      </c>
      <c r="F44" s="452"/>
      <c r="G44" s="448"/>
      <c r="I44" s="458" t="str">
        <f t="shared" si="2"/>
        <v>--</v>
      </c>
      <c r="J44" t="str">
        <f t="shared" si="0"/>
        <v>- -</v>
      </c>
      <c r="K44" s="455">
        <f t="shared" si="3"/>
        <v>2000</v>
      </c>
      <c r="M44" t="str">
        <f t="shared" si="4"/>
        <v>do not count</v>
      </c>
      <c r="O44" s="457">
        <f t="shared" si="5"/>
        <v>0</v>
      </c>
      <c r="P44" s="457">
        <f t="shared" si="7"/>
        <v>0</v>
      </c>
      <c r="Q44" s="457">
        <f t="shared" si="6"/>
        <v>1</v>
      </c>
    </row>
    <row r="45" spans="1:17">
      <c r="A45" s="483">
        <v>32</v>
      </c>
      <c r="B45" s="451"/>
      <c r="C45" s="459"/>
      <c r="D45" s="451"/>
      <c r="E45" s="464" t="str">
        <f t="shared" si="1"/>
        <v xml:space="preserve">  - -</v>
      </c>
      <c r="F45" s="452"/>
      <c r="G45" s="448"/>
      <c r="I45" s="458" t="str">
        <f t="shared" si="2"/>
        <v>--</v>
      </c>
      <c r="J45" t="str">
        <f t="shared" si="0"/>
        <v>- -</v>
      </c>
      <c r="K45" s="455">
        <f t="shared" si="3"/>
        <v>2000</v>
      </c>
      <c r="M45" t="str">
        <f t="shared" si="4"/>
        <v>do not count</v>
      </c>
      <c r="O45" s="457">
        <f t="shared" si="5"/>
        <v>0</v>
      </c>
      <c r="P45" s="457">
        <f t="shared" si="7"/>
        <v>0</v>
      </c>
      <c r="Q45" s="457">
        <f t="shared" si="6"/>
        <v>1</v>
      </c>
    </row>
    <row r="46" spans="1:17">
      <c r="A46" s="483">
        <v>33</v>
      </c>
      <c r="B46" s="451"/>
      <c r="C46" s="459"/>
      <c r="D46" s="451"/>
      <c r="E46" s="464" t="str">
        <f t="shared" si="1"/>
        <v xml:space="preserve">  - -</v>
      </c>
      <c r="F46" s="452"/>
      <c r="G46" s="448"/>
      <c r="I46" s="458" t="str">
        <f t="shared" si="2"/>
        <v>--</v>
      </c>
      <c r="J46" t="str">
        <f t="shared" si="0"/>
        <v>- -</v>
      </c>
      <c r="K46" s="455">
        <f t="shared" si="3"/>
        <v>2000</v>
      </c>
      <c r="M46" t="str">
        <f t="shared" si="4"/>
        <v>do not count</v>
      </c>
      <c r="O46" s="457">
        <f t="shared" si="5"/>
        <v>0</v>
      </c>
      <c r="P46" s="457">
        <f t="shared" si="7"/>
        <v>0</v>
      </c>
      <c r="Q46" s="457">
        <f t="shared" si="6"/>
        <v>1</v>
      </c>
    </row>
    <row r="47" spans="1:17">
      <c r="A47" s="483">
        <v>34</v>
      </c>
      <c r="B47" s="451"/>
      <c r="C47" s="459"/>
      <c r="D47" s="451"/>
      <c r="E47" s="464" t="str">
        <f t="shared" si="1"/>
        <v xml:space="preserve">  - -</v>
      </c>
      <c r="F47" s="452"/>
      <c r="G47" s="448"/>
      <c r="I47" s="458" t="str">
        <f t="shared" si="2"/>
        <v>--</v>
      </c>
      <c r="J47" t="str">
        <f t="shared" si="0"/>
        <v>- -</v>
      </c>
      <c r="K47" s="455">
        <f t="shared" si="3"/>
        <v>2000</v>
      </c>
      <c r="M47" t="str">
        <f t="shared" si="4"/>
        <v>do not count</v>
      </c>
      <c r="O47" s="457">
        <f t="shared" si="5"/>
        <v>0</v>
      </c>
      <c r="P47" s="457">
        <f t="shared" si="7"/>
        <v>0</v>
      </c>
      <c r="Q47" s="457">
        <f t="shared" si="6"/>
        <v>1</v>
      </c>
    </row>
    <row r="48" spans="1:17">
      <c r="A48" s="483">
        <v>35</v>
      </c>
      <c r="B48" s="451"/>
      <c r="C48" s="459"/>
      <c r="D48" s="451"/>
      <c r="E48" s="464" t="str">
        <f t="shared" si="1"/>
        <v xml:space="preserve">  - -</v>
      </c>
      <c r="F48" s="452"/>
      <c r="G48" s="448"/>
      <c r="I48" s="458" t="str">
        <f t="shared" si="2"/>
        <v>--</v>
      </c>
      <c r="J48" t="str">
        <f t="shared" si="0"/>
        <v>- -</v>
      </c>
      <c r="K48" s="455">
        <f t="shared" si="3"/>
        <v>2000</v>
      </c>
      <c r="M48" t="str">
        <f t="shared" si="4"/>
        <v>do not count</v>
      </c>
      <c r="O48" s="457">
        <f t="shared" si="5"/>
        <v>0</v>
      </c>
      <c r="P48" s="457">
        <f t="shared" si="7"/>
        <v>0</v>
      </c>
      <c r="Q48" s="457">
        <f t="shared" si="6"/>
        <v>1</v>
      </c>
    </row>
    <row r="49" spans="1:17">
      <c r="A49" s="483">
        <v>36</v>
      </c>
      <c r="B49" s="451"/>
      <c r="C49" s="459"/>
      <c r="D49" s="451"/>
      <c r="E49" s="464" t="str">
        <f t="shared" si="1"/>
        <v xml:space="preserve">  - -</v>
      </c>
      <c r="F49" s="452"/>
      <c r="G49" s="448"/>
      <c r="I49" s="458" t="str">
        <f t="shared" si="2"/>
        <v>--</v>
      </c>
      <c r="J49" t="str">
        <f t="shared" si="0"/>
        <v>- -</v>
      </c>
      <c r="K49" s="455">
        <f t="shared" si="3"/>
        <v>2000</v>
      </c>
      <c r="M49" t="str">
        <f t="shared" si="4"/>
        <v>do not count</v>
      </c>
      <c r="O49" s="457">
        <f t="shared" si="5"/>
        <v>0</v>
      </c>
      <c r="P49" s="457">
        <f t="shared" si="7"/>
        <v>0</v>
      </c>
      <c r="Q49" s="457">
        <f t="shared" si="6"/>
        <v>1</v>
      </c>
    </row>
    <row r="50" spans="1:17">
      <c r="A50" s="483">
        <v>37</v>
      </c>
      <c r="B50" s="451"/>
      <c r="C50" s="459"/>
      <c r="D50" s="451"/>
      <c r="E50" s="464" t="str">
        <f t="shared" si="1"/>
        <v xml:space="preserve">  - -</v>
      </c>
      <c r="F50" s="452"/>
      <c r="G50" s="448"/>
      <c r="I50" s="458" t="str">
        <f t="shared" si="2"/>
        <v>--</v>
      </c>
      <c r="J50" t="str">
        <f t="shared" si="0"/>
        <v>- -</v>
      </c>
      <c r="K50" s="455">
        <f t="shared" si="3"/>
        <v>2000</v>
      </c>
      <c r="M50" t="str">
        <f t="shared" si="4"/>
        <v>do not count</v>
      </c>
      <c r="O50" s="457">
        <f t="shared" si="5"/>
        <v>0</v>
      </c>
      <c r="P50" s="457">
        <f t="shared" si="7"/>
        <v>0</v>
      </c>
      <c r="Q50" s="457">
        <f t="shared" si="6"/>
        <v>1</v>
      </c>
    </row>
    <row r="51" spans="1:17">
      <c r="A51" s="483">
        <v>38</v>
      </c>
      <c r="B51" s="451"/>
      <c r="C51" s="459"/>
      <c r="D51" s="451"/>
      <c r="E51" s="464" t="str">
        <f t="shared" si="1"/>
        <v xml:space="preserve">  - -</v>
      </c>
      <c r="F51" s="452"/>
      <c r="G51" s="448"/>
      <c r="I51" s="458" t="str">
        <f t="shared" si="2"/>
        <v>--</v>
      </c>
      <c r="J51" t="str">
        <f t="shared" si="0"/>
        <v>- -</v>
      </c>
      <c r="K51" s="455">
        <f t="shared" si="3"/>
        <v>2000</v>
      </c>
      <c r="M51" t="str">
        <f t="shared" si="4"/>
        <v>do not count</v>
      </c>
      <c r="O51" s="457">
        <f t="shared" si="5"/>
        <v>0</v>
      </c>
      <c r="P51" s="457">
        <f t="shared" si="7"/>
        <v>0</v>
      </c>
      <c r="Q51" s="457">
        <f t="shared" si="6"/>
        <v>1</v>
      </c>
    </row>
    <row r="52" spans="1:17">
      <c r="A52" s="483">
        <v>39</v>
      </c>
      <c r="B52" s="451"/>
      <c r="C52" s="459"/>
      <c r="D52" s="451"/>
      <c r="E52" s="464" t="str">
        <f t="shared" si="1"/>
        <v xml:space="preserve">  - -</v>
      </c>
      <c r="F52" s="452"/>
      <c r="G52" s="448"/>
      <c r="I52" s="458" t="str">
        <f t="shared" si="2"/>
        <v>--</v>
      </c>
      <c r="J52" t="str">
        <f t="shared" si="0"/>
        <v>- -</v>
      </c>
      <c r="K52" s="455">
        <f t="shared" si="3"/>
        <v>2000</v>
      </c>
      <c r="M52" t="str">
        <f t="shared" si="4"/>
        <v>do not count</v>
      </c>
      <c r="O52" s="457">
        <f t="shared" si="5"/>
        <v>0</v>
      </c>
      <c r="P52" s="457">
        <f t="shared" si="7"/>
        <v>0</v>
      </c>
      <c r="Q52" s="457">
        <f t="shared" si="6"/>
        <v>1</v>
      </c>
    </row>
    <row r="53" spans="1:17">
      <c r="A53" s="483">
        <v>40</v>
      </c>
      <c r="B53" s="451"/>
      <c r="C53" s="459"/>
      <c r="D53" s="451"/>
      <c r="E53" s="464" t="str">
        <f t="shared" si="1"/>
        <v xml:space="preserve">  - -</v>
      </c>
      <c r="F53" s="452"/>
      <c r="G53" s="448"/>
      <c r="I53" s="458" t="str">
        <f t="shared" si="2"/>
        <v>--</v>
      </c>
      <c r="J53" t="str">
        <f t="shared" si="0"/>
        <v>- -</v>
      </c>
      <c r="K53" s="455">
        <f t="shared" si="3"/>
        <v>2000</v>
      </c>
      <c r="M53" t="str">
        <f t="shared" si="4"/>
        <v>do not count</v>
      </c>
      <c r="O53" s="457">
        <f t="shared" si="5"/>
        <v>0</v>
      </c>
      <c r="P53" s="457">
        <f t="shared" si="7"/>
        <v>0</v>
      </c>
      <c r="Q53" s="457">
        <f t="shared" si="6"/>
        <v>1</v>
      </c>
    </row>
    <row r="54" spans="1:17">
      <c r="A54" s="483">
        <v>41</v>
      </c>
      <c r="B54" s="451"/>
      <c r="C54" s="459"/>
      <c r="D54" s="451"/>
      <c r="E54" s="464" t="str">
        <f t="shared" si="1"/>
        <v xml:space="preserve">  - -</v>
      </c>
      <c r="F54" s="452"/>
      <c r="G54" s="448"/>
      <c r="I54" s="458" t="str">
        <f t="shared" si="2"/>
        <v>--</v>
      </c>
      <c r="J54" t="str">
        <f t="shared" si="0"/>
        <v>- -</v>
      </c>
      <c r="K54" s="455">
        <f t="shared" si="3"/>
        <v>2000</v>
      </c>
      <c r="M54" t="str">
        <f t="shared" si="4"/>
        <v>do not count</v>
      </c>
      <c r="O54" s="457">
        <f t="shared" si="5"/>
        <v>0</v>
      </c>
      <c r="P54" s="457">
        <f t="shared" si="7"/>
        <v>0</v>
      </c>
      <c r="Q54" s="457">
        <f t="shared" si="6"/>
        <v>1</v>
      </c>
    </row>
    <row r="55" spans="1:17">
      <c r="A55" s="483">
        <v>42</v>
      </c>
      <c r="B55" s="451"/>
      <c r="C55" s="459"/>
      <c r="D55" s="451"/>
      <c r="E55" s="464" t="str">
        <f t="shared" si="1"/>
        <v xml:space="preserve">  - -</v>
      </c>
      <c r="F55" s="452"/>
      <c r="G55" s="448"/>
      <c r="I55" s="458" t="str">
        <f t="shared" si="2"/>
        <v>--</v>
      </c>
      <c r="J55" t="str">
        <f t="shared" si="0"/>
        <v>- -</v>
      </c>
      <c r="K55" s="455">
        <f t="shared" si="3"/>
        <v>2000</v>
      </c>
      <c r="M55" t="str">
        <f t="shared" si="4"/>
        <v>do not count</v>
      </c>
      <c r="O55" s="457">
        <f t="shared" si="5"/>
        <v>0</v>
      </c>
      <c r="P55" s="457">
        <f t="shared" si="7"/>
        <v>0</v>
      </c>
      <c r="Q55" s="457">
        <f t="shared" si="6"/>
        <v>1</v>
      </c>
    </row>
    <row r="56" spans="1:17">
      <c r="A56" s="483">
        <v>43</v>
      </c>
      <c r="B56" s="451"/>
      <c r="C56" s="459"/>
      <c r="D56" s="451"/>
      <c r="E56" s="464" t="str">
        <f t="shared" si="1"/>
        <v xml:space="preserve">  - -</v>
      </c>
      <c r="F56" s="452"/>
      <c r="G56" s="448"/>
      <c r="I56" s="458" t="str">
        <f t="shared" si="2"/>
        <v>--</v>
      </c>
      <c r="J56" t="str">
        <f t="shared" si="0"/>
        <v>- -</v>
      </c>
      <c r="K56" s="455">
        <f t="shared" si="3"/>
        <v>2000</v>
      </c>
      <c r="M56" t="str">
        <f t="shared" si="4"/>
        <v>do not count</v>
      </c>
      <c r="O56" s="457">
        <f t="shared" si="5"/>
        <v>0</v>
      </c>
      <c r="P56" s="457">
        <f t="shared" si="7"/>
        <v>0</v>
      </c>
      <c r="Q56" s="457">
        <f t="shared" si="6"/>
        <v>1</v>
      </c>
    </row>
    <row r="57" spans="1:17">
      <c r="A57" s="483">
        <v>44</v>
      </c>
      <c r="B57" s="451"/>
      <c r="C57" s="459"/>
      <c r="D57" s="451"/>
      <c r="E57" s="464" t="str">
        <f t="shared" si="1"/>
        <v xml:space="preserve">  - -</v>
      </c>
      <c r="F57" s="452"/>
      <c r="G57" s="448"/>
      <c r="I57" s="458" t="str">
        <f t="shared" si="2"/>
        <v>--</v>
      </c>
      <c r="J57" t="str">
        <f t="shared" si="0"/>
        <v>- -</v>
      </c>
      <c r="K57" s="455">
        <f t="shared" si="3"/>
        <v>2000</v>
      </c>
      <c r="M57" t="str">
        <f t="shared" si="4"/>
        <v>do not count</v>
      </c>
      <c r="O57" s="457">
        <f t="shared" si="5"/>
        <v>0</v>
      </c>
      <c r="P57" s="457">
        <f t="shared" si="7"/>
        <v>0</v>
      </c>
      <c r="Q57" s="457">
        <f t="shared" si="6"/>
        <v>1</v>
      </c>
    </row>
    <row r="58" spans="1:17">
      <c r="A58" s="483">
        <v>45</v>
      </c>
      <c r="B58" s="451"/>
      <c r="C58" s="459"/>
      <c r="D58" s="451"/>
      <c r="E58" s="464" t="str">
        <f t="shared" si="1"/>
        <v xml:space="preserve">  - -</v>
      </c>
      <c r="F58" s="452"/>
      <c r="G58" s="448"/>
      <c r="I58" s="458" t="str">
        <f t="shared" si="2"/>
        <v>--</v>
      </c>
      <c r="J58" t="str">
        <f t="shared" si="0"/>
        <v>- -</v>
      </c>
      <c r="K58" s="455">
        <f t="shared" si="3"/>
        <v>2000</v>
      </c>
      <c r="M58" t="str">
        <f t="shared" si="4"/>
        <v>do not count</v>
      </c>
      <c r="O58" s="457">
        <f t="shared" si="5"/>
        <v>0</v>
      </c>
      <c r="P58" s="457">
        <f t="shared" si="7"/>
        <v>0</v>
      </c>
      <c r="Q58" s="457">
        <f t="shared" si="6"/>
        <v>1</v>
      </c>
    </row>
    <row r="59" spans="1:17"/>
    <row r="60" spans="1:17"/>
  </sheetData>
  <sheetProtection sheet="1" objects="1" scenarios="1"/>
  <protectedRanges>
    <protectedRange sqref="F14:G58" name="Amout and explanation"/>
    <protectedRange sqref="B14:D58" name="dates"/>
    <protectedRange sqref="W10:AH11" name="English and French text and comments"/>
  </protectedRanges>
  <mergeCells count="4">
    <mergeCell ref="B6:G6"/>
    <mergeCell ref="B7:G7"/>
    <mergeCell ref="B9:D10"/>
    <mergeCell ref="Z4:AM4"/>
  </mergeCells>
  <phoneticPr fontId="4" type="noConversion"/>
  <conditionalFormatting sqref="E14:E58">
    <cfRule type="expression" dxfId="17" priority="1" stopIfTrue="1">
      <formula>(LEN($J14)&gt;6)</formula>
    </cfRule>
  </conditionalFormatting>
  <conditionalFormatting sqref="F14:F58">
    <cfRule type="expression" dxfId="16" priority="2" stopIfTrue="1">
      <formula>(LEN($J14)&gt;6)</formula>
    </cfRule>
  </conditionalFormatting>
  <conditionalFormatting sqref="O14:Q58">
    <cfRule type="cellIs" dxfId="15" priority="3" stopIfTrue="1" operator="equal">
      <formula>1</formula>
    </cfRule>
  </conditionalFormatting>
  <conditionalFormatting sqref="M14:M58">
    <cfRule type="cellIs" dxfId="14" priority="4" stopIfTrue="1" operator="equal">
      <formula>"do not count"</formula>
    </cfRule>
    <cfRule type="cellIs" dxfId="13" priority="5" stopIfTrue="1" operator="equal">
      <formula>"current"</formula>
    </cfRule>
    <cfRule type="cellIs" dxfId="12" priority="6" stopIfTrue="1" operator="equal">
      <formula>"next 45 days"</formula>
    </cfRule>
  </conditionalFormatting>
  <conditionalFormatting sqref="AE10 W10">
    <cfRule type="cellIs" dxfId="11" priority="7" stopIfTrue="1" operator="equal">
      <formula>W9</formula>
    </cfRule>
  </conditionalFormatting>
  <conditionalFormatting sqref="AD10">
    <cfRule type="cellIs" dxfId="10" priority="8" stopIfTrue="1" operator="equal">
      <formula>AD6</formula>
    </cfRule>
  </conditionalFormatting>
  <conditionalFormatting sqref="AC10">
    <cfRule type="cellIs" dxfId="9" priority="9" stopIfTrue="1" operator="equal">
      <formula>AC4</formula>
    </cfRule>
  </conditionalFormatting>
  <conditionalFormatting sqref="W10">
    <cfRule type="cellIs" dxfId="8" priority="10" stopIfTrue="1" operator="equal">
      <formula>W1048515</formula>
    </cfRule>
  </conditionalFormatting>
  <conditionalFormatting sqref="X10">
    <cfRule type="cellIs" dxfId="7" priority="11" stopIfTrue="1" operator="equal">
      <formula>X1048500</formula>
    </cfRule>
  </conditionalFormatting>
  <conditionalFormatting sqref="AG10">
    <cfRule type="cellIs" dxfId="6" priority="12" stopIfTrue="1" operator="equal">
      <formula>AG1048521</formula>
    </cfRule>
  </conditionalFormatting>
  <conditionalFormatting sqref="AF10 AB10">
    <cfRule type="cellIs" dxfId="5" priority="13" stopIfTrue="1" operator="equal">
      <formula>AB11</formula>
    </cfRule>
  </conditionalFormatting>
  <conditionalFormatting sqref="Z10">
    <cfRule type="cellIs" dxfId="4" priority="14" stopIfTrue="1" operator="equal">
      <formula>Z1048450</formula>
    </cfRule>
  </conditionalFormatting>
  <conditionalFormatting sqref="AE10">
    <cfRule type="cellIs" dxfId="3" priority="15" stopIfTrue="1" operator="equal">
      <formula>AE1048541</formula>
    </cfRule>
  </conditionalFormatting>
  <conditionalFormatting sqref="AH10">
    <cfRule type="cellIs" dxfId="2" priority="16" stopIfTrue="1" operator="equal">
      <formula>AH1048477</formula>
    </cfRule>
  </conditionalFormatting>
  <conditionalFormatting sqref="Y10">
    <cfRule type="cellIs" dxfId="1" priority="17" stopIfTrue="1" operator="equal">
      <formula>Y1048523</formula>
    </cfRule>
  </conditionalFormatting>
  <conditionalFormatting sqref="AA10">
    <cfRule type="cellIs" dxfId="0" priority="18" stopIfTrue="1" operator="equal">
      <formula>#REF!</formula>
    </cfRule>
  </conditionalFormatting>
  <pageMargins left="0.75" right="0.75" top="0.53" bottom="0.84" header="0.23" footer="0.5"/>
  <pageSetup fitToHeight="99" orientation="landscape" horizontalDpi="1200" verticalDpi="1200" r:id="rId1"/>
  <headerFooter alignWithMargins="0">
    <oddFooter>&amp;L[Path]&amp;F&amp;R[Tab]</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sheetPr>
  <dimension ref="A1:IV50"/>
  <sheetViews>
    <sheetView showGridLines="0" showRowColHeaders="0" tabSelected="1" zoomScale="148" zoomScaleNormal="148" workbookViewId="0">
      <selection activeCell="B40" sqref="B40"/>
    </sheetView>
  </sheetViews>
  <sheetFormatPr defaultColWidth="0" defaultRowHeight="12.75"/>
  <cols>
    <col min="1" max="1" width="4.85546875" style="614" customWidth="1"/>
    <col min="2" max="2" width="98.140625" style="599" customWidth="1"/>
    <col min="3" max="3" width="3.42578125" style="614" customWidth="1"/>
    <col min="4" max="4" width="3.42578125" style="614" hidden="1" customWidth="1"/>
    <col min="5" max="5" width="86.42578125" style="599" hidden="1" customWidth="1"/>
    <col min="6" max="6" width="122.7109375" style="599" hidden="1" customWidth="1"/>
    <col min="7" max="7" width="0" style="614" hidden="1" customWidth="1"/>
    <col min="8" max="8" width="51.140625" style="614" hidden="1" customWidth="1"/>
    <col min="9" max="255" width="0" style="614" hidden="1" customWidth="1"/>
    <col min="256" max="16384" width="2.5703125" style="614" hidden="1"/>
  </cols>
  <sheetData>
    <row r="1" spans="1:256" ht="3" customHeight="1">
      <c r="F1" s="615"/>
    </row>
    <row r="2" spans="1:256" ht="3" customHeight="1">
      <c r="F2" s="615"/>
    </row>
    <row r="3" spans="1:256" ht="46.5">
      <c r="A3" s="616"/>
      <c r="B3" s="676" t="str">
        <f t="shared" ref="B3:B41" si="0">IF(ISBLANK(E3),"",IF(Language="f",F3,E3))</f>
        <v>Journal de bord avantages et dépenses
d'automobile – instructions d'utilisation</v>
      </c>
      <c r="C3" s="617"/>
      <c r="D3" s="617"/>
      <c r="E3" s="612" t="s">
        <v>447</v>
      </c>
      <c r="F3" s="613" t="s">
        <v>392</v>
      </c>
      <c r="G3" s="598"/>
      <c r="I3" s="598"/>
      <c r="J3" s="598"/>
      <c r="K3" s="598"/>
      <c r="L3" s="598"/>
      <c r="M3" s="598"/>
      <c r="N3" s="598"/>
      <c r="O3" s="598"/>
      <c r="P3" s="598"/>
    </row>
    <row r="4" spans="1:256" ht="6" customHeight="1">
      <c r="B4" s="677" t="str">
        <f t="shared" si="0"/>
        <v/>
      </c>
      <c r="E4" s="611"/>
      <c r="F4" s="562"/>
      <c r="IV4" s="614" t="s">
        <v>391</v>
      </c>
    </row>
    <row r="5" spans="1:256" ht="15.95" customHeight="1">
      <c r="B5" s="678" t="str">
        <f t="shared" si="0"/>
        <v xml:space="preserve">Pour en savoir plus, consultez le document : </v>
      </c>
      <c r="E5" s="618" t="s">
        <v>413</v>
      </c>
      <c r="F5" s="619" t="s">
        <v>418</v>
      </c>
    </row>
    <row r="6" spans="1:256" ht="15.75" customHeight="1">
      <c r="B6" s="679" t="str">
        <f t="shared" si="0"/>
        <v>Utilisation d'une automobile – Guide fiscal</v>
      </c>
      <c r="E6" s="620" t="s">
        <v>446</v>
      </c>
      <c r="F6" s="623" t="s">
        <v>414</v>
      </c>
    </row>
    <row r="7" spans="1:256" ht="7.5" customHeight="1">
      <c r="B7" s="677" t="str">
        <f t="shared" si="0"/>
        <v/>
      </c>
      <c r="E7" s="611"/>
      <c r="F7" s="562"/>
    </row>
    <row r="8" spans="1:256" s="624" customFormat="1" ht="15">
      <c r="B8" s="680" t="str">
        <f t="shared" si="0"/>
        <v>Couleurs utilisées dans la feuille de calcul</v>
      </c>
      <c r="E8" s="626" t="s">
        <v>327</v>
      </c>
      <c r="F8" s="625" t="s">
        <v>393</v>
      </c>
    </row>
    <row r="9" spans="1:256" s="624" customFormat="1">
      <c r="B9" s="681" t="str">
        <f t="shared" si="0"/>
        <v>Les couleurs qui apparaissent dans les cellules ont les significations suivantes.</v>
      </c>
      <c r="E9" s="628" t="s">
        <v>415</v>
      </c>
      <c r="F9" s="627" t="s">
        <v>421</v>
      </c>
    </row>
    <row r="10" spans="1:256" s="624" customFormat="1">
      <c r="B10" s="682" t="str">
        <f t="shared" si="0"/>
        <v>–   Jaune ou ambre – texte ou chiffres que vous avez saisis.</v>
      </c>
      <c r="E10" s="630" t="s">
        <v>402</v>
      </c>
      <c r="F10" s="629" t="s">
        <v>403</v>
      </c>
    </row>
    <row r="11" spans="1:256" s="624" customFormat="1">
      <c r="B11" s="682" t="str">
        <f t="shared" si="0"/>
        <v xml:space="preserve">–   Noir ou gris – en-tête ou instructions. </v>
      </c>
      <c r="E11" s="630" t="s">
        <v>404</v>
      </c>
      <c r="F11" s="629" t="s">
        <v>405</v>
      </c>
    </row>
    <row r="12" spans="1:256" s="624" customFormat="1">
      <c r="B12" s="682" t="str">
        <f t="shared" si="0"/>
        <v xml:space="preserve">–   Blanc – résultat d'une formule utilisée dans la feuille de calcul. </v>
      </c>
      <c r="E12" s="630" t="s">
        <v>406</v>
      </c>
      <c r="F12" s="629" t="s">
        <v>407</v>
      </c>
    </row>
    <row r="13" spans="1:256" s="624" customFormat="1">
      <c r="B13" s="682" t="str">
        <f t="shared" si="0"/>
        <v>–   Rouge ou orangé – problème possible.</v>
      </c>
      <c r="E13" s="630" t="s">
        <v>408</v>
      </c>
      <c r="F13" s="629" t="s">
        <v>409</v>
      </c>
    </row>
    <row r="14" spans="1:256" s="624" customFormat="1" ht="9" customHeight="1">
      <c r="B14" s="683" t="str">
        <f t="shared" si="0"/>
        <v/>
      </c>
      <c r="E14" s="632"/>
      <c r="F14" s="631"/>
    </row>
    <row r="15" spans="1:256" s="624" customFormat="1" ht="15">
      <c r="B15" s="680" t="str">
        <f t="shared" si="0"/>
        <v xml:space="preserve">Deux sections </v>
      </c>
      <c r="E15" s="626" t="s">
        <v>442</v>
      </c>
      <c r="F15" s="625" t="s">
        <v>443</v>
      </c>
    </row>
    <row r="16" spans="1:256" s="624" customFormat="1" ht="3" customHeight="1">
      <c r="B16" s="681" t="str">
        <f t="shared" si="0"/>
        <v/>
      </c>
      <c r="E16" s="628"/>
      <c r="F16" s="627"/>
    </row>
    <row r="17" spans="2:6" s="624" customFormat="1">
      <c r="B17" s="683" t="str">
        <f t="shared" si="0"/>
        <v>1.  Sommaire annuel</v>
      </c>
      <c r="E17" s="632" t="s">
        <v>386</v>
      </c>
      <c r="F17" s="631" t="s">
        <v>399</v>
      </c>
    </row>
    <row r="18" spans="2:6" s="624" customFormat="1">
      <c r="B18" s="683" t="str">
        <f t="shared" si="0"/>
        <v/>
      </c>
      <c r="E18" s="632"/>
    </row>
    <row r="19" spans="2:6" s="624" customFormat="1">
      <c r="B19" s="683" t="str">
        <f t="shared" si="0"/>
        <v/>
      </c>
      <c r="E19" s="632"/>
      <c r="F19" s="627" t="s">
        <v>328</v>
      </c>
    </row>
    <row r="20" spans="2:6" s="624" customFormat="1" ht="24">
      <c r="B20" s="681" t="str">
        <f t="shared" si="0"/>
        <v>Utilisez le Sommaire annuel pour saisir l'année, des observations précises
et (vers la gauche) tous les mois au cours desquels aucun véhicule n'était disponible.</v>
      </c>
      <c r="E20" s="628" t="s">
        <v>416</v>
      </c>
      <c r="F20" s="627" t="s">
        <v>394</v>
      </c>
    </row>
    <row r="21" spans="2:6" s="624" customFormat="1">
      <c r="B21" s="681">
        <f t="shared" si="0"/>
        <v>0</v>
      </c>
      <c r="E21" s="628" t="s">
        <v>328</v>
      </c>
      <c r="F21" s="627"/>
    </row>
    <row r="22" spans="2:6" s="624" customFormat="1" ht="3.95" customHeight="1">
      <c r="B22" s="681" t="str">
        <f t="shared" si="0"/>
        <v/>
      </c>
      <c r="E22" s="628"/>
      <c r="F22" s="629"/>
    </row>
    <row r="23" spans="2:6" s="624" customFormat="1">
      <c r="B23" s="681" t="str">
        <f t="shared" si="0"/>
        <v>Contenu du Sommaire annuel :</v>
      </c>
      <c r="E23" s="628" t="s">
        <v>329</v>
      </c>
      <c r="F23" s="627" t="s">
        <v>395</v>
      </c>
    </row>
    <row r="24" spans="2:6" s="624" customFormat="1">
      <c r="B24" s="682" t="str">
        <f t="shared" si="0"/>
        <v xml:space="preserve">–   Partie supérieure – chiffres dont vous aurez besoin aux fins de l'impôt. </v>
      </c>
      <c r="E24" s="630" t="s">
        <v>410</v>
      </c>
      <c r="F24" s="629" t="s">
        <v>411</v>
      </c>
    </row>
    <row r="25" spans="2:6" s="624" customFormat="1" ht="24">
      <c r="B25" s="682" t="str">
        <f t="shared" si="0"/>
        <v>–   Partie inférieure – diagnostics de détection des erreurs (comme les coquilles); 
      il peut arriver qu'aucune correction ne soit nécessaire.</v>
      </c>
      <c r="E25" s="630" t="s">
        <v>412</v>
      </c>
      <c r="F25" s="629" t="s">
        <v>422</v>
      </c>
    </row>
    <row r="26" spans="2:6" s="624" customFormat="1" ht="9" customHeight="1">
      <c r="B26" s="682" t="str">
        <f t="shared" si="0"/>
        <v/>
      </c>
      <c r="E26" s="630"/>
      <c r="F26" s="627"/>
    </row>
    <row r="27" spans="2:6" s="624" customFormat="1">
      <c r="B27" s="683" t="str">
        <f t="shared" si="0"/>
        <v>2.  Journaux mensuels</v>
      </c>
      <c r="D27" s="633"/>
      <c r="E27" s="632" t="s">
        <v>385</v>
      </c>
      <c r="F27" s="631" t="s">
        <v>400</v>
      </c>
    </row>
    <row r="28" spans="2:6" s="624" customFormat="1">
      <c r="B28" s="683" t="str">
        <f t="shared" si="0"/>
        <v/>
      </c>
      <c r="D28" s="633"/>
      <c r="E28" s="632"/>
      <c r="F28" s="629"/>
    </row>
    <row r="29" spans="2:6" s="624" customFormat="1">
      <c r="B29" s="683" t="str">
        <f t="shared" si="0"/>
        <v/>
      </c>
      <c r="D29" s="633"/>
      <c r="E29" s="632"/>
      <c r="F29" s="627"/>
    </row>
    <row r="30" spans="2:6" s="624" customFormat="1">
      <c r="B30" s="681" t="str">
        <f t="shared" si="0"/>
        <v>Utilisez les journaux mensuels pour consigner les dates, les distances et les dépenses :</v>
      </c>
      <c r="E30" s="628" t="s">
        <v>439</v>
      </c>
      <c r="F30" s="627" t="s">
        <v>437</v>
      </c>
    </row>
    <row r="31" spans="2:6" s="624" customFormat="1">
      <c r="B31" s="682" t="str">
        <f t="shared" si="0"/>
        <v>–   Partie supérieure – à remplir au début ou à la fin du mois, selon le cas.</v>
      </c>
      <c r="E31" s="630" t="s">
        <v>434</v>
      </c>
      <c r="F31" s="638" t="s">
        <v>423</v>
      </c>
    </row>
    <row r="32" spans="2:6" s="624" customFormat="1" ht="24">
      <c r="B32" s="682" t="str">
        <f t="shared" si="0"/>
        <v>–   Partie inférieure – à remplir chaque jour. (Si vous n'avez pas utilisé le véhicule pour affaires,
      n'entrez que la date.) À la droite de la colonne « C. Destination » n'entrez que des chiffres, et non pas du texte.</v>
      </c>
      <c r="E32" s="630" t="s">
        <v>455</v>
      </c>
      <c r="F32" s="638" t="s">
        <v>424</v>
      </c>
    </row>
    <row r="33" spans="2:6" s="624" customFormat="1" ht="9" customHeight="1">
      <c r="B33" s="681" t="str">
        <f t="shared" si="0"/>
        <v/>
      </c>
      <c r="E33" s="628"/>
      <c r="F33" s="629"/>
    </row>
    <row r="34" spans="2:6" s="624" customFormat="1" hidden="1">
      <c r="B34" s="683" t="str">
        <f t="shared" si="0"/>
        <v>3.  Paiements ($) à l'employeur</v>
      </c>
      <c r="E34" s="632" t="s">
        <v>384</v>
      </c>
      <c r="F34" s="631" t="s">
        <v>401</v>
      </c>
    </row>
    <row r="35" spans="2:6" s="624" customFormat="1" hidden="1">
      <c r="B35" s="683" t="str">
        <f t="shared" si="0"/>
        <v/>
      </c>
      <c r="E35" s="632"/>
      <c r="F35" s="627"/>
    </row>
    <row r="36" spans="2:6" s="624" customFormat="1" hidden="1">
      <c r="B36" s="683" t="str">
        <f t="shared" si="0"/>
        <v/>
      </c>
      <c r="E36" s="632"/>
      <c r="F36" s="634"/>
    </row>
    <row r="37" spans="2:6" s="624" customFormat="1" ht="24" hidden="1">
      <c r="B37" s="681" t="str">
        <f t="shared" si="0"/>
        <v xml:space="preserve">Entrez tout paiement que vous avez fait à votre employeur relativement au véhicule, dans l'exercice en cours ou dans un délai de 45 jours suivant la fin de l'exercice. </v>
      </c>
      <c r="E37" s="628" t="s">
        <v>417</v>
      </c>
      <c r="F37" s="627" t="s">
        <v>396</v>
      </c>
    </row>
    <row r="38" spans="2:6" s="624" customFormat="1" ht="9" customHeight="1">
      <c r="B38" s="681" t="str">
        <f t="shared" si="0"/>
        <v/>
      </c>
      <c r="E38" s="628"/>
      <c r="F38" s="634"/>
    </row>
    <row r="39" spans="2:6" s="624" customFormat="1" ht="15">
      <c r="B39" s="680" t="str">
        <f t="shared" si="0"/>
        <v>Vos commentaires</v>
      </c>
      <c r="E39" s="626" t="s">
        <v>326</v>
      </c>
      <c r="F39" s="625" t="s">
        <v>397</v>
      </c>
    </row>
    <row r="40" spans="2:6" s="624" customFormat="1">
      <c r="B40" s="681" t="str">
        <f t="shared" si="0"/>
        <v>N'hésitez pas à nous faire part de vos commentaires à l'adresse suivante :</v>
      </c>
      <c r="E40" s="635" t="s">
        <v>330</v>
      </c>
      <c r="F40" s="624" t="s">
        <v>398</v>
      </c>
    </row>
    <row r="41" spans="2:6" s="624" customFormat="1">
      <c r="B41" s="684" t="str">
        <f t="shared" si="0"/>
        <v>tax.services@ca.pwc.com</v>
      </c>
      <c r="E41" s="637" t="s">
        <v>331</v>
      </c>
      <c r="F41" s="636" t="s">
        <v>331</v>
      </c>
    </row>
    <row r="42" spans="2:6">
      <c r="B42" s="685"/>
      <c r="E42" s="621"/>
      <c r="F42" s="615"/>
    </row>
    <row r="43" spans="2:6">
      <c r="B43" s="685"/>
      <c r="E43" s="621"/>
      <c r="F43" s="615"/>
    </row>
    <row r="44" spans="2:6">
      <c r="B44" s="685"/>
      <c r="E44" s="664"/>
      <c r="F44" s="664"/>
    </row>
    <row r="45" spans="2:6" ht="75.75" customHeight="1">
      <c r="B45" s="685"/>
      <c r="E45" s="665" t="s">
        <v>438</v>
      </c>
      <c r="F45" s="665" t="s">
        <v>444</v>
      </c>
    </row>
    <row r="46" spans="2:6">
      <c r="E46" s="664"/>
      <c r="F46" s="664"/>
    </row>
    <row r="47" spans="2:6">
      <c r="E47" s="664"/>
      <c r="F47" s="664"/>
    </row>
    <row r="48" spans="2:6">
      <c r="E48" s="664"/>
      <c r="F48" s="664"/>
    </row>
    <row r="50" spans="5:5">
      <c r="E50" s="622"/>
    </row>
  </sheetData>
  <sheetProtection sheet="1" objects="1" scenarios="1"/>
  <phoneticPr fontId="4" type="noConversion"/>
  <hyperlinks>
    <hyperlink ref="B41" r:id="rId1" display="tax.services@ca.pwc.com"/>
    <hyperlink ref="E41" r:id="rId2"/>
    <hyperlink ref="F41" r:id="rId3"/>
  </hyperlinks>
  <pageMargins left="0.75" right="0.33" top="1" bottom="1" header="0.5" footer="0.5"/>
  <pageSetup orientation="portrait" r:id="rId4"/>
  <headerFooter alignWithMargins="0"/>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6"/>
    <pageSetUpPr autoPageBreaks="0" fitToPage="1"/>
  </sheetPr>
  <dimension ref="A1:IU519"/>
  <sheetViews>
    <sheetView showGridLines="0" showRowColHeaders="0" topLeftCell="B1" zoomScaleNormal="100" workbookViewId="0">
      <pane ySplit="2" topLeftCell="A3" activePane="bottomLeft" state="frozenSplit"/>
      <selection activeCell="C5" sqref="C5"/>
      <selection pane="bottomLeft" activeCell="L3" sqref="L3"/>
    </sheetView>
  </sheetViews>
  <sheetFormatPr defaultColWidth="0" defaultRowHeight="0" customHeight="1" zeroHeight="1"/>
  <cols>
    <col min="1" max="1" width="0.85546875" customWidth="1"/>
    <col min="2" max="2" width="3.42578125" style="5" customWidth="1"/>
    <col min="3" max="3" width="4.85546875" style="5" customWidth="1"/>
    <col min="4" max="4" width="13.28515625" style="5" hidden="1" customWidth="1"/>
    <col min="5" max="5" width="10.5703125" style="5" customWidth="1"/>
    <col min="6" max="6" width="7.85546875" style="5" hidden="1" customWidth="1"/>
    <col min="7" max="7" width="10.85546875" style="5" customWidth="1"/>
    <col min="8" max="8" width="9.7109375" style="5" customWidth="1"/>
    <col min="9" max="9" width="13.28515625" style="5" customWidth="1"/>
    <col min="10" max="10" width="14.28515625" style="5" customWidth="1"/>
    <col min="11" max="11" width="11.28515625" style="5" customWidth="1"/>
    <col min="12" max="12" width="11.7109375" style="5" customWidth="1"/>
    <col min="13" max="13" width="10.42578125" style="5" customWidth="1"/>
    <col min="14" max="14" width="9.7109375" style="5" customWidth="1"/>
    <col min="15" max="15" width="12.5703125" style="5" customWidth="1"/>
    <col min="16" max="16" width="11" style="5" customWidth="1"/>
    <col min="17" max="17" width="21.140625" style="5" customWidth="1"/>
    <col min="18" max="18" width="23" style="5" customWidth="1"/>
    <col min="19" max="19" width="2.42578125" style="5" customWidth="1"/>
    <col min="20" max="20" width="1" style="5" hidden="1" customWidth="1"/>
    <col min="21" max="21" width="3.42578125" style="184" hidden="1" customWidth="1"/>
    <col min="22" max="22" width="14.5703125" style="184" hidden="1" customWidth="1"/>
    <col min="23" max="23" width="16.140625" style="184" hidden="1" customWidth="1"/>
    <col min="24" max="24" width="4.140625" style="184" hidden="1" customWidth="1"/>
    <col min="25" max="25" width="26.7109375" style="184" hidden="1" customWidth="1"/>
    <col min="26" max="26" width="25.85546875" style="184" hidden="1" customWidth="1"/>
    <col min="27" max="27" width="27.85546875" style="184" hidden="1" customWidth="1"/>
    <col min="28" max="28" width="24.140625" style="184" hidden="1" customWidth="1"/>
    <col min="29" max="29" width="0" style="185" hidden="1" customWidth="1"/>
    <col min="30" max="30" width="0" style="184" hidden="1" customWidth="1"/>
    <col min="31" max="31" width="11.42578125" style="185" hidden="1" customWidth="1"/>
    <col min="32" max="32" width="18.28515625" style="184" hidden="1" customWidth="1"/>
    <col min="33" max="33" width="10.7109375" style="184" hidden="1" customWidth="1"/>
    <col min="34" max="34" width="16" style="184" hidden="1" customWidth="1"/>
    <col min="35" max="35" width="13.140625" style="184" hidden="1" customWidth="1"/>
    <col min="36" max="36" width="30.5703125" style="184" hidden="1" customWidth="1"/>
    <col min="37" max="37" width="24.28515625" style="184" hidden="1" customWidth="1"/>
    <col min="38" max="38" width="11.7109375" style="185" hidden="1" customWidth="1"/>
    <col min="39" max="39" width="18.140625" style="185" hidden="1" customWidth="1"/>
    <col min="40" max="40" width="11" style="185" hidden="1" customWidth="1"/>
    <col min="41" max="41" width="13.7109375" style="185" hidden="1" customWidth="1"/>
    <col min="42" max="42" width="3" style="185" hidden="1" customWidth="1"/>
    <col min="43" max="43" width="6.7109375" style="185" hidden="1" customWidth="1"/>
    <col min="44" max="44" width="11.85546875" style="185" hidden="1" customWidth="1"/>
    <col min="45" max="45" width="11.28515625" style="185" hidden="1" customWidth="1"/>
    <col min="46" max="46" width="11" style="185" hidden="1" customWidth="1"/>
    <col min="47" max="47" width="3" style="185" hidden="1" customWidth="1"/>
    <col min="48" max="48" width="6.85546875" style="185" hidden="1" customWidth="1"/>
    <col min="49" max="49" width="7.42578125" style="185" hidden="1" customWidth="1"/>
    <col min="50" max="59" width="9.42578125" style="185" hidden="1" customWidth="1"/>
    <col min="60" max="60" width="10.85546875" style="185" hidden="1" customWidth="1"/>
    <col min="61" max="61" width="7.85546875" style="185" hidden="1" customWidth="1"/>
    <col min="62" max="62" width="7" style="185" hidden="1" customWidth="1"/>
    <col min="63" max="64" width="3" style="185" hidden="1" customWidth="1"/>
    <col min="65" max="65" width="9.42578125" style="185" hidden="1" customWidth="1"/>
    <col min="66" max="68" width="3" style="185" hidden="1" customWidth="1"/>
    <col min="69" max="69" width="0" style="184" hidden="1" customWidth="1"/>
    <col min="70" max="70" width="1.28515625" style="5" hidden="1" customWidth="1"/>
    <col min="71" max="73" width="2.5703125" style="5" hidden="1" customWidth="1"/>
    <col min="74" max="255" width="0" style="5" hidden="1" customWidth="1"/>
    <col min="256" max="16384" width="2.5703125" style="5" hidden="1"/>
  </cols>
  <sheetData>
    <row r="1" spans="1:254" customFormat="1" ht="4.5" customHeight="1">
      <c r="A1" s="30"/>
      <c r="B1" s="31"/>
      <c r="C1" s="31"/>
      <c r="D1" s="31"/>
      <c r="E1" s="31"/>
      <c r="F1" s="31"/>
      <c r="G1" s="31"/>
      <c r="H1" s="31"/>
      <c r="I1" s="31"/>
      <c r="J1" s="31"/>
      <c r="K1" s="31"/>
      <c r="L1" s="31"/>
      <c r="M1" s="31"/>
      <c r="N1" s="31"/>
      <c r="O1" s="31"/>
      <c r="P1" s="31"/>
      <c r="Q1" s="31"/>
      <c r="R1" s="32"/>
      <c r="S1" s="150"/>
      <c r="T1" s="43"/>
      <c r="U1" s="772"/>
      <c r="V1" s="773"/>
      <c r="W1" s="773"/>
      <c r="X1" s="773"/>
      <c r="Y1" s="773"/>
      <c r="Z1" s="773"/>
      <c r="AA1" s="773"/>
      <c r="AB1" s="773"/>
      <c r="AC1" s="773"/>
      <c r="AD1" s="773"/>
      <c r="AE1" s="178"/>
      <c r="AF1" s="177"/>
      <c r="AG1" s="177"/>
      <c r="AH1" s="177"/>
      <c r="AI1" s="177"/>
      <c r="AJ1" s="177"/>
      <c r="AK1" s="177"/>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8"/>
      <c r="BQ1" s="179"/>
      <c r="BR1" s="1"/>
      <c r="BS1" s="43"/>
      <c r="BT1" s="43"/>
      <c r="BU1" s="43"/>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row>
    <row r="2" spans="1:254" s="4" customFormat="1" ht="28.5" customHeight="1">
      <c r="A2" s="81"/>
      <c r="B2" s="787" t="str">
        <f>IF(AND(ISNUMBER(AF7),AF7&gt;2000,AF7&lt;2999),Year_four_digits&amp;" ","")&amp;'NTS ONLY_set_year'!$E$35&amp;IF($V$7=$V$4,IF('NTS ONLY_set_year'!B1="y",""," ("&amp;'NTS ONLY_set_year'!$E$113&amp;")"),"")</f>
        <v>2015 Journal de bord avantages et dépenses d'automobile - Sommaire annuel</v>
      </c>
      <c r="C2" s="788"/>
      <c r="D2" s="788"/>
      <c r="E2" s="788"/>
      <c r="F2" s="788"/>
      <c r="G2" s="788"/>
      <c r="H2" s="788"/>
      <c r="I2" s="788"/>
      <c r="J2" s="788"/>
      <c r="K2" s="788"/>
      <c r="L2" s="788"/>
      <c r="M2" s="788"/>
      <c r="N2" s="788"/>
      <c r="O2" s="788"/>
      <c r="P2" s="788"/>
      <c r="Q2" s="785"/>
      <c r="R2" s="786"/>
      <c r="S2" s="147"/>
      <c r="T2" s="82"/>
      <c r="U2" s="774" t="s">
        <v>0</v>
      </c>
      <c r="V2" s="775"/>
      <c r="W2" s="775"/>
      <c r="X2" s="775"/>
      <c r="Y2" s="775"/>
      <c r="Z2" s="775"/>
      <c r="AA2" s="775"/>
      <c r="AB2" s="775"/>
      <c r="AC2" s="775"/>
      <c r="AD2" s="775"/>
      <c r="AE2" s="775"/>
      <c r="AF2" s="775"/>
      <c r="AG2" s="775"/>
      <c r="AH2" s="775"/>
      <c r="AI2" s="181"/>
      <c r="AJ2" s="181"/>
      <c r="AK2" s="181"/>
      <c r="AL2" s="182"/>
      <c r="AM2" s="182"/>
      <c r="AN2" s="182"/>
      <c r="AO2" s="182"/>
      <c r="AP2" s="182"/>
      <c r="AQ2" s="182"/>
      <c r="AR2" s="182"/>
      <c r="AS2" s="182"/>
      <c r="AT2" s="182"/>
      <c r="AU2" s="182"/>
      <c r="AV2" s="183" t="str">
        <f ca="1">INDEX($Y$24:$Y$35,AV35)&amp;"!"</f>
        <v>01!</v>
      </c>
      <c r="AW2" s="183" t="str">
        <f t="shared" ref="AW2:BG2" ca="1" si="0">INDEX($Y$24:$Y$35,AW35)&amp;"!"</f>
        <v>02!</v>
      </c>
      <c r="AX2" s="183" t="str">
        <f t="shared" ca="1" si="0"/>
        <v>03!</v>
      </c>
      <c r="AY2" s="183" t="str">
        <f t="shared" ca="1" si="0"/>
        <v>04!</v>
      </c>
      <c r="AZ2" s="183" t="str">
        <f t="shared" ca="1" si="0"/>
        <v>05!</v>
      </c>
      <c r="BA2" s="183" t="str">
        <f t="shared" ca="1" si="0"/>
        <v>06!</v>
      </c>
      <c r="BB2" s="183" t="str">
        <f t="shared" ca="1" si="0"/>
        <v>07!</v>
      </c>
      <c r="BC2" s="183" t="str">
        <f t="shared" ca="1" si="0"/>
        <v>08!</v>
      </c>
      <c r="BD2" s="183" t="str">
        <f t="shared" ca="1" si="0"/>
        <v>09!</v>
      </c>
      <c r="BE2" s="183" t="str">
        <f t="shared" ca="1" si="0"/>
        <v>10!</v>
      </c>
      <c r="BF2" s="183" t="str">
        <f t="shared" ca="1" si="0"/>
        <v>11!</v>
      </c>
      <c r="BG2" s="183" t="str">
        <f t="shared" ca="1" si="0"/>
        <v>12!</v>
      </c>
      <c r="BH2" s="182"/>
      <c r="BI2" s="182"/>
      <c r="BJ2" s="182"/>
      <c r="BK2" s="182"/>
      <c r="BL2" s="182"/>
      <c r="BM2" s="182"/>
      <c r="BN2" s="182"/>
      <c r="BO2" s="182"/>
      <c r="BP2" s="182"/>
      <c r="BQ2" s="180"/>
      <c r="BR2" s="84"/>
      <c r="BS2" s="81"/>
      <c r="BT2" s="81"/>
      <c r="BU2" s="81"/>
      <c r="BV2" s="81"/>
      <c r="BW2" s="81"/>
      <c r="BX2" s="81"/>
      <c r="BY2" s="81"/>
      <c r="BZ2" s="81"/>
      <c r="CA2" s="81"/>
      <c r="CB2" s="81"/>
      <c r="CC2" s="81"/>
      <c r="CD2" s="81"/>
      <c r="CE2" s="81"/>
      <c r="CF2" s="81"/>
      <c r="CG2" s="81"/>
      <c r="CH2" s="81"/>
      <c r="CI2" s="81"/>
      <c r="CJ2" s="81"/>
      <c r="CK2" s="81"/>
      <c r="CL2" s="81"/>
      <c r="CM2" s="81"/>
      <c r="CN2" s="81"/>
      <c r="CO2" s="81"/>
      <c r="CP2" s="81"/>
      <c r="CQ2" s="81"/>
      <c r="CR2" s="81"/>
      <c r="CS2" s="81"/>
      <c r="CT2" s="81"/>
      <c r="CU2" s="81"/>
      <c r="CV2" s="81"/>
      <c r="CW2" s="81"/>
      <c r="CX2" s="81"/>
      <c r="CY2" s="81"/>
      <c r="CZ2" s="81"/>
      <c r="DA2" s="81"/>
      <c r="DB2" s="81"/>
      <c r="DC2" s="81"/>
      <c r="DD2" s="81"/>
      <c r="DE2" s="81"/>
      <c r="DF2" s="81"/>
      <c r="DG2" s="81"/>
      <c r="DH2" s="81"/>
      <c r="DI2" s="81"/>
      <c r="DJ2" s="81"/>
      <c r="DK2" s="81"/>
      <c r="DL2" s="81"/>
      <c r="DM2" s="81"/>
      <c r="DN2" s="81"/>
      <c r="DO2" s="81"/>
      <c r="DP2" s="81"/>
      <c r="DQ2" s="81"/>
      <c r="DR2" s="81"/>
      <c r="DS2" s="81"/>
      <c r="DT2" s="81"/>
      <c r="DU2" s="81"/>
      <c r="DV2" s="81"/>
      <c r="DW2" s="81"/>
      <c r="DX2" s="81"/>
      <c r="DY2" s="81"/>
      <c r="DZ2" s="81"/>
      <c r="EA2" s="81"/>
      <c r="EB2" s="81"/>
      <c r="EC2" s="81"/>
      <c r="ED2" s="81"/>
      <c r="EE2" s="81"/>
      <c r="EF2" s="81"/>
      <c r="EG2" s="81"/>
      <c r="EH2" s="81"/>
      <c r="EI2" s="81"/>
      <c r="EJ2" s="81"/>
      <c r="EK2" s="81"/>
      <c r="EL2" s="81"/>
      <c r="EM2" s="81"/>
      <c r="EN2" s="81"/>
      <c r="EO2" s="81"/>
      <c r="EP2" s="81"/>
      <c r="EQ2" s="81"/>
      <c r="ER2" s="81"/>
      <c r="ES2" s="81"/>
      <c r="ET2" s="81"/>
      <c r="EU2" s="81"/>
      <c r="EV2" s="81"/>
      <c r="EW2" s="81"/>
      <c r="EX2" s="81"/>
      <c r="EY2" s="81"/>
      <c r="EZ2" s="81"/>
      <c r="FA2" s="81"/>
      <c r="FB2" s="81"/>
      <c r="FC2" s="81"/>
      <c r="FD2" s="81"/>
      <c r="FE2" s="81"/>
      <c r="FF2" s="81"/>
      <c r="FG2" s="81"/>
      <c r="FH2" s="81"/>
      <c r="FI2" s="81"/>
      <c r="FJ2" s="81"/>
      <c r="FK2" s="81"/>
      <c r="FL2" s="81"/>
      <c r="FM2" s="81"/>
      <c r="FN2" s="81"/>
      <c r="FO2" s="81"/>
      <c r="FP2" s="81"/>
      <c r="FQ2" s="81"/>
      <c r="FR2" s="81"/>
      <c r="FS2" s="81"/>
      <c r="FT2" s="81"/>
      <c r="FU2" s="81"/>
      <c r="FV2" s="81"/>
      <c r="FW2" s="81"/>
      <c r="FX2" s="81"/>
      <c r="FY2" s="81"/>
      <c r="FZ2" s="81"/>
      <c r="GA2" s="81"/>
      <c r="GB2" s="81"/>
      <c r="GC2" s="81"/>
      <c r="GD2" s="81"/>
      <c r="GE2" s="81"/>
      <c r="GF2" s="81"/>
      <c r="GG2" s="81"/>
      <c r="GH2" s="81"/>
      <c r="GI2" s="81"/>
      <c r="GJ2" s="81"/>
      <c r="GK2" s="81"/>
      <c r="GL2" s="81"/>
      <c r="GM2" s="81"/>
      <c r="GN2" s="81"/>
      <c r="GO2" s="81"/>
      <c r="GP2" s="81"/>
      <c r="GQ2" s="81"/>
      <c r="GR2" s="81"/>
      <c r="GS2" s="81"/>
      <c r="GT2" s="81"/>
      <c r="GU2" s="81"/>
      <c r="GV2" s="81"/>
      <c r="GW2" s="81"/>
      <c r="GX2" s="81"/>
      <c r="GY2" s="81"/>
      <c r="GZ2" s="81"/>
      <c r="HA2" s="81"/>
      <c r="HB2" s="81"/>
      <c r="HC2" s="81"/>
      <c r="HD2" s="81"/>
      <c r="HE2" s="81"/>
      <c r="HF2" s="81"/>
      <c r="HG2" s="81"/>
      <c r="HH2" s="81"/>
      <c r="HI2" s="81"/>
      <c r="HJ2" s="81"/>
      <c r="HK2" s="81"/>
      <c r="HL2" s="81"/>
      <c r="HM2" s="81"/>
      <c r="HN2" s="81"/>
      <c r="HO2" s="81"/>
      <c r="HP2" s="81"/>
      <c r="HQ2" s="81"/>
      <c r="HR2" s="81"/>
      <c r="HS2" s="81"/>
      <c r="HT2" s="81"/>
      <c r="HU2" s="81"/>
      <c r="HV2" s="81"/>
      <c r="HW2" s="81"/>
      <c r="HX2" s="81"/>
      <c r="HY2" s="81"/>
      <c r="HZ2" s="81"/>
      <c r="IA2" s="81"/>
      <c r="IB2" s="81"/>
      <c r="IC2" s="81"/>
      <c r="ID2" s="81"/>
      <c r="IE2" s="81"/>
      <c r="IF2" s="81"/>
      <c r="IG2" s="81"/>
      <c r="IH2" s="81"/>
      <c r="II2" s="81"/>
      <c r="IJ2" s="81"/>
      <c r="IK2" s="81"/>
      <c r="IL2" s="81"/>
      <c r="IM2" s="81"/>
      <c r="IN2" s="81"/>
      <c r="IO2" s="81"/>
      <c r="IP2" s="81"/>
      <c r="IQ2" s="81"/>
      <c r="IR2" s="81"/>
      <c r="IS2" s="81"/>
      <c r="IT2" s="81"/>
    </row>
    <row r="3" spans="1:254" customFormat="1" ht="15.75" customHeight="1" thickBot="1">
      <c r="A3" s="5"/>
      <c r="B3" s="789" t="str">
        <f>'NTS ONLY_set_year'!$E$137</f>
        <v>Dans toutes les feuilles de calcul, saisir les données dans les cellules jaunes ou ambres seulement. Commencez par entrer l'année ci-dessous (2015 est affiché lorsqu'aucune année n'a été entrée.)</v>
      </c>
      <c r="C3" s="790"/>
      <c r="D3" s="790"/>
      <c r="E3" s="790"/>
      <c r="F3" s="790"/>
      <c r="G3" s="790"/>
      <c r="H3" s="790"/>
      <c r="I3" s="790"/>
      <c r="J3" s="790"/>
      <c r="K3" s="791"/>
      <c r="L3" s="5"/>
      <c r="M3" s="474"/>
      <c r="N3" s="475"/>
      <c r="O3" s="708"/>
      <c r="P3" s="792"/>
      <c r="Q3" s="793"/>
      <c r="R3" s="793"/>
      <c r="S3" s="148"/>
      <c r="T3" s="44"/>
      <c r="U3" s="179"/>
      <c r="V3" s="179"/>
      <c r="W3" s="179"/>
      <c r="X3" s="179"/>
      <c r="Y3" s="179"/>
      <c r="Z3" s="184"/>
      <c r="AA3" s="184"/>
      <c r="AB3" s="184"/>
      <c r="AC3" s="185"/>
      <c r="AD3" s="184"/>
      <c r="AE3" s="185"/>
      <c r="AF3" s="184"/>
      <c r="AG3" s="184"/>
      <c r="AH3" s="179"/>
      <c r="AI3" s="179"/>
      <c r="AJ3" s="179"/>
      <c r="AK3" s="179"/>
      <c r="AL3" s="178">
        <v>1</v>
      </c>
      <c r="AM3" s="178">
        <v>2</v>
      </c>
      <c r="AN3" s="178">
        <v>3</v>
      </c>
      <c r="AO3" s="178">
        <v>4</v>
      </c>
      <c r="AP3" s="178">
        <v>5</v>
      </c>
      <c r="AQ3" s="178">
        <v>6</v>
      </c>
      <c r="AR3" s="178">
        <v>7</v>
      </c>
      <c r="AS3" s="178">
        <v>8</v>
      </c>
      <c r="AT3" s="178">
        <v>9</v>
      </c>
      <c r="AU3" s="178">
        <v>10</v>
      </c>
      <c r="AV3" s="178">
        <v>11</v>
      </c>
      <c r="AW3" s="178">
        <v>12</v>
      </c>
      <c r="AX3" s="178">
        <v>13</v>
      </c>
      <c r="AY3" s="178">
        <v>14</v>
      </c>
      <c r="AZ3" s="178">
        <v>15</v>
      </c>
      <c r="BA3" s="178">
        <v>16</v>
      </c>
      <c r="BB3" s="178">
        <v>17</v>
      </c>
      <c r="BC3" s="178">
        <v>18</v>
      </c>
      <c r="BD3" s="178">
        <v>19</v>
      </c>
      <c r="BE3" s="178">
        <v>20</v>
      </c>
      <c r="BF3" s="178">
        <v>21</v>
      </c>
      <c r="BG3" s="178">
        <v>22</v>
      </c>
      <c r="BH3" s="178">
        <v>23</v>
      </c>
      <c r="BI3" s="178">
        <v>24</v>
      </c>
      <c r="BJ3" s="178">
        <v>25</v>
      </c>
      <c r="BK3" s="178">
        <v>26</v>
      </c>
      <c r="BL3" s="178">
        <v>27</v>
      </c>
      <c r="BM3" s="178">
        <v>28</v>
      </c>
      <c r="BN3" s="178">
        <v>29</v>
      </c>
      <c r="BO3" s="178">
        <v>30</v>
      </c>
      <c r="BP3" s="178">
        <v>31</v>
      </c>
      <c r="BQ3" s="179"/>
      <c r="BR3" s="3"/>
      <c r="BS3" s="5"/>
      <c r="BT3" s="5"/>
      <c r="BU3" s="81"/>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81"/>
      <c r="IT3" s="5"/>
    </row>
    <row r="4" spans="1:254" customFormat="1" ht="12.75" hidden="1" customHeight="1" thickBot="1">
      <c r="A4" s="5"/>
      <c r="B4" s="790"/>
      <c r="C4" s="790"/>
      <c r="D4" s="790"/>
      <c r="E4" s="790"/>
      <c r="F4" s="790"/>
      <c r="G4" s="790"/>
      <c r="H4" s="790"/>
      <c r="I4" s="790"/>
      <c r="J4" s="790"/>
      <c r="K4" s="791"/>
      <c r="L4" s="54"/>
      <c r="M4" s="146"/>
      <c r="N4" s="146"/>
      <c r="O4" s="779"/>
      <c r="P4" s="780"/>
      <c r="Q4" s="780"/>
      <c r="R4" s="780"/>
      <c r="S4" s="149"/>
      <c r="T4" s="44"/>
      <c r="U4" s="179"/>
      <c r="V4" s="186" t="str">
        <f>'NTS ONLY_set_year'!E113</f>
        <v>Québec</v>
      </c>
      <c r="W4" s="179"/>
      <c r="X4" s="179"/>
      <c r="Y4" s="179"/>
      <c r="Z4" s="180"/>
      <c r="AA4" s="179"/>
      <c r="AB4" s="187" t="s">
        <v>3</v>
      </c>
      <c r="AC4" s="185"/>
      <c r="AD4" s="184"/>
      <c r="AE4" s="185"/>
      <c r="AF4" s="184"/>
      <c r="AG4" s="184"/>
      <c r="AH4" s="184"/>
      <c r="AI4" s="184"/>
      <c r="AJ4" s="184"/>
      <c r="AK4" s="188" t="s">
        <v>4</v>
      </c>
      <c r="AL4" s="178">
        <v>1</v>
      </c>
      <c r="AM4" s="178">
        <v>2</v>
      </c>
      <c r="AN4" s="178">
        <v>3</v>
      </c>
      <c r="AO4" s="178">
        <v>4</v>
      </c>
      <c r="AP4" s="178">
        <v>5</v>
      </c>
      <c r="AQ4" s="178">
        <v>6</v>
      </c>
      <c r="AR4" s="178">
        <v>7</v>
      </c>
      <c r="AS4" s="178">
        <v>8</v>
      </c>
      <c r="AT4" s="178">
        <v>9</v>
      </c>
      <c r="AU4" s="178">
        <v>10</v>
      </c>
      <c r="AV4" s="178">
        <v>11</v>
      </c>
      <c r="AW4" s="178">
        <v>12</v>
      </c>
      <c r="AX4" s="178">
        <v>13</v>
      </c>
      <c r="AY4" s="178">
        <v>14</v>
      </c>
      <c r="AZ4" s="178">
        <v>15</v>
      </c>
      <c r="BA4" s="178">
        <v>16</v>
      </c>
      <c r="BB4" s="178">
        <v>17</v>
      </c>
      <c r="BC4" s="178">
        <v>18</v>
      </c>
      <c r="BD4" s="178">
        <v>19</v>
      </c>
      <c r="BE4" s="178">
        <v>20</v>
      </c>
      <c r="BF4" s="178">
        <v>21</v>
      </c>
      <c r="BG4" s="178">
        <v>22</v>
      </c>
      <c r="BH4" s="178">
        <v>23</v>
      </c>
      <c r="BI4" s="178">
        <v>24</v>
      </c>
      <c r="BJ4" s="178">
        <v>25</v>
      </c>
      <c r="BK4" s="178">
        <v>26</v>
      </c>
      <c r="BL4" s="178">
        <v>27</v>
      </c>
      <c r="BM4" s="178">
        <v>28</v>
      </c>
      <c r="BN4" s="178">
        <v>29</v>
      </c>
      <c r="BO4" s="178">
        <v>30</v>
      </c>
      <c r="BP4" s="178">
        <v>31</v>
      </c>
      <c r="BQ4" s="179"/>
      <c r="BR4" s="3"/>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81"/>
      <c r="IT4" s="5"/>
    </row>
    <row r="5" spans="1:254" customFormat="1" ht="24.75" customHeight="1" thickTop="1">
      <c r="A5" s="44"/>
      <c r="B5" s="790"/>
      <c r="C5" s="790"/>
      <c r="D5" s="790"/>
      <c r="E5" s="790"/>
      <c r="F5" s="790"/>
      <c r="G5" s="790"/>
      <c r="H5" s="790"/>
      <c r="I5" s="790"/>
      <c r="J5" s="790"/>
      <c r="K5" s="791"/>
      <c r="L5" s="783" t="str">
        <f>'NTS ONLY_set_year'!$E$128</f>
        <v>Total des sommaires mensuels</v>
      </c>
      <c r="M5" s="784"/>
      <c r="N5" s="784"/>
      <c r="O5" s="784"/>
      <c r="P5" s="784"/>
      <c r="Q5" s="784"/>
      <c r="R5" s="784"/>
      <c r="S5" s="532"/>
      <c r="T5" s="151"/>
      <c r="U5" s="179"/>
      <c r="V5" s="189" t="s">
        <v>147</v>
      </c>
      <c r="W5" s="179"/>
      <c r="X5" s="179"/>
      <c r="Y5" s="190"/>
      <c r="Z5" s="191" t="s">
        <v>38</v>
      </c>
      <c r="AA5" s="192" t="s">
        <v>39</v>
      </c>
      <c r="AB5" s="190"/>
      <c r="AC5" s="193"/>
      <c r="AD5" s="194" t="s">
        <v>7</v>
      </c>
      <c r="AE5" s="193"/>
      <c r="AF5" s="195"/>
      <c r="AG5" s="196">
        <v>31</v>
      </c>
      <c r="AH5" s="179" t="s">
        <v>47</v>
      </c>
      <c r="AI5" s="179"/>
      <c r="AJ5" s="179"/>
      <c r="AK5" s="188">
        <v>0</v>
      </c>
      <c r="AL5" s="178">
        <v>0</v>
      </c>
      <c r="AM5" s="178">
        <v>0</v>
      </c>
      <c r="AN5" s="178">
        <v>0</v>
      </c>
      <c r="AO5" s="178">
        <v>0</v>
      </c>
      <c r="AP5" s="178">
        <v>0</v>
      </c>
      <c r="AQ5" s="178">
        <v>0</v>
      </c>
      <c r="AR5" s="178">
        <v>0</v>
      </c>
      <c r="AS5" s="178">
        <v>0</v>
      </c>
      <c r="AT5" s="178">
        <v>0</v>
      </c>
      <c r="AU5" s="178">
        <v>0</v>
      </c>
      <c r="AV5" s="178">
        <v>0</v>
      </c>
      <c r="AW5" s="178">
        <v>0</v>
      </c>
      <c r="AX5" s="178">
        <v>0</v>
      </c>
      <c r="AY5" s="178">
        <v>0</v>
      </c>
      <c r="AZ5" s="178">
        <v>0</v>
      </c>
      <c r="BA5" s="178">
        <v>0</v>
      </c>
      <c r="BB5" s="178">
        <v>0</v>
      </c>
      <c r="BC5" s="178">
        <v>0</v>
      </c>
      <c r="BD5" s="178">
        <v>0</v>
      </c>
      <c r="BE5" s="178">
        <v>0</v>
      </c>
      <c r="BF5" s="178">
        <v>0</v>
      </c>
      <c r="BG5" s="178">
        <v>0</v>
      </c>
      <c r="BH5" s="178">
        <v>0</v>
      </c>
      <c r="BI5" s="178">
        <v>0</v>
      </c>
      <c r="BJ5" s="178">
        <v>0</v>
      </c>
      <c r="BK5" s="178">
        <v>0</v>
      </c>
      <c r="BL5" s="178">
        <v>0</v>
      </c>
      <c r="BM5" s="178">
        <v>0</v>
      </c>
      <c r="BN5" s="178">
        <v>0</v>
      </c>
      <c r="BO5" s="178">
        <v>0</v>
      </c>
      <c r="BP5" s="178">
        <v>0</v>
      </c>
      <c r="BQ5" s="179"/>
      <c r="BR5" s="3"/>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81"/>
      <c r="IT5" s="5"/>
    </row>
    <row r="6" spans="1:254" customFormat="1" ht="20.100000000000001" customHeight="1" thickBot="1">
      <c r="A6" s="5"/>
      <c r="B6" s="716">
        <f>IF(OR(NOT(ISNUMBER(Year_four_digits)),Year_four_digits&lt;1990),"- -",Year_four_digits)</f>
        <v>2015</v>
      </c>
      <c r="C6" s="717"/>
      <c r="D6" s="35"/>
      <c r="E6" s="718" t="str">
        <f>'NTS ONLY_set_year'!$E$66</f>
        <v>Entrer l'année</v>
      </c>
      <c r="F6" s="719"/>
      <c r="G6" s="719"/>
      <c r="H6" s="720"/>
      <c r="I6" s="65">
        <f ca="1">SUM('01:12'!I7)</f>
        <v>0</v>
      </c>
      <c r="J6" s="19" t="str">
        <f>'NTS ONLY_set_year'!$E$24</f>
        <v>km d'affaires</v>
      </c>
      <c r="K6" s="36"/>
      <c r="L6" s="776" t="str">
        <f>'NTS ONLY_set_year'!$E$92</f>
        <v>Dépenses diverses</v>
      </c>
      <c r="M6" s="777"/>
      <c r="N6" s="777"/>
      <c r="O6" s="778"/>
      <c r="P6" s="781" t="str">
        <f>'NTS ONLY_set_year'!$E$17</f>
        <v>Montants reçus</v>
      </c>
      <c r="Q6" s="782"/>
      <c r="R6" s="782"/>
      <c r="S6" s="532"/>
      <c r="T6" s="151"/>
      <c r="U6" s="179"/>
      <c r="V6" s="179"/>
      <c r="W6" s="179"/>
      <c r="X6" s="179"/>
      <c r="Y6" s="197" t="s">
        <v>36</v>
      </c>
      <c r="Z6" s="198" t="b">
        <v>0</v>
      </c>
      <c r="AA6" s="199" t="b">
        <v>1</v>
      </c>
      <c r="AB6" s="200" t="s">
        <v>48</v>
      </c>
      <c r="AC6" s="201">
        <v>0</v>
      </c>
      <c r="AD6" s="202" t="b">
        <v>0</v>
      </c>
      <c r="AE6" s="203">
        <v>1</v>
      </c>
      <c r="AF6" s="204" t="s">
        <v>49</v>
      </c>
      <c r="AG6" s="205">
        <v>31</v>
      </c>
      <c r="AH6" s="179" t="s">
        <v>10</v>
      </c>
      <c r="AI6" s="179"/>
      <c r="AJ6" s="179"/>
      <c r="AK6" s="206">
        <v>0</v>
      </c>
      <c r="AL6" s="178">
        <v>0</v>
      </c>
      <c r="AM6" s="178">
        <v>0</v>
      </c>
      <c r="AN6" s="178">
        <v>0</v>
      </c>
      <c r="AO6" s="178">
        <v>0</v>
      </c>
      <c r="AP6" s="178">
        <v>0</v>
      </c>
      <c r="AQ6" s="178">
        <v>0</v>
      </c>
      <c r="AR6" s="178">
        <v>0</v>
      </c>
      <c r="AS6" s="178">
        <v>0</v>
      </c>
      <c r="AT6" s="178">
        <v>0</v>
      </c>
      <c r="AU6" s="178">
        <v>0</v>
      </c>
      <c r="AV6" s="178">
        <v>0</v>
      </c>
      <c r="AW6" s="178">
        <v>0</v>
      </c>
      <c r="AX6" s="178">
        <v>0</v>
      </c>
      <c r="AY6" s="178">
        <v>0</v>
      </c>
      <c r="AZ6" s="178">
        <v>0</v>
      </c>
      <c r="BA6" s="178">
        <v>0</v>
      </c>
      <c r="BB6" s="178">
        <v>0</v>
      </c>
      <c r="BC6" s="178">
        <v>0</v>
      </c>
      <c r="BD6" s="178">
        <v>0</v>
      </c>
      <c r="BE6" s="178">
        <v>0</v>
      </c>
      <c r="BF6" s="178">
        <v>0</v>
      </c>
      <c r="BG6" s="178">
        <v>0</v>
      </c>
      <c r="BH6" s="178">
        <v>0</v>
      </c>
      <c r="BI6" s="178">
        <v>0</v>
      </c>
      <c r="BJ6" s="178">
        <v>0</v>
      </c>
      <c r="BK6" s="178">
        <v>0</v>
      </c>
      <c r="BL6" s="178">
        <v>0</v>
      </c>
      <c r="BM6" s="178">
        <v>0</v>
      </c>
      <c r="BN6" s="178">
        <v>0</v>
      </c>
      <c r="BO6" s="178">
        <v>0</v>
      </c>
      <c r="BP6" s="178">
        <v>0</v>
      </c>
      <c r="BQ6" s="179"/>
      <c r="BR6" s="3"/>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81"/>
      <c r="IT6" s="5"/>
    </row>
    <row r="7" spans="1:254" customFormat="1" ht="16.5" thickTop="1" thickBot="1">
      <c r="A7" s="5"/>
      <c r="B7" s="749"/>
      <c r="C7" s="750"/>
      <c r="D7" s="6"/>
      <c r="E7" s="77" t="s">
        <v>121</v>
      </c>
      <c r="F7" s="20"/>
      <c r="G7" s="755" t="str">
        <f>'NTS ONLY_set_year'!$E$9</f>
        <v>(aa ou aaaa)</v>
      </c>
      <c r="H7" s="756"/>
      <c r="I7" s="65">
        <f>SUM('01:12'!J7)</f>
        <v>0</v>
      </c>
      <c r="J7" s="9" t="str">
        <f>'NTS ONLY_set_year'!$E$110</f>
        <v>km personnel</v>
      </c>
      <c r="K7" s="36"/>
      <c r="L7" s="33"/>
      <c r="M7" s="17"/>
      <c r="N7" s="50" t="str">
        <f>'NTS ONLY_set_year'!$E$91</f>
        <v>Frais de location</v>
      </c>
      <c r="O7" s="49">
        <f>SUM('01:12'!N7)</f>
        <v>0</v>
      </c>
      <c r="P7" s="47">
        <f>SUM('01:12'!O7)</f>
        <v>0</v>
      </c>
      <c r="Q7" s="52" t="str">
        <f>'NTS ONLY_set_year'!$E$15</f>
        <v>Allocations reçues de l'employeur</v>
      </c>
      <c r="R7" s="530"/>
      <c r="S7" s="532"/>
      <c r="T7" s="151"/>
      <c r="U7" s="179"/>
      <c r="V7" s="207" t="str">
        <f>IF(LEFT(TRIM('NTS ONLY_set_year'!B2),1)="Q",$V$4,$V$5)</f>
        <v>Québec</v>
      </c>
      <c r="W7" s="179"/>
      <c r="X7" s="179"/>
      <c r="Y7" s="208" t="s">
        <v>37</v>
      </c>
      <c r="Z7" s="209" t="b">
        <f>ISNUMBER(B7)</f>
        <v>0</v>
      </c>
      <c r="AA7" s="210" t="str">
        <f>IF(AA6,"▼▼▼ Enter month and year",AF6)</f>
        <v>▼▼▼ Enter month and year</v>
      </c>
      <c r="AB7" s="211" t="str">
        <f>E7</f>
        <v>◄◄◄</v>
      </c>
      <c r="AC7" s="212">
        <f>B7</f>
        <v>0</v>
      </c>
      <c r="AD7" s="213" t="b">
        <f>AND(ISNUMBER(B$7),OR(B$7&lt;0,INT(B$7)&lt;&gt;B$7))</f>
        <v>0</v>
      </c>
      <c r="AE7" s="214">
        <f>IF(AD7,2999,IF(B7&gt;2000,B7-2000,B7))</f>
        <v>0</v>
      </c>
      <c r="AF7" s="215">
        <f>IF(ISBLANK(B7),BASE_YEAR,2000+AE7)</f>
        <v>2015</v>
      </c>
      <c r="AG7" s="179"/>
      <c r="AH7" s="179" t="s">
        <v>13</v>
      </c>
      <c r="AI7" s="179"/>
      <c r="AJ7" s="179"/>
      <c r="AK7" s="216" t="s">
        <v>14</v>
      </c>
      <c r="AL7" s="178"/>
      <c r="AM7" s="178" t="s">
        <v>44</v>
      </c>
      <c r="AN7" s="178" t="s">
        <v>33</v>
      </c>
      <c r="AO7" s="178"/>
      <c r="AP7" s="178"/>
      <c r="AQ7" s="178"/>
      <c r="AR7" s="185"/>
      <c r="AS7" s="217"/>
      <c r="AT7" s="217"/>
      <c r="AU7" s="218" t="s">
        <v>97</v>
      </c>
      <c r="AV7" s="219">
        <f t="shared" ref="AV7:BG7" ca="1" si="1">INDIRECT(AV$2&amp;$BH7)</f>
        <v>1</v>
      </c>
      <c r="AW7" s="219">
        <f t="shared" ca="1" si="1"/>
        <v>1</v>
      </c>
      <c r="AX7" s="219">
        <f t="shared" ca="1" si="1"/>
        <v>1</v>
      </c>
      <c r="AY7" s="219">
        <f t="shared" ca="1" si="1"/>
        <v>1</v>
      </c>
      <c r="AZ7" s="219">
        <f t="shared" ca="1" si="1"/>
        <v>1</v>
      </c>
      <c r="BA7" s="219">
        <f t="shared" ca="1" si="1"/>
        <v>1</v>
      </c>
      <c r="BB7" s="219">
        <f t="shared" ca="1" si="1"/>
        <v>1</v>
      </c>
      <c r="BC7" s="219">
        <f t="shared" ca="1" si="1"/>
        <v>1</v>
      </c>
      <c r="BD7" s="219">
        <f t="shared" ca="1" si="1"/>
        <v>1</v>
      </c>
      <c r="BE7" s="219">
        <f t="shared" ca="1" si="1"/>
        <v>1</v>
      </c>
      <c r="BF7" s="219">
        <f t="shared" ca="1" si="1"/>
        <v>1</v>
      </c>
      <c r="BG7" s="219">
        <f t="shared" ca="1" si="1"/>
        <v>1</v>
      </c>
      <c r="BH7" s="178" t="str">
        <f>ADDRESS(ROW('01'!AJ16),COLUMN('01'!AJ16))</f>
        <v>$AJ$16</v>
      </c>
      <c r="BI7" s="220"/>
      <c r="BJ7" s="185"/>
      <c r="BK7" s="178"/>
      <c r="BL7" s="178"/>
      <c r="BM7" s="220"/>
      <c r="BN7" s="178"/>
      <c r="BO7" s="178"/>
      <c r="BP7" s="178"/>
      <c r="BQ7" s="179"/>
      <c r="BR7" s="3"/>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row>
    <row r="8" spans="1:254" customFormat="1" ht="13.5" customHeight="1">
      <c r="A8" s="5"/>
      <c r="B8" s="124"/>
      <c r="C8" s="125"/>
      <c r="D8" s="125"/>
      <c r="E8" s="125"/>
      <c r="F8" s="125"/>
      <c r="G8" s="125"/>
      <c r="H8" s="126"/>
      <c r="I8" s="175">
        <f>SUM('01:12'!H7)</f>
        <v>0</v>
      </c>
      <c r="J8" s="176" t="str">
        <f>'NTS ONLY_set_year'!$E$86</f>
        <v>km parcourus dans l'année</v>
      </c>
      <c r="K8" s="447"/>
      <c r="L8" s="64"/>
      <c r="M8" s="17"/>
      <c r="N8" s="51" t="str">
        <f>'NTS ONLY_set_year'!$E$81</f>
        <v>Frais d'intérêt</v>
      </c>
      <c r="O8" s="46">
        <f>SUM('01:12'!N8)</f>
        <v>0</v>
      </c>
      <c r="P8" s="48">
        <f>SUM('01:12'!O8)</f>
        <v>0</v>
      </c>
      <c r="Q8" s="53" t="str">
        <f>'NTS ONLY_set_year'!$E$114</f>
        <v>Remboursements de l'employeur</v>
      </c>
      <c r="R8" s="530"/>
      <c r="S8" s="532"/>
      <c r="T8" s="151"/>
      <c r="U8" s="179"/>
      <c r="V8" s="179"/>
      <c r="W8" s="179"/>
      <c r="X8" s="179"/>
      <c r="Y8" s="179"/>
      <c r="Z8" s="180"/>
      <c r="AA8" s="179"/>
      <c r="AB8" s="221" t="s">
        <v>50</v>
      </c>
      <c r="AC8" s="222">
        <v>0</v>
      </c>
      <c r="AD8" s="223">
        <v>0</v>
      </c>
      <c r="AE8" s="178"/>
      <c r="AF8" s="179"/>
      <c r="AG8" s="179"/>
      <c r="AH8" s="179"/>
      <c r="AI8" s="179" t="s">
        <v>51</v>
      </c>
      <c r="AJ8" s="179"/>
      <c r="AK8" s="179"/>
      <c r="AL8" s="760" t="s">
        <v>41</v>
      </c>
      <c r="AM8" s="178"/>
      <c r="AN8" s="760" t="s">
        <v>42</v>
      </c>
      <c r="AO8" s="178"/>
      <c r="AP8" s="178"/>
      <c r="AQ8" s="723" t="s">
        <v>43</v>
      </c>
      <c r="AR8" s="760" t="s">
        <v>45</v>
      </c>
      <c r="AS8" s="217"/>
      <c r="AT8" s="217"/>
      <c r="AU8" s="218" t="s">
        <v>99</v>
      </c>
      <c r="AV8" s="219">
        <f t="shared" ref="AV8:BG10" ca="1" si="2">INDIRECT(AV$2&amp;$BH8)</f>
        <v>0</v>
      </c>
      <c r="AW8" s="219">
        <f t="shared" ca="1" si="2"/>
        <v>0</v>
      </c>
      <c r="AX8" s="219">
        <f t="shared" ca="1" si="2"/>
        <v>0</v>
      </c>
      <c r="AY8" s="219">
        <f t="shared" ca="1" si="2"/>
        <v>0</v>
      </c>
      <c r="AZ8" s="219">
        <f t="shared" ca="1" si="2"/>
        <v>0</v>
      </c>
      <c r="BA8" s="219">
        <f t="shared" ca="1" si="2"/>
        <v>0</v>
      </c>
      <c r="BB8" s="219">
        <f t="shared" ca="1" si="2"/>
        <v>0</v>
      </c>
      <c r="BC8" s="219">
        <f t="shared" ca="1" si="2"/>
        <v>0</v>
      </c>
      <c r="BD8" s="219">
        <f t="shared" ca="1" si="2"/>
        <v>0</v>
      </c>
      <c r="BE8" s="219">
        <f t="shared" ca="1" si="2"/>
        <v>0</v>
      </c>
      <c r="BF8" s="219">
        <f t="shared" ca="1" si="2"/>
        <v>0</v>
      </c>
      <c r="BG8" s="219">
        <f t="shared" ca="1" si="2"/>
        <v>0</v>
      </c>
      <c r="BH8" s="178" t="str">
        <f>ADDRESS(ROW('01'!AQ7),COLUMN('01'!AQ7))</f>
        <v>$AQ$7</v>
      </c>
      <c r="BI8" s="220"/>
      <c r="BJ8" s="178"/>
      <c r="BK8" s="178"/>
      <c r="BL8" s="178"/>
      <c r="BM8" s="220"/>
      <c r="BN8" s="178"/>
      <c r="BO8" s="178"/>
      <c r="BP8" s="178"/>
      <c r="BQ8" s="179"/>
      <c r="BR8" s="3"/>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row>
    <row r="9" spans="1:254" customFormat="1" ht="12.75" customHeight="1">
      <c r="A9" s="5"/>
      <c r="B9" s="476"/>
      <c r="C9" s="477"/>
      <c r="D9" s="477"/>
      <c r="E9" s="477"/>
      <c r="F9" s="477"/>
      <c r="G9" s="477"/>
      <c r="H9" s="478"/>
      <c r="I9" s="479" t="str">
        <f>IF(I8&lt;=0,"",I7/I8)</f>
        <v/>
      </c>
      <c r="J9" s="19" t="str">
        <f>IF($I$9&lt;0.5,"("&amp;'NTS ONLY_set_year'!$E$110&amp;" &lt;50%:",'NTS ONLY_set_year'!$E$110)</f>
        <v>km personnel</v>
      </c>
      <c r="K9" s="480"/>
      <c r="L9" s="64"/>
      <c r="M9" s="18"/>
      <c r="N9" s="51" t="str">
        <f>'NTS ONLY_set_year'!$E$79</f>
        <v>Assurance</v>
      </c>
      <c r="O9" s="45">
        <f>SUM('01:12'!N9)</f>
        <v>0</v>
      </c>
      <c r="P9" s="47">
        <f>SUM('01:12'!O9)</f>
        <v>0</v>
      </c>
      <c r="Q9" s="53" t="str">
        <f>'NTS ONLY_set_year'!$E$71</f>
        <v>Remboursement de la taxe d'accise sur l'essence</v>
      </c>
      <c r="R9" s="530"/>
      <c r="S9" s="532"/>
      <c r="T9" s="151"/>
      <c r="U9" s="179"/>
      <c r="V9" s="225"/>
      <c r="W9" s="226"/>
      <c r="X9" s="184"/>
      <c r="Y9" s="227" t="s">
        <v>20</v>
      </c>
      <c r="Z9" s="228">
        <f ca="1">SUM('01'!U5)</f>
        <v>0</v>
      </c>
      <c r="AA9" s="179"/>
      <c r="AB9" s="221" t="s">
        <v>50</v>
      </c>
      <c r="AC9" s="222">
        <v>0</v>
      </c>
      <c r="AD9" s="223">
        <v>0</v>
      </c>
      <c r="AE9" s="178"/>
      <c r="AF9" s="179"/>
      <c r="AG9" s="179"/>
      <c r="AH9" s="179"/>
      <c r="AI9" s="179"/>
      <c r="AJ9" s="179"/>
      <c r="AK9" s="179"/>
      <c r="AL9" s="768"/>
      <c r="AM9" s="178"/>
      <c r="AN9" s="768"/>
      <c r="AO9" s="178"/>
      <c r="AP9" s="178"/>
      <c r="AQ9" s="723"/>
      <c r="AR9" s="768"/>
      <c r="AS9" s="217"/>
      <c r="AT9" s="217"/>
      <c r="AU9" s="218" t="s">
        <v>104</v>
      </c>
      <c r="AV9" s="219">
        <f t="shared" ca="1" si="2"/>
        <v>0</v>
      </c>
      <c r="AW9" s="219">
        <f t="shared" ca="1" si="2"/>
        <v>0</v>
      </c>
      <c r="AX9" s="219">
        <f t="shared" ca="1" si="2"/>
        <v>0</v>
      </c>
      <c r="AY9" s="219">
        <f t="shared" ca="1" si="2"/>
        <v>0</v>
      </c>
      <c r="AZ9" s="219">
        <f t="shared" ca="1" si="2"/>
        <v>0</v>
      </c>
      <c r="BA9" s="219">
        <f t="shared" ca="1" si="2"/>
        <v>0</v>
      </c>
      <c r="BB9" s="219">
        <f t="shared" ca="1" si="2"/>
        <v>0</v>
      </c>
      <c r="BC9" s="219">
        <f t="shared" ca="1" si="2"/>
        <v>0</v>
      </c>
      <c r="BD9" s="219">
        <f t="shared" ca="1" si="2"/>
        <v>0</v>
      </c>
      <c r="BE9" s="219">
        <f t="shared" ca="1" si="2"/>
        <v>0</v>
      </c>
      <c r="BF9" s="219">
        <f t="shared" ca="1" si="2"/>
        <v>0</v>
      </c>
      <c r="BG9" s="219">
        <f t="shared" ca="1" si="2"/>
        <v>0</v>
      </c>
      <c r="BH9" s="178" t="str">
        <f>ADDRESS(ROW('01'!AJ2),COLUMN('01'!AJ2))</f>
        <v>$AJ$2</v>
      </c>
      <c r="BI9" s="178"/>
      <c r="BJ9" s="178"/>
      <c r="BK9" s="178"/>
      <c r="BL9" s="178"/>
      <c r="BM9" s="220"/>
      <c r="BN9" s="178"/>
      <c r="BO9" s="178"/>
      <c r="BP9" s="178"/>
      <c r="BQ9" s="179"/>
      <c r="BR9" s="3"/>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row>
    <row r="10" spans="1:254" customFormat="1" ht="12.75">
      <c r="A10" s="5"/>
      <c r="B10" s="476"/>
      <c r="C10" s="477"/>
      <c r="D10" s="477"/>
      <c r="E10" s="477"/>
      <c r="F10" s="477"/>
      <c r="G10" s="477"/>
      <c r="H10" s="478"/>
      <c r="I10" s="757" t="str">
        <f>IF($I$9&lt;0.5,'NTS ONLY_set_year'!$E$125&amp;")","")</f>
        <v/>
      </c>
      <c r="J10" s="758"/>
      <c r="K10" s="759"/>
      <c r="L10" s="33"/>
      <c r="M10" s="17"/>
      <c r="N10" s="75" t="str">
        <f>'NTS ONLY_set_year'!$E$12</f>
        <v>Réparations accident (personnel)</v>
      </c>
      <c r="O10" s="46">
        <f>SUM('01:12'!N10)</f>
        <v>0</v>
      </c>
      <c r="P10" s="48">
        <f>SUM('01:12'!O10)</f>
        <v>0</v>
      </c>
      <c r="Q10" s="53" t="str">
        <f>'NTS ONLY_set_year'!$E$72</f>
        <v>Remboursement de la TPS/TVH reçue</v>
      </c>
      <c r="R10" s="530"/>
      <c r="S10" s="532"/>
      <c r="T10" s="151"/>
      <c r="U10" s="179"/>
      <c r="V10" s="179" t="str">
        <f>'NTS ONLY_set_year'!E103</f>
        <v>ok</v>
      </c>
      <c r="W10" s="179"/>
      <c r="X10" s="179"/>
      <c r="Y10" s="179"/>
      <c r="Z10" s="230"/>
      <c r="AA10" s="231"/>
      <c r="AB10" s="232" t="s">
        <v>50</v>
      </c>
      <c r="AC10" s="233"/>
      <c r="AD10" s="232"/>
      <c r="AE10" s="233"/>
      <c r="AF10" s="234"/>
      <c r="AG10" s="231"/>
      <c r="AH10" s="235"/>
      <c r="AI10" s="231"/>
      <c r="AJ10" s="231"/>
      <c r="AK10" s="179"/>
      <c r="AL10" s="768"/>
      <c r="AM10" s="236"/>
      <c r="AN10" s="768"/>
      <c r="AO10" s="236"/>
      <c r="AP10" s="236"/>
      <c r="AQ10" s="723"/>
      <c r="AR10" s="768"/>
      <c r="AS10" s="217"/>
      <c r="AT10" s="217"/>
      <c r="AU10" s="218" t="s">
        <v>105</v>
      </c>
      <c r="AV10" s="219">
        <f t="shared" ca="1" si="2"/>
        <v>31</v>
      </c>
      <c r="AW10" s="219">
        <f t="shared" ca="1" si="2"/>
        <v>28</v>
      </c>
      <c r="AX10" s="219">
        <f t="shared" ca="1" si="2"/>
        <v>31</v>
      </c>
      <c r="AY10" s="219">
        <f t="shared" ca="1" si="2"/>
        <v>30</v>
      </c>
      <c r="AZ10" s="219">
        <f t="shared" ca="1" si="2"/>
        <v>31</v>
      </c>
      <c r="BA10" s="219">
        <f t="shared" ca="1" si="2"/>
        <v>30</v>
      </c>
      <c r="BB10" s="219">
        <f t="shared" ca="1" si="2"/>
        <v>31</v>
      </c>
      <c r="BC10" s="219">
        <f t="shared" ca="1" si="2"/>
        <v>31</v>
      </c>
      <c r="BD10" s="219">
        <f t="shared" ca="1" si="2"/>
        <v>30</v>
      </c>
      <c r="BE10" s="219">
        <f t="shared" ca="1" si="2"/>
        <v>31</v>
      </c>
      <c r="BF10" s="219">
        <f t="shared" ca="1" si="2"/>
        <v>30</v>
      </c>
      <c r="BG10" s="219">
        <f t="shared" ca="1" si="2"/>
        <v>31</v>
      </c>
      <c r="BH10" s="178" t="str">
        <f>ADDRESS(ROW('01'!AF5),COLUMN('01'!AF5))</f>
        <v>$AF$5</v>
      </c>
      <c r="BI10" s="236"/>
      <c r="BJ10" s="236"/>
      <c r="BK10" s="236"/>
      <c r="BL10" s="236"/>
      <c r="BM10" s="220"/>
      <c r="BN10" s="236"/>
      <c r="BO10" s="236"/>
      <c r="BP10" s="236"/>
      <c r="BQ10" s="179"/>
      <c r="BR10" s="8"/>
      <c r="BS10" s="7"/>
      <c r="BT10" s="7"/>
      <c r="BU10" s="7"/>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row>
    <row r="11" spans="1:254" customFormat="1" ht="12.75">
      <c r="A11" s="5"/>
      <c r="B11" s="751" t="str">
        <f>'NTS ONLY_set_year'!$E$120</f>
        <v>Notes spéciales :</v>
      </c>
      <c r="C11" s="751"/>
      <c r="D11" s="751"/>
      <c r="E11" s="751"/>
      <c r="F11" s="751"/>
      <c r="G11" s="751"/>
      <c r="H11" s="752"/>
      <c r="I11" s="127"/>
      <c r="J11" s="127" t="str">
        <f>'NTS ONLY_set_year'!$E$52</f>
        <v>Jours de disponibilité du véhicule</v>
      </c>
      <c r="K11" s="128">
        <f ca="1">$V$19</f>
        <v>365</v>
      </c>
      <c r="L11" s="34"/>
      <c r="M11" s="17"/>
      <c r="N11" s="75" t="str">
        <f>'NTS ONLY_set_year'!$E$11</f>
        <v>Réparations accident (affaires)</v>
      </c>
      <c r="O11" s="45">
        <f>SUM('01:12'!N11)</f>
        <v>0</v>
      </c>
      <c r="P11" s="688">
        <f>SUM('01:12'!O11)</f>
        <v>0</v>
      </c>
      <c r="Q11" s="53" t="str">
        <f>'NTS ONLY_set_year'!$E$164</f>
        <v>Remboursement de la TVQ reçue</v>
      </c>
      <c r="R11" s="530"/>
      <c r="S11" s="532"/>
      <c r="T11" s="151"/>
      <c r="U11" s="179"/>
      <c r="V11" s="179" t="str">
        <f>'NTS ONLY_set_year'!E96</f>
        <v>Pas de problème</v>
      </c>
      <c r="W11" s="179"/>
      <c r="X11" s="179"/>
      <c r="Y11" s="179"/>
      <c r="Z11" s="237"/>
      <c r="AA11" s="237"/>
      <c r="AB11" s="178">
        <v>0</v>
      </c>
      <c r="AC11" s="238"/>
      <c r="AD11" s="231"/>
      <c r="AE11" s="236"/>
      <c r="AF11" s="239"/>
      <c r="AG11" s="179"/>
      <c r="AH11" s="231"/>
      <c r="AI11" s="231"/>
      <c r="AJ11" s="231"/>
      <c r="AK11" s="179"/>
      <c r="AL11" s="768"/>
      <c r="AM11" s="236"/>
      <c r="AN11" s="768"/>
      <c r="AO11" s="236"/>
      <c r="AP11" s="236"/>
      <c r="AQ11" s="723"/>
      <c r="AR11" s="768"/>
      <c r="AS11" s="229"/>
      <c r="AT11" s="229"/>
      <c r="AU11" s="229"/>
      <c r="AV11" s="236"/>
      <c r="AW11" s="236"/>
      <c r="AX11" s="236"/>
      <c r="AY11" s="236"/>
      <c r="AZ11" s="236"/>
      <c r="BA11" s="236"/>
      <c r="BB11" s="236"/>
      <c r="BC11" s="236"/>
      <c r="BD11" s="236"/>
      <c r="BE11" s="236"/>
      <c r="BF11" s="236"/>
      <c r="BG11" s="236"/>
      <c r="BH11" s="236"/>
      <c r="BI11" s="236"/>
      <c r="BJ11" s="236"/>
      <c r="BK11" s="236"/>
      <c r="BL11" s="236"/>
      <c r="BM11" s="236"/>
      <c r="BN11" s="236"/>
      <c r="BO11" s="236"/>
      <c r="BP11" s="236"/>
      <c r="BQ11" s="179"/>
      <c r="BR11" s="8"/>
      <c r="BS11" s="7"/>
      <c r="BT11" s="7"/>
      <c r="BU11" s="7"/>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row>
    <row r="12" spans="1:254" customFormat="1" ht="13.5" customHeight="1">
      <c r="A12" s="5"/>
      <c r="B12" s="742"/>
      <c r="C12" s="743"/>
      <c r="D12" s="743"/>
      <c r="E12" s="743"/>
      <c r="F12" s="743"/>
      <c r="G12" s="743"/>
      <c r="H12" s="743"/>
      <c r="I12" s="743"/>
      <c r="J12" s="743"/>
      <c r="K12" s="743"/>
      <c r="L12" s="744"/>
      <c r="M12" s="745"/>
      <c r="N12" s="53"/>
      <c r="O12" s="53"/>
      <c r="P12" s="689">
        <f>SUM('01:12'!O12)</f>
        <v>0</v>
      </c>
      <c r="Q12" s="481" t="str">
        <f>'NTS ONLY_set_year'!$E$80</f>
        <v>Produit d'assurance</v>
      </c>
      <c r="R12" s="531"/>
      <c r="S12" s="152"/>
      <c r="T12" s="151"/>
      <c r="U12" s="179"/>
      <c r="V12" s="179"/>
      <c r="W12" s="179"/>
      <c r="X12" s="179"/>
      <c r="Y12" s="179"/>
      <c r="Z12" s="237"/>
      <c r="AA12" s="237"/>
      <c r="AB12" s="237"/>
      <c r="AC12" s="238"/>
      <c r="AD12" s="231"/>
      <c r="AE12" s="236"/>
      <c r="AF12" s="240"/>
      <c r="AG12" s="179"/>
      <c r="AH12" s="231"/>
      <c r="AI12" s="231"/>
      <c r="AJ12" s="231"/>
      <c r="AK12" s="231"/>
      <c r="AL12" s="768"/>
      <c r="AM12" s="236"/>
      <c r="AN12" s="768"/>
      <c r="AO12" s="236"/>
      <c r="AP12" s="236"/>
      <c r="AQ12" s="723"/>
      <c r="AR12" s="768"/>
      <c r="AS12" s="229"/>
      <c r="AT12" s="229"/>
      <c r="AU12" s="229"/>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179"/>
      <c r="BR12" s="8"/>
      <c r="BS12" s="7"/>
      <c r="BT12" s="7"/>
      <c r="BU12" s="7"/>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row>
    <row r="13" spans="1:254" customFormat="1" ht="3.75" hidden="1" customHeight="1">
      <c r="A13" s="5"/>
      <c r="B13" s="746"/>
      <c r="C13" s="747"/>
      <c r="D13" s="747"/>
      <c r="E13" s="747"/>
      <c r="F13" s="747"/>
      <c r="G13" s="747"/>
      <c r="H13" s="747"/>
      <c r="I13" s="747"/>
      <c r="J13" s="747"/>
      <c r="K13" s="747"/>
      <c r="L13" s="732"/>
      <c r="M13" s="748"/>
      <c r="N13" s="74"/>
      <c r="O13" s="500"/>
      <c r="P13" s="500"/>
      <c r="Q13" s="500"/>
      <c r="R13" s="500"/>
      <c r="S13" s="152"/>
      <c r="T13" s="151"/>
      <c r="U13" s="179"/>
      <c r="V13" s="179"/>
      <c r="W13" s="179"/>
      <c r="X13" s="179"/>
      <c r="Y13" s="179"/>
      <c r="Z13" s="237"/>
      <c r="AA13" s="229" t="s">
        <v>21</v>
      </c>
      <c r="AB13" s="237"/>
      <c r="AC13" s="238"/>
      <c r="AD13" s="231"/>
      <c r="AE13" s="236"/>
      <c r="AF13" s="240"/>
      <c r="AG13" s="179"/>
      <c r="AH13" s="231"/>
      <c r="AI13" s="231"/>
      <c r="AJ13" s="231"/>
      <c r="AK13" s="231"/>
      <c r="AL13" s="768"/>
      <c r="AM13" s="236"/>
      <c r="AN13" s="768"/>
      <c r="AO13" s="236"/>
      <c r="AP13" s="236"/>
      <c r="AQ13" s="723"/>
      <c r="AR13" s="768"/>
      <c r="AS13" s="229"/>
      <c r="AT13" s="229"/>
      <c r="AU13" s="229"/>
      <c r="AV13" s="236"/>
      <c r="AW13" s="236"/>
      <c r="AX13" s="236"/>
      <c r="AY13" s="236"/>
      <c r="AZ13" s="236"/>
      <c r="BA13" s="236"/>
      <c r="BB13" s="236"/>
      <c r="BC13" s="236"/>
      <c r="BD13" s="236"/>
      <c r="BE13" s="236"/>
      <c r="BF13" s="236"/>
      <c r="BG13" s="236"/>
      <c r="BH13" s="236"/>
      <c r="BI13" s="236"/>
      <c r="BJ13" s="236"/>
      <c r="BK13" s="236"/>
      <c r="BL13" s="236"/>
      <c r="BM13" s="236"/>
      <c r="BN13" s="236"/>
      <c r="BO13" s="236"/>
      <c r="BP13" s="236"/>
      <c r="BQ13" s="179"/>
      <c r="BR13" s="8"/>
      <c r="BS13" s="7"/>
      <c r="BT13" s="7"/>
      <c r="BU13" s="7"/>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row>
    <row r="14" spans="1:254" customFormat="1" ht="14.25" customHeight="1">
      <c r="A14" s="5"/>
      <c r="B14" s="746"/>
      <c r="C14" s="747"/>
      <c r="D14" s="747"/>
      <c r="E14" s="747"/>
      <c r="F14" s="747"/>
      <c r="G14" s="747"/>
      <c r="H14" s="747"/>
      <c r="I14" s="747"/>
      <c r="J14" s="747"/>
      <c r="K14" s="747"/>
      <c r="L14" s="732"/>
      <c r="M14" s="748"/>
      <c r="N14" s="739" t="str">
        <f>'NTS ONLY_set_year'!$E$23</f>
        <v>Kilomètres d'affaires parcourus</v>
      </c>
      <c r="O14" s="769" t="str">
        <f>'NTS ONLY_set_year'!$E$67</f>
        <v>Autres dépenses</v>
      </c>
      <c r="P14" s="770"/>
      <c r="Q14" s="770"/>
      <c r="R14" s="771"/>
      <c r="S14" s="44"/>
      <c r="T14" s="151"/>
      <c r="U14" s="179"/>
      <c r="V14" s="179" t="str">
        <f>'NTS ONLY_set_year'!E37</f>
        <v>Vérifier</v>
      </c>
      <c r="W14" s="179"/>
      <c r="X14" s="179"/>
      <c r="Y14" s="179"/>
      <c r="Z14" s="241"/>
      <c r="AA14" s="184"/>
      <c r="AB14" s="241"/>
      <c r="AC14" s="229"/>
      <c r="AD14" s="179"/>
      <c r="AE14" s="178"/>
      <c r="AF14" s="179"/>
      <c r="AG14" s="179"/>
      <c r="AH14" s="179"/>
      <c r="AI14" s="179"/>
      <c r="AJ14" s="179"/>
      <c r="AK14" s="179"/>
      <c r="AL14" s="768"/>
      <c r="AM14" s="178"/>
      <c r="AN14" s="768"/>
      <c r="AO14" s="178"/>
      <c r="AP14" s="178"/>
      <c r="AQ14" s="723"/>
      <c r="AR14" s="768"/>
      <c r="AS14" s="760" t="s">
        <v>46</v>
      </c>
      <c r="AT14" s="229"/>
      <c r="AU14" s="229"/>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9"/>
      <c r="BR14" s="3"/>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row>
    <row r="15" spans="1:254" customFormat="1" ht="21" customHeight="1">
      <c r="A15" s="5"/>
      <c r="B15" s="746"/>
      <c r="C15" s="747"/>
      <c r="D15" s="747"/>
      <c r="E15" s="747"/>
      <c r="F15" s="747"/>
      <c r="G15" s="747"/>
      <c r="H15" s="747"/>
      <c r="I15" s="747"/>
      <c r="J15" s="747"/>
      <c r="K15" s="747"/>
      <c r="L15" s="732"/>
      <c r="M15" s="748"/>
      <c r="N15" s="740"/>
      <c r="O15" s="753" t="str">
        <f>'NTS ONLY_set_year'!$E$106</f>
        <v>Station-
nement</v>
      </c>
      <c r="P15" s="762" t="str">
        <f>'NTS ONLY_set_year'!$E$70</f>
        <v>Essence
et huile</v>
      </c>
      <c r="Q15" s="762" t="str">
        <f>'NTS ONLY_set_year'!$E$97</f>
        <v>Réparations et entretien courants</v>
      </c>
      <c r="R15" s="764" t="str">
        <f>'NTS ONLY_set_year'!$E$105</f>
        <v>Autres frais d'exploitation (comme l'immatriculation et le permis)</v>
      </c>
      <c r="S15" s="766"/>
      <c r="T15" s="151"/>
      <c r="U15" s="179"/>
      <c r="V15" s="242" t="s">
        <v>114</v>
      </c>
      <c r="W15" s="179"/>
      <c r="X15" s="179"/>
      <c r="Y15" s="179"/>
      <c r="Z15" s="241"/>
      <c r="AA15" s="243">
        <v>31</v>
      </c>
      <c r="AB15" s="241"/>
      <c r="AC15" s="243">
        <v>0</v>
      </c>
      <c r="AD15" s="179"/>
      <c r="AE15" s="178"/>
      <c r="AF15" s="179"/>
      <c r="AG15" s="179"/>
      <c r="AH15" s="179"/>
      <c r="AI15" s="179"/>
      <c r="AJ15" s="179"/>
      <c r="AK15" s="179"/>
      <c r="AL15" s="768"/>
      <c r="AM15" s="178"/>
      <c r="AN15" s="768"/>
      <c r="AO15" s="178"/>
      <c r="AP15" s="178"/>
      <c r="AQ15" s="723"/>
      <c r="AR15" s="768"/>
      <c r="AS15" s="761"/>
      <c r="AT15" s="229"/>
      <c r="AU15" s="229"/>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9"/>
      <c r="BR15" s="3"/>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row>
    <row r="16" spans="1:254" customFormat="1" ht="14.25" customHeight="1" thickBot="1">
      <c r="A16" s="5"/>
      <c r="B16" s="746"/>
      <c r="C16" s="747"/>
      <c r="D16" s="747"/>
      <c r="E16" s="747"/>
      <c r="F16" s="747"/>
      <c r="G16" s="747"/>
      <c r="H16" s="747"/>
      <c r="I16" s="747"/>
      <c r="J16" s="747"/>
      <c r="K16" s="747"/>
      <c r="L16" s="732"/>
      <c r="M16" s="748"/>
      <c r="N16" s="741"/>
      <c r="O16" s="754"/>
      <c r="P16" s="763"/>
      <c r="Q16" s="763"/>
      <c r="R16" s="765"/>
      <c r="S16" s="767"/>
      <c r="T16" s="151"/>
      <c r="U16" s="179"/>
      <c r="V16" s="244" t="s">
        <v>112</v>
      </c>
      <c r="W16" s="179"/>
      <c r="X16" s="179"/>
      <c r="Y16" s="179"/>
      <c r="Z16" s="179"/>
      <c r="AA16" s="245">
        <v>164</v>
      </c>
      <c r="AB16" s="179"/>
      <c r="AC16" s="178"/>
      <c r="AD16" s="179"/>
      <c r="AE16" s="178"/>
      <c r="AF16" s="179"/>
      <c r="AG16" s="179"/>
      <c r="AH16" s="179"/>
      <c r="AI16" s="179"/>
      <c r="AJ16" s="179"/>
      <c r="AK16" s="179"/>
      <c r="AL16" s="768"/>
      <c r="AM16" s="178"/>
      <c r="AN16" s="768"/>
      <c r="AO16" s="178"/>
      <c r="AP16" s="178"/>
      <c r="AQ16" s="246">
        <v>999</v>
      </c>
      <c r="AR16" s="768"/>
      <c r="AS16" s="761"/>
      <c r="AT16" s="229"/>
      <c r="AU16" s="229"/>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9"/>
      <c r="BR16" s="3"/>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row>
    <row r="17" spans="1:254" customFormat="1" ht="13.5" customHeight="1" thickTop="1" thickBot="1">
      <c r="A17" s="5"/>
      <c r="B17" s="746"/>
      <c r="C17" s="747"/>
      <c r="D17" s="747"/>
      <c r="E17" s="747"/>
      <c r="F17" s="747"/>
      <c r="G17" s="747"/>
      <c r="H17" s="747"/>
      <c r="I17" s="747"/>
      <c r="J17" s="747"/>
      <c r="K17" s="747"/>
      <c r="L17" s="732"/>
      <c r="M17" s="748"/>
      <c r="N17" s="578">
        <f ca="1">SUM('01:12'!M19)</f>
        <v>0</v>
      </c>
      <c r="O17" s="579">
        <f ca="1">SUM('01:12'!N19)</f>
        <v>0</v>
      </c>
      <c r="P17" s="114">
        <f ca="1">SUM('01:12'!O19)</f>
        <v>0</v>
      </c>
      <c r="Q17" s="114">
        <f ca="1">SUM('01:12'!P19)</f>
        <v>0</v>
      </c>
      <c r="R17" s="580">
        <f ca="1">SUM('01:12'!Q19)</f>
        <v>0</v>
      </c>
      <c r="S17" s="767"/>
      <c r="T17" s="151"/>
      <c r="U17" s="179"/>
      <c r="V17" s="247" t="s">
        <v>106</v>
      </c>
      <c r="W17" s="248"/>
      <c r="X17" s="179"/>
      <c r="Y17" s="237"/>
      <c r="Z17" s="237"/>
      <c r="AA17" s="245"/>
      <c r="AB17" s="179"/>
      <c r="AC17" s="178" t="s">
        <v>14</v>
      </c>
      <c r="AD17" s="237"/>
      <c r="AE17" s="178"/>
      <c r="AF17" s="179"/>
      <c r="AG17" s="179">
        <v>0</v>
      </c>
      <c r="AH17" s="179"/>
      <c r="AI17" s="179"/>
      <c r="AJ17" s="249" t="s">
        <v>161</v>
      </c>
      <c r="AK17" s="249"/>
      <c r="AL17" s="768"/>
      <c r="AM17" s="178"/>
      <c r="AN17" s="768"/>
      <c r="AO17" s="178"/>
      <c r="AP17" s="178"/>
      <c r="AQ17" s="246">
        <v>999</v>
      </c>
      <c r="AR17" s="768"/>
      <c r="AS17" s="761"/>
      <c r="AT17" s="229"/>
      <c r="AU17" s="229"/>
      <c r="AV17" s="250" t="s">
        <v>67</v>
      </c>
      <c r="AW17" s="217"/>
      <c r="AX17" s="217"/>
      <c r="AY17" s="217"/>
      <c r="AZ17" s="217"/>
      <c r="BA17" s="217"/>
      <c r="BB17" s="217"/>
      <c r="BC17" s="217"/>
      <c r="BD17" s="217"/>
      <c r="BE17" s="217"/>
      <c r="BF17" s="217"/>
      <c r="BG17" s="217"/>
      <c r="BH17" s="178"/>
      <c r="BI17" s="178"/>
      <c r="BJ17" s="178"/>
      <c r="BK17" s="178"/>
      <c r="BL17" s="178"/>
      <c r="BM17" s="178"/>
      <c r="BN17" s="178"/>
      <c r="BO17" s="178"/>
      <c r="BP17" s="178"/>
      <c r="BQ17" s="179"/>
      <c r="BR17" s="3"/>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row>
    <row r="18" spans="1:254" customFormat="1" ht="7.5" customHeight="1" thickTop="1" thickBot="1">
      <c r="A18" s="5"/>
      <c r="B18" s="581"/>
      <c r="C18" s="582"/>
      <c r="D18" s="582"/>
      <c r="E18" s="582"/>
      <c r="F18" s="582"/>
      <c r="G18" s="582"/>
      <c r="H18" s="582"/>
      <c r="I18" s="582"/>
      <c r="J18" s="582"/>
      <c r="K18" s="583"/>
      <c r="L18" s="584"/>
      <c r="M18" s="585"/>
      <c r="N18" s="586"/>
      <c r="O18" s="586"/>
      <c r="P18" s="586"/>
      <c r="Q18" s="586"/>
      <c r="R18" s="587"/>
      <c r="S18" s="153"/>
      <c r="T18" s="151"/>
      <c r="U18" s="179"/>
      <c r="V18" s="251"/>
      <c r="W18" s="252"/>
      <c r="X18" s="179"/>
      <c r="Y18" s="237"/>
      <c r="Z18" s="237"/>
      <c r="AA18" s="245"/>
      <c r="AB18" s="179"/>
      <c r="AC18" s="178"/>
      <c r="AD18" s="237"/>
      <c r="AE18" s="178"/>
      <c r="AF18" s="179"/>
      <c r="AG18" s="179"/>
      <c r="AH18" s="179"/>
      <c r="AI18" s="179"/>
      <c r="AJ18" s="249"/>
      <c r="AK18" s="249"/>
      <c r="AL18" s="229"/>
      <c r="AM18" s="178"/>
      <c r="AN18" s="229"/>
      <c r="AO18" s="178"/>
      <c r="AP18" s="178"/>
      <c r="AQ18" s="246"/>
      <c r="AR18" s="229"/>
      <c r="AS18" s="229"/>
      <c r="AT18" s="229"/>
      <c r="AU18" s="229"/>
      <c r="AV18" s="250"/>
      <c r="AW18" s="217"/>
      <c r="AX18" s="217"/>
      <c r="AY18" s="217"/>
      <c r="AZ18" s="217"/>
      <c r="BA18" s="217"/>
      <c r="BB18" s="217"/>
      <c r="BC18" s="217"/>
      <c r="BD18" s="217"/>
      <c r="BE18" s="217"/>
      <c r="BF18" s="217"/>
      <c r="BG18" s="217"/>
      <c r="BH18" s="178"/>
      <c r="BI18" s="178"/>
      <c r="BJ18" s="178"/>
      <c r="BK18" s="178"/>
      <c r="BL18" s="178"/>
      <c r="BM18" s="178"/>
      <c r="BN18" s="178"/>
      <c r="BO18" s="178"/>
      <c r="BP18" s="178"/>
      <c r="BQ18" s="179"/>
      <c r="BR18" s="3"/>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row>
    <row r="19" spans="1:254" customFormat="1" ht="24" customHeight="1" thickTop="1">
      <c r="A19" s="5"/>
      <c r="B19" s="737" t="str">
        <f>'NTS ONLY_set_year'!$E$63</f>
        <v xml:space="preserve">Entrer "X" pour tout mois où aucune automobile n'était disponible
     ▼▼ </v>
      </c>
      <c r="C19" s="737"/>
      <c r="D19" s="527"/>
      <c r="E19" s="794" t="str">
        <f>'NTS ONLY_set_year'!$E$94</f>
        <v>Registres mensuels :
Jours manquants ou non ordonnés?</v>
      </c>
      <c r="F19" s="795"/>
      <c r="G19" s="726" t="str">
        <f>'NTS ONLY_set_year'!$E$45</f>
        <v>Problèmes courants du compteur de km - diagnostics (de détection des erreurs)</v>
      </c>
      <c r="H19" s="727"/>
      <c r="I19" s="727"/>
      <c r="J19" s="727"/>
      <c r="K19" s="727"/>
      <c r="L19" s="727"/>
      <c r="M19" s="727"/>
      <c r="N19" s="727"/>
      <c r="O19" s="727"/>
      <c r="P19" s="727"/>
      <c r="Q19" s="727"/>
      <c r="R19" s="528"/>
      <c r="S19" s="153"/>
      <c r="T19" s="151"/>
      <c r="U19" s="179"/>
      <c r="V19" s="253">
        <f ca="1">V20-V21</f>
        <v>365</v>
      </c>
      <c r="W19" s="248"/>
      <c r="X19" s="179"/>
      <c r="Y19" s="237"/>
      <c r="Z19" s="237"/>
      <c r="AA19" s="245"/>
      <c r="AB19" s="179"/>
      <c r="AC19" s="178"/>
      <c r="AD19" s="237"/>
      <c r="AE19" s="178"/>
      <c r="AF19" s="179"/>
      <c r="AG19" s="179"/>
      <c r="AH19" s="184"/>
      <c r="AI19" s="184"/>
      <c r="AJ19" s="249" t="str">
        <f>LOWER($AJ$20)</f>
        <v>vérifier</v>
      </c>
      <c r="AK19" s="254" t="str">
        <f>" "&amp;'NTS ONLY_set_year'!$E$44</f>
        <v xml:space="preserve"> Comparer la fin avec la lecture la plus élevée du mois</v>
      </c>
      <c r="AL19" s="229"/>
      <c r="AM19" s="178"/>
      <c r="AN19" s="229"/>
      <c r="AO19" s="178"/>
      <c r="AP19" s="178"/>
      <c r="AQ19" s="246"/>
      <c r="AR19" s="229"/>
      <c r="AS19" s="229"/>
      <c r="AT19" s="229"/>
      <c r="AU19" s="229"/>
      <c r="AV19" s="250"/>
      <c r="AW19" s="217"/>
      <c r="AX19" s="217"/>
      <c r="AY19" s="217"/>
      <c r="AZ19" s="217"/>
      <c r="BA19" s="217"/>
      <c r="BB19" s="217"/>
      <c r="BC19" s="217"/>
      <c r="BD19" s="217"/>
      <c r="BE19" s="217"/>
      <c r="BF19" s="217"/>
      <c r="BG19" s="217"/>
      <c r="BH19" s="178"/>
      <c r="BI19" s="178"/>
      <c r="BJ19" s="178"/>
      <c r="BK19" s="178"/>
      <c r="BL19" s="178"/>
      <c r="BM19" s="178"/>
      <c r="BN19" s="178"/>
      <c r="BO19" s="178"/>
      <c r="BP19" s="178"/>
      <c r="BQ19" s="179"/>
      <c r="BR19" s="3"/>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row>
    <row r="20" spans="1:254" customFormat="1" ht="21" customHeight="1">
      <c r="A20" s="5"/>
      <c r="B20" s="738"/>
      <c r="C20" s="738"/>
      <c r="D20" s="44"/>
      <c r="E20" s="796"/>
      <c r="F20" s="797"/>
      <c r="G20" s="470"/>
      <c r="H20" s="529"/>
      <c r="I20" s="734"/>
      <c r="J20" s="735"/>
      <c r="K20" s="735"/>
      <c r="L20" s="736"/>
      <c r="M20" s="815" t="str">
        <f>'NTS ONLY_set_year'!$E$100</f>
        <v>Compteur pour le début et/ou la fin du mois</v>
      </c>
      <c r="N20" s="815"/>
      <c r="O20" s="815"/>
      <c r="P20" s="816"/>
      <c r="Q20" s="724" t="str">
        <f>'NTS ONLY_set_year'!$E$78</f>
        <v>Entrées individuelles du compteur</v>
      </c>
      <c r="R20" s="156"/>
      <c r="S20" s="80"/>
      <c r="T20" s="151"/>
      <c r="U20" s="179"/>
      <c r="V20" s="251">
        <f ca="1">SUM(AV10:BG10)</f>
        <v>365</v>
      </c>
      <c r="W20" s="248"/>
      <c r="X20" s="179"/>
      <c r="Y20" s="255" t="str">
        <f ca="1">IF(ISNUMBER(MATCH('NTS ONLY_set_year'!$E$37,M24:M35,0)),'NTS ONLY_set_year'!$E$111,'NTS ONLY_set_year'!$E$96)</f>
        <v>Pas de problème</v>
      </c>
      <c r="Z20" s="255" t="str">
        <f ca="1">IF(ISNUMBER(MATCH('NTS ONLY_set_year'!$E$37,N24:N35,0)),'NTS ONLY_set_year'!$E$111,'NTS ONLY_set_year'!$E$96)</f>
        <v>Pas de problème</v>
      </c>
      <c r="AA20" s="255" t="str">
        <f ca="1">IF(ISNUMBER(MATCH('NTS ONLY_set_year'!$E$37,O24:O35,0)),'NTS ONLY_set_year'!$E$111,'NTS ONLY_set_year'!$E$96)</f>
        <v>Pas de problème</v>
      </c>
      <c r="AB20" s="255" t="str">
        <f ca="1">IF(ISNUMBER(MATCH('NTS ONLY_set_year'!$E$37,P24:P35,0)),'NTS ONLY_set_year'!$E$111,'NTS ONLY_set_year'!$E$96)</f>
        <v>Pas de problème</v>
      </c>
      <c r="AC20" s="178"/>
      <c r="AD20" s="237"/>
      <c r="AE20" s="178"/>
      <c r="AF20" s="179"/>
      <c r="AG20" s="179"/>
      <c r="AH20" s="184"/>
      <c r="AI20" s="179"/>
      <c r="AJ20" s="249" t="str">
        <f>'NTS ONLY_set_year'!$E$37</f>
        <v>Vérifier</v>
      </c>
      <c r="AK20" s="249" t="str">
        <f>" "&amp;'NTS ONLY_set_year'!$E$13</f>
        <v xml:space="preserve"> Par rapport à la plus petite lecture du mois</v>
      </c>
      <c r="AL20" s="229"/>
      <c r="AM20" s="178"/>
      <c r="AN20" s="229"/>
      <c r="AO20" s="178"/>
      <c r="AP20" s="178"/>
      <c r="AQ20" s="246"/>
      <c r="AR20" s="229"/>
      <c r="AS20" s="229"/>
      <c r="AT20" s="229"/>
      <c r="AU20" s="229"/>
      <c r="AV20" s="250"/>
      <c r="AW20" s="217"/>
      <c r="AX20" s="217"/>
      <c r="AY20" s="217"/>
      <c r="AZ20" s="217"/>
      <c r="BA20" s="217"/>
      <c r="BB20" s="217"/>
      <c r="BC20" s="217"/>
      <c r="BD20" s="217"/>
      <c r="BE20" s="217"/>
      <c r="BF20" s="217"/>
      <c r="BG20" s="217"/>
      <c r="BH20" s="178"/>
      <c r="BI20" s="178"/>
      <c r="BJ20" s="178"/>
      <c r="BK20" s="178"/>
      <c r="BL20" s="178"/>
      <c r="BM20" s="178"/>
      <c r="BN20" s="178"/>
      <c r="BO20" s="178"/>
      <c r="BP20" s="178"/>
      <c r="BQ20" s="179"/>
      <c r="BR20" s="3"/>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row>
    <row r="21" spans="1:254" customFormat="1" ht="24.75" customHeight="1">
      <c r="A21" s="5"/>
      <c r="B21" s="738"/>
      <c r="C21" s="738"/>
      <c r="D21" s="44"/>
      <c r="E21" s="796"/>
      <c r="F21" s="797"/>
      <c r="G21" s="731" t="str">
        <f>'NTS ONLY_set_year'!$E$36</f>
        <v>Automobiles utilisées*</v>
      </c>
      <c r="H21" s="529"/>
      <c r="I21" s="805" t="str">
        <f>'NTS ONLY_set_year'!E117</f>
        <v>Lecture de DÉBUT la moins élevée de toutes les voitures</v>
      </c>
      <c r="J21" s="808" t="str">
        <f>'NTS ONLY_set_year'!E89</f>
        <v>Lecture de FIN la plus élevée de toutes les voitures</v>
      </c>
      <c r="K21" s="551"/>
      <c r="L21" s="552"/>
      <c r="M21" s="800" t="str">
        <f>'NTS ONLY_set_year'!$E$123</f>
        <v>DÉBUT
ne concorde pas avec la FIN du mois précédent</v>
      </c>
      <c r="N21" s="800" t="str">
        <f>'NTS ONLY_set_year'!$E$122</f>
        <v>DÉBUT
excède la plus petite lecture du mois</v>
      </c>
      <c r="O21" s="800" t="str">
        <f>'NTS ONLY_set_year'!$E$60</f>
        <v>FIN
est inférieur
à la plus grande lecture du
mois</v>
      </c>
      <c r="P21" s="729" t="str">
        <f>'NTS ONLY_set_year'!$E$85</f>
        <v>km (FIN moins DÉBUT) peut être nul ou négatif</v>
      </c>
      <c r="Q21" s="725"/>
      <c r="R21" s="157"/>
      <c r="S21" s="154"/>
      <c r="T21" s="151"/>
      <c r="U21" s="179"/>
      <c r="V21" s="256">
        <f ca="1">SUM(V24:V35)</f>
        <v>0</v>
      </c>
      <c r="W21" s="728" t="s">
        <v>149</v>
      </c>
      <c r="X21" s="179"/>
      <c r="Y21" s="237"/>
      <c r="Z21" s="237"/>
      <c r="AA21" s="245"/>
      <c r="AB21" s="179"/>
      <c r="AC21" s="178"/>
      <c r="AD21" s="237"/>
      <c r="AE21" s="178"/>
      <c r="AF21" s="179"/>
      <c r="AG21" s="179"/>
      <c r="AH21" s="184"/>
      <c r="AI21" s="179"/>
      <c r="AJ21" s="249" t="str">
        <f>'NTS ONLY_set_year'!$E$41</f>
        <v>Vérifier début</v>
      </c>
      <c r="AK21" s="249" t="str">
        <f>" "&amp;'NTS ONLY_set_year'!$E$14</f>
        <v xml:space="preserve"> par rapport à la fin du mois précédent</v>
      </c>
      <c r="AL21" s="185"/>
      <c r="AM21" s="178"/>
      <c r="AN21" s="229"/>
      <c r="AO21" s="178"/>
      <c r="AP21" s="178"/>
      <c r="AQ21" s="246"/>
      <c r="AR21" s="229"/>
      <c r="AS21" s="229"/>
      <c r="AT21" s="229"/>
      <c r="AU21" s="229"/>
      <c r="AV21" s="250"/>
      <c r="AW21" s="217"/>
      <c r="AX21" s="217"/>
      <c r="AY21" s="217"/>
      <c r="AZ21" s="217"/>
      <c r="BA21" s="217"/>
      <c r="BB21" s="217"/>
      <c r="BC21" s="217"/>
      <c r="BD21" s="217"/>
      <c r="BE21" s="217"/>
      <c r="BF21" s="217"/>
      <c r="BG21" s="217"/>
      <c r="BH21" s="178"/>
      <c r="BI21" s="178"/>
      <c r="BJ21" s="178"/>
      <c r="BK21" s="178"/>
      <c r="BL21" s="178"/>
      <c r="BM21" s="178"/>
      <c r="BN21" s="178"/>
      <c r="BO21" s="178"/>
      <c r="BP21" s="178"/>
      <c r="BQ21" s="179"/>
      <c r="BR21" s="3"/>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row>
    <row r="22" spans="1:254" customFormat="1" ht="12.75">
      <c r="A22" s="5"/>
      <c r="B22" s="738"/>
      <c r="C22" s="738"/>
      <c r="D22" s="44"/>
      <c r="E22" s="796"/>
      <c r="F22" s="797"/>
      <c r="G22" s="732"/>
      <c r="H22" s="529"/>
      <c r="I22" s="806"/>
      <c r="J22" s="809"/>
      <c r="K22" s="805" t="str">
        <f>'NTS ONLY_set_year'!E118</f>
        <v>Déplace- 
ment le plus petit en km</v>
      </c>
      <c r="L22" s="813" t="str">
        <f>'NTS ONLY_set_year'!E90</f>
        <v>Déplace-
ment le plus grand en km</v>
      </c>
      <c r="M22" s="801"/>
      <c r="N22" s="801"/>
      <c r="O22" s="801"/>
      <c r="P22" s="730"/>
      <c r="Q22" s="811" t="str">
        <f>'NTS ONLY_set_year'!$E$8</f>
        <v>(par ex., si le km au départ est inférieur au km à l'arrivée du déplacement précédent)</v>
      </c>
      <c r="R22" s="157"/>
      <c r="S22" s="154"/>
      <c r="T22" s="151"/>
      <c r="U22" s="179"/>
      <c r="V22" s="257"/>
      <c r="W22" s="728"/>
      <c r="X22" s="179"/>
      <c r="Y22" s="237"/>
      <c r="Z22" s="237"/>
      <c r="AA22" s="245"/>
      <c r="AB22" s="179"/>
      <c r="AC22" s="721" t="s">
        <v>214</v>
      </c>
      <c r="AD22" s="237"/>
      <c r="AE22" s="178" t="str">
        <f>ADDRESS(ROW('01'!$BO$14),COLUMN('01'!$BO$14))</f>
        <v>$BO$14</v>
      </c>
      <c r="AF22" s="179"/>
      <c r="AG22" s="179"/>
      <c r="AH22" s="184"/>
      <c r="AI22" s="184"/>
      <c r="AJ22" s="254" t="str">
        <f>" "&amp;'NTS ONLY_set_year'!$E$18</f>
        <v xml:space="preserve"> et</v>
      </c>
      <c r="AK22" s="254" t="str">
        <f>" "&amp;'NTS ONLY_set_year'!$E$40</f>
        <v xml:space="preserve"> Vérifier chaque entrée du km début et fin</v>
      </c>
      <c r="AL22" s="229"/>
      <c r="AM22" s="178"/>
      <c r="AN22" s="229"/>
      <c r="AO22" s="178"/>
      <c r="AP22" s="178"/>
      <c r="AQ22" s="246"/>
      <c r="AR22" s="229"/>
      <c r="AS22" s="229"/>
      <c r="AT22" s="229"/>
      <c r="AU22" s="229"/>
      <c r="AV22" s="250"/>
      <c r="AW22" s="217"/>
      <c r="AX22" s="217"/>
      <c r="AY22" s="217"/>
      <c r="AZ22" s="217"/>
      <c r="BA22" s="217"/>
      <c r="BB22" s="217"/>
      <c r="BC22" s="217"/>
      <c r="BD22" s="217"/>
      <c r="BE22" s="217"/>
      <c r="BF22" s="217"/>
      <c r="BG22" s="217"/>
      <c r="BH22" s="178"/>
      <c r="BI22" s="178"/>
      <c r="BJ22" s="178"/>
      <c r="BK22" s="178"/>
      <c r="BL22" s="178"/>
      <c r="BM22" s="178"/>
      <c r="BN22" s="178"/>
      <c r="BO22" s="178"/>
      <c r="BP22" s="178"/>
      <c r="BQ22" s="179"/>
      <c r="BR22" s="3"/>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row>
    <row r="23" spans="1:254" customFormat="1" ht="21" customHeight="1">
      <c r="A23" s="5"/>
      <c r="B23" s="738"/>
      <c r="C23" s="738"/>
      <c r="D23" s="44"/>
      <c r="E23" s="798"/>
      <c r="F23" s="799"/>
      <c r="G23" s="733"/>
      <c r="H23" s="123"/>
      <c r="I23" s="807"/>
      <c r="J23" s="810"/>
      <c r="K23" s="807"/>
      <c r="L23" s="814"/>
      <c r="M23" s="801"/>
      <c r="N23" s="801"/>
      <c r="O23" s="801"/>
      <c r="P23" s="730"/>
      <c r="Q23" s="812"/>
      <c r="R23" s="157"/>
      <c r="S23" s="154"/>
      <c r="T23" s="151"/>
      <c r="U23" s="179"/>
      <c r="V23" s="257" t="s">
        <v>107</v>
      </c>
      <c r="W23" s="728"/>
      <c r="X23" s="258"/>
      <c r="Y23" s="259" t="s">
        <v>77</v>
      </c>
      <c r="Z23" s="260"/>
      <c r="AA23" s="261"/>
      <c r="AB23" s="258"/>
      <c r="AC23" s="722"/>
      <c r="AD23" s="263" t="s">
        <v>88</v>
      </c>
      <c r="AE23" s="360" t="s">
        <v>208</v>
      </c>
      <c r="AF23" s="179"/>
      <c r="AG23" s="179"/>
      <c r="AH23" s="179"/>
      <c r="AI23" s="184"/>
      <c r="AJ23" s="179"/>
      <c r="AK23" s="184"/>
      <c r="AL23" s="229"/>
      <c r="AM23" s="178"/>
      <c r="AN23" s="229"/>
      <c r="AO23" s="178"/>
      <c r="AP23" s="178"/>
      <c r="AQ23" s="246"/>
      <c r="AR23" s="229"/>
      <c r="AS23" s="229"/>
      <c r="AT23" s="229"/>
      <c r="AU23" s="229"/>
      <c r="AV23" s="250"/>
      <c r="AW23" s="217"/>
      <c r="AX23" s="217"/>
      <c r="AY23" s="217"/>
      <c r="AZ23" s="217"/>
      <c r="BA23" s="217"/>
      <c r="BB23" s="217"/>
      <c r="BC23" s="217"/>
      <c r="BD23" s="217"/>
      <c r="BE23" s="217"/>
      <c r="BF23" s="217"/>
      <c r="BG23" s="217"/>
      <c r="BH23" s="178"/>
      <c r="BI23" s="178"/>
      <c r="BJ23" s="178"/>
      <c r="BK23" s="178"/>
      <c r="BL23" s="178"/>
      <c r="BM23" s="178"/>
      <c r="BN23" s="178"/>
      <c r="BO23" s="178"/>
      <c r="BP23" s="178"/>
      <c r="BQ23" s="179"/>
      <c r="BR23" s="3"/>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row>
    <row r="24" spans="1:254" customFormat="1" ht="11.1" customHeight="1">
      <c r="A24" s="5"/>
      <c r="B24" s="3"/>
      <c r="C24" s="22"/>
      <c r="D24" s="5"/>
      <c r="E24" s="600" t="str">
        <f ca="1">IF($W24=0,'NTS ONLY_set_year'!$E$95,IF(INDEX($AV$7:$BG$7,$X24)&gt;0,'NTS ONLY_set_year'!$E$37,'NTS ONLY_set_year'!$E$103))</f>
        <v>Pas de données</v>
      </c>
      <c r="F24" s="601"/>
      <c r="G24" s="162" t="str">
        <f ca="1">IF($W24=0,"- -",AD24)</f>
        <v>- -</v>
      </c>
      <c r="H24" s="160" t="str">
        <f>'NTS ONLY_set_year'!$E$152</f>
        <v>janvier</v>
      </c>
      <c r="I24" s="503">
        <f t="shared" ref="I24:I35" ca="1" si="3">INDEX($AX$38:$BI$38,$X24)</f>
        <v>0</v>
      </c>
      <c r="J24" s="504">
        <f t="shared" ref="J24:J35" ca="1" si="4">INDEX($AX$39:$BI$39,$X24)</f>
        <v>0</v>
      </c>
      <c r="K24" s="523" t="str">
        <f t="shared" ref="K24:K35" ca="1" si="5">IF($W24=0,"- -",INDEX($AX$40:$BI$40,$X24))</f>
        <v>- -</v>
      </c>
      <c r="L24" s="524" t="str">
        <f ca="1">IF($W24=0,"- -",INDEX($AV$41:$BG$41,$X24))</f>
        <v>- -</v>
      </c>
      <c r="M24" s="161" t="s">
        <v>200</v>
      </c>
      <c r="N24" s="162" t="str">
        <f ca="1">IF(AND(ISTEXT(I24),ISTEXT(J24)),"- -",IF(AND(ISNUMBER(I24),I24&gt;K24),$V$14,$V$10))</f>
        <v>ok</v>
      </c>
      <c r="O24" s="162" t="str">
        <f ca="1">IF(OR(AND(I24=0,J24=0),AND(ISTEXT(I24),ISTEXT(J24))),"- -",IF(J24&lt;L24,$V$14,$V$10))</f>
        <v>- -</v>
      </c>
      <c r="P24" s="163" t="str">
        <f ca="1">IF(AND(ISTEXT(I24),ISTEXT(J24)),"- -",IF(AE24&gt;0,$V$14,$V$10))</f>
        <v>ok</v>
      </c>
      <c r="Q24" s="163" t="str">
        <f ca="1">IF($W24=0,"- -",IF(INDEX($AV$32:$BG$32,$X24)=1,$V$14,$V$10))</f>
        <v>- -</v>
      </c>
      <c r="R24" s="164" t="str">
        <f>'NTS ONLY_set_year'!$E$152</f>
        <v>janvier</v>
      </c>
      <c r="S24" s="66"/>
      <c r="T24" s="151"/>
      <c r="U24" s="179"/>
      <c r="V24" s="264">
        <f t="shared" ref="V24:V35" ca="1" si="6">INDEX($AV$9:$BG$9,$X24)</f>
        <v>0</v>
      </c>
      <c r="W24" s="265">
        <f ca="1">IF(INDEX($AV$8:$BG$8,$X24)=0,0,1)</f>
        <v>0</v>
      </c>
      <c r="X24" s="266">
        <v>1</v>
      </c>
      <c r="Y24" s="267" t="str">
        <f ca="1">MID(Z24,FIND("]",Z24,1)+1,99)</f>
        <v>01</v>
      </c>
      <c r="Z24" s="268" t="str">
        <f ca="1">CELL("filename",'01'!C7)</f>
        <v>C:\Users\SBRISS~1\AppData\Local\Temp\notesF3B52A\[~7318079.xlsx]01</v>
      </c>
      <c r="AA24" s="269"/>
      <c r="AB24" s="270"/>
      <c r="AC24" s="537" t="str">
        <f>IF(AND($V$7="Quebec",C24="x"),"X","OK")</f>
        <v>OK</v>
      </c>
      <c r="AD24" s="271">
        <f ca="1">INDEX($AV$31:$BG$31,$X24)</f>
        <v>0</v>
      </c>
      <c r="AE24" s="361">
        <f ca="1">INDIRECT(Y24&amp;"!"&amp;$AE$22)</f>
        <v>0</v>
      </c>
      <c r="AF24" s="179"/>
      <c r="AG24" s="272" t="s">
        <v>55</v>
      </c>
      <c r="AH24" s="273" t="str">
        <f t="shared" ref="AH24:AH35" ca="1" si="7">IF(OR(M24=$AJ$19,N24=$AJ$19,P24=$AJ$19),$AJ$21,"")</f>
        <v/>
      </c>
      <c r="AI24" s="274" t="str">
        <f t="shared" ref="AI24:AI35" ca="1" si="8">IF(N24=$AJ$20,$AK$21,"")</f>
        <v/>
      </c>
      <c r="AJ24" s="275" t="str">
        <f ca="1">IF(P24=$AJ$19,IF(LEN(AI24)&lt;4,"",$AJ$22)&amp;$AK$20,"")</f>
        <v/>
      </c>
      <c r="AK24" s="276" t="str">
        <f t="shared" ref="AK24:AK35" ca="1" si="9">IF(LEN(AJ24)&lt;4,"",". ")&amp;IF(Q24=$AJ$20,$AK$22,"")</f>
        <v/>
      </c>
      <c r="AL24" s="274" t="str">
        <f ca="1">IF(O24=$AJ$20,$AK$19,"")</f>
        <v/>
      </c>
      <c r="AM24" s="277" t="str">
        <f ca="1">TRIM($AH24&amp;$AI24&amp;$AJ24&amp;$AK24&amp;$AL24)</f>
        <v/>
      </c>
      <c r="AN24" s="278"/>
      <c r="AO24" s="178"/>
      <c r="AP24" s="178"/>
      <c r="AQ24" s="246"/>
      <c r="AR24" s="229"/>
      <c r="AS24" s="229"/>
      <c r="AT24" s="229"/>
      <c r="AU24" s="229"/>
      <c r="AV24" s="250"/>
      <c r="AW24" s="217"/>
      <c r="AX24" s="217"/>
      <c r="AY24" s="217"/>
      <c r="AZ24" s="217"/>
      <c r="BA24" s="217"/>
      <c r="BB24" s="217"/>
      <c r="BC24" s="217"/>
      <c r="BD24" s="217"/>
      <c r="BE24" s="217"/>
      <c r="BF24" s="217"/>
      <c r="BG24" s="217"/>
      <c r="BH24" s="178"/>
      <c r="BI24" s="178"/>
      <c r="BJ24" s="178"/>
      <c r="BK24" s="178"/>
      <c r="BL24" s="178"/>
      <c r="BM24" s="178"/>
      <c r="BN24" s="178"/>
      <c r="BO24" s="178"/>
      <c r="BP24" s="178"/>
      <c r="BQ24" s="179"/>
      <c r="BR24" s="3"/>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row>
    <row r="25" spans="1:254" customFormat="1" ht="11.1" customHeight="1">
      <c r="A25" s="5"/>
      <c r="B25" s="3"/>
      <c r="C25" s="22"/>
      <c r="D25" s="5"/>
      <c r="E25" s="602" t="str">
        <f ca="1">IF($W25=0,'NTS ONLY_set_year'!$E$95,IF(INDEX($AV$7:$BG$7,$X25)&gt;0,'NTS ONLY_set_year'!$E$37,'NTS ONLY_set_year'!$E$103))</f>
        <v>Pas de données</v>
      </c>
      <c r="F25" s="603"/>
      <c r="G25" s="167" t="str">
        <f t="shared" ref="G25:G35" ca="1" si="10">IF($W25=0,"- -",AD25)</f>
        <v>- -</v>
      </c>
      <c r="H25" s="165" t="str">
        <f>'NTS ONLY_set_year'!$E$153</f>
        <v>février</v>
      </c>
      <c r="I25" s="503">
        <f t="shared" ca="1" si="3"/>
        <v>0</v>
      </c>
      <c r="J25" s="504">
        <f t="shared" ca="1" si="4"/>
        <v>0</v>
      </c>
      <c r="K25" s="523" t="str">
        <f t="shared" ca="1" si="5"/>
        <v>- -</v>
      </c>
      <c r="L25" s="524" t="str">
        <f t="shared" ref="L25:L35" ca="1" si="11">IF($W25=0,"- -",INDEX($AV$41:$BG$41,$X25))</f>
        <v>- -</v>
      </c>
      <c r="M25" s="166" t="str">
        <f ca="1">IF(AND(ISTEXT(I25),ISTEXT(J25)),"- -",IF(I25&lt;&gt;J24,$V$14,$V$10))</f>
        <v>ok</v>
      </c>
      <c r="N25" s="167" t="str">
        <f t="shared" ref="N25:N35" ca="1" si="12">IF(AND(ISTEXT(I25),ISTEXT(J25)),"- -",IF(AND(ISNUMBER(I25),I25&gt;K25),$V$14,$V$10))</f>
        <v>ok</v>
      </c>
      <c r="O25" s="167" t="str">
        <f t="shared" ref="O25:O35" ca="1" si="13">IF(OR(AND(I25=0,J25=0),AND(ISTEXT(I25),ISTEXT(J25))),"- -",IF(J25&lt;L25,$V$14,$V$10))</f>
        <v>- -</v>
      </c>
      <c r="P25" s="168" t="str">
        <f t="shared" ref="P25:P35" ca="1" si="14">IF(AND(ISTEXT(I25),ISTEXT(J25)),"- -",IF(AE25&gt;0,$V$14,$V$10))</f>
        <v>ok</v>
      </c>
      <c r="Q25" s="168" t="str">
        <f t="shared" ref="Q25:Q35" ca="1" si="15">IF($W25=0,"- -",IF(INDEX($AV$32:$BG$32,$X25)=1,$V$14,$V$10))</f>
        <v>- -</v>
      </c>
      <c r="R25" s="169" t="str">
        <f>'NTS ONLY_set_year'!$E$153</f>
        <v>février</v>
      </c>
      <c r="S25" s="66"/>
      <c r="T25" s="151"/>
      <c r="U25" s="179"/>
      <c r="V25" s="264">
        <f t="shared" ca="1" si="6"/>
        <v>0</v>
      </c>
      <c r="W25" s="265">
        <f t="shared" ref="W25:W35" ca="1" si="16">IF(INDEX($AV$8:$BG$8,$X25)=0,0,1)</f>
        <v>0</v>
      </c>
      <c r="X25" s="279">
        <v>2</v>
      </c>
      <c r="Y25" s="280" t="str">
        <f ca="1">MID(Z25,FIND("]",Z25,1)+1,99)</f>
        <v>02</v>
      </c>
      <c r="Z25" s="281" t="str">
        <f ca="1">CELL("filename",'02'!B5)</f>
        <v>C:\Users\SBRISS~1\AppData\Local\Temp\notesF3B52A\[~7318079.xlsx]02</v>
      </c>
      <c r="AA25" s="282"/>
      <c r="AB25" s="283"/>
      <c r="AC25" s="418" t="str">
        <f t="shared" ref="AC25:AC35" si="17">IF(AND($V$7="Quebec",C25="x"),"X","OK")</f>
        <v>OK</v>
      </c>
      <c r="AD25" s="284">
        <f ca="1">INDEX($AV$31:$BG$31,$X25)</f>
        <v>0</v>
      </c>
      <c r="AE25" s="361">
        <f t="shared" ref="AE25:AE35" ca="1" si="18">INDIRECT(Y25&amp;"!"&amp;$AE$22)</f>
        <v>0</v>
      </c>
      <c r="AF25" s="179"/>
      <c r="AG25" s="285" t="s">
        <v>56</v>
      </c>
      <c r="AH25" s="286" t="str">
        <f t="shared" ca="1" si="7"/>
        <v/>
      </c>
      <c r="AI25" s="287" t="str">
        <f t="shared" ca="1" si="8"/>
        <v/>
      </c>
      <c r="AJ25" s="288" t="str">
        <f t="shared" ref="AJ25:AJ35" ca="1" si="19">IF(P25=$AJ$19,IF(LEN(AI25)&lt;4,"",$AJ$22)&amp;$AK$20,"")</f>
        <v/>
      </c>
      <c r="AK25" s="289" t="str">
        <f t="shared" ca="1" si="9"/>
        <v/>
      </c>
      <c r="AL25" s="287" t="str">
        <f t="shared" ref="AL25:AL35" ca="1" si="20">IF(O25=$AJ$20,$AK$19,"")</f>
        <v/>
      </c>
      <c r="AM25" s="290" t="str">
        <f t="shared" ref="AM25:AM35" ca="1" si="21">TRIM($AH25&amp;$AI25&amp;$AJ25&amp;$AK25&amp;$AL25)</f>
        <v/>
      </c>
      <c r="AN25" s="291"/>
      <c r="AO25" s="178"/>
      <c r="AP25" s="178"/>
      <c r="AQ25" s="246"/>
      <c r="AR25" s="229"/>
      <c r="AS25" s="229"/>
      <c r="AT25" s="229"/>
      <c r="AU25" s="229"/>
      <c r="AV25" s="250"/>
      <c r="AW25" s="217"/>
      <c r="AX25" s="217"/>
      <c r="AY25" s="217"/>
      <c r="AZ25" s="217"/>
      <c r="BA25" s="217"/>
      <c r="BB25" s="217"/>
      <c r="BC25" s="217"/>
      <c r="BD25" s="217"/>
      <c r="BE25" s="217"/>
      <c r="BF25" s="217"/>
      <c r="BG25" s="217"/>
      <c r="BH25" s="178"/>
      <c r="BI25" s="178"/>
      <c r="BJ25" s="178"/>
      <c r="BK25" s="178"/>
      <c r="BL25" s="178"/>
      <c r="BM25" s="178"/>
      <c r="BN25" s="178"/>
      <c r="BO25" s="178"/>
      <c r="BP25" s="178"/>
      <c r="BQ25" s="179"/>
      <c r="BR25" s="3"/>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row>
    <row r="26" spans="1:254" customFormat="1" ht="11.1" customHeight="1">
      <c r="A26" s="5"/>
      <c r="B26" s="3"/>
      <c r="C26" s="120"/>
      <c r="D26" s="5"/>
      <c r="E26" s="602" t="str">
        <f ca="1">IF($W26=0,'NTS ONLY_set_year'!$E$95,IF(INDEX($AV$7:$BG$7,$X26)&gt;0,'NTS ONLY_set_year'!$E$37,'NTS ONLY_set_year'!$E$103))</f>
        <v>Pas de données</v>
      </c>
      <c r="F26" s="603"/>
      <c r="G26" s="167" t="str">
        <f t="shared" ca="1" si="10"/>
        <v>- -</v>
      </c>
      <c r="H26" s="165" t="str">
        <f>'NTS ONLY_set_year'!$E$154</f>
        <v>mars</v>
      </c>
      <c r="I26" s="505">
        <f t="shared" ca="1" si="3"/>
        <v>0</v>
      </c>
      <c r="J26" s="506">
        <f t="shared" ca="1" si="4"/>
        <v>0</v>
      </c>
      <c r="K26" s="525" t="str">
        <f t="shared" ca="1" si="5"/>
        <v>- -</v>
      </c>
      <c r="L26" s="526" t="str">
        <f t="shared" ca="1" si="11"/>
        <v>- -</v>
      </c>
      <c r="M26" s="166" t="str">
        <f t="shared" ref="M26:M35" ca="1" si="22">IF(AND(ISTEXT(I26),ISTEXT(J26)),"- -",IF(I26&lt;&gt;J25,$V$14,$V$10))</f>
        <v>ok</v>
      </c>
      <c r="N26" s="167" t="str">
        <f t="shared" ca="1" si="12"/>
        <v>ok</v>
      </c>
      <c r="O26" s="167" t="str">
        <f t="shared" ca="1" si="13"/>
        <v>- -</v>
      </c>
      <c r="P26" s="168" t="str">
        <f t="shared" ca="1" si="14"/>
        <v>ok</v>
      </c>
      <c r="Q26" s="168" t="str">
        <f t="shared" ca="1" si="15"/>
        <v>- -</v>
      </c>
      <c r="R26" s="169" t="str">
        <f>'NTS ONLY_set_year'!$E$154</f>
        <v>mars</v>
      </c>
      <c r="S26" s="66"/>
      <c r="T26" s="151"/>
      <c r="U26" s="179"/>
      <c r="V26" s="264">
        <f t="shared" ca="1" si="6"/>
        <v>0</v>
      </c>
      <c r="W26" s="265">
        <f t="shared" ca="1" si="16"/>
        <v>0</v>
      </c>
      <c r="X26" s="292">
        <v>3</v>
      </c>
      <c r="Y26" s="293" t="str">
        <f ca="1">MID(Z26,FIND("]",Z26,1)+1,99)</f>
        <v>03</v>
      </c>
      <c r="Z26" s="294" t="str">
        <f ca="1">CELL("filename",'03'!B5)</f>
        <v>C:\Users\SBRISS~1\AppData\Local\Temp\notesF3B52A\[~7318079.xlsx]03</v>
      </c>
      <c r="AA26" s="295"/>
      <c r="AB26" s="295"/>
      <c r="AC26" s="538" t="str">
        <f t="shared" si="17"/>
        <v>OK</v>
      </c>
      <c r="AD26" s="296">
        <f t="shared" ref="AD26:AD35" ca="1" si="23">INDEX($AV$31:$BG$31,$X26)</f>
        <v>0</v>
      </c>
      <c r="AE26" s="361">
        <f t="shared" ca="1" si="18"/>
        <v>0</v>
      </c>
      <c r="AF26" s="179"/>
      <c r="AG26" s="285" t="s">
        <v>57</v>
      </c>
      <c r="AH26" s="286" t="str">
        <f t="shared" ca="1" si="7"/>
        <v/>
      </c>
      <c r="AI26" s="287" t="str">
        <f t="shared" ca="1" si="8"/>
        <v/>
      </c>
      <c r="AJ26" s="288" t="str">
        <f t="shared" ca="1" si="19"/>
        <v/>
      </c>
      <c r="AK26" s="289" t="str">
        <f t="shared" ca="1" si="9"/>
        <v/>
      </c>
      <c r="AL26" s="287" t="str">
        <f t="shared" ca="1" si="20"/>
        <v/>
      </c>
      <c r="AM26" s="290" t="str">
        <f t="shared" ca="1" si="21"/>
        <v/>
      </c>
      <c r="AN26" s="291"/>
      <c r="AO26" s="178"/>
      <c r="AP26" s="178"/>
      <c r="AQ26" s="246"/>
      <c r="AR26" s="229"/>
      <c r="AS26" s="229"/>
      <c r="AT26" s="229"/>
      <c r="AU26" s="229"/>
      <c r="AV26" s="250"/>
      <c r="AW26" s="217"/>
      <c r="AX26" s="217"/>
      <c r="AY26" s="217"/>
      <c r="AZ26" s="217"/>
      <c r="BA26" s="217"/>
      <c r="BB26" s="217"/>
      <c r="BC26" s="217"/>
      <c r="BD26" s="217"/>
      <c r="BE26" s="217"/>
      <c r="BF26" s="217"/>
      <c r="BG26" s="217"/>
      <c r="BH26" s="178"/>
      <c r="BI26" s="178"/>
      <c r="BJ26" s="178"/>
      <c r="BK26" s="178"/>
      <c r="BL26" s="178"/>
      <c r="BM26" s="178"/>
      <c r="BN26" s="178"/>
      <c r="BO26" s="178"/>
      <c r="BP26" s="178"/>
      <c r="BQ26" s="179"/>
      <c r="BR26" s="3"/>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row>
    <row r="27" spans="1:254" customFormat="1" ht="11.1" customHeight="1">
      <c r="A27" s="5"/>
      <c r="B27" s="3"/>
      <c r="C27" s="119"/>
      <c r="D27" s="5"/>
      <c r="E27" s="600" t="str">
        <f ca="1">IF($W27=0,'NTS ONLY_set_year'!$E$95,IF(INDEX($AV$7:$BG$7,$X27)&gt;0,'NTS ONLY_set_year'!$E$37,'NTS ONLY_set_year'!$E$103))</f>
        <v>Pas de données</v>
      </c>
      <c r="F27" s="601"/>
      <c r="G27" s="162" t="str">
        <f t="shared" ca="1" si="10"/>
        <v>- -</v>
      </c>
      <c r="H27" s="160" t="str">
        <f>'NTS ONLY_set_year'!$E$155</f>
        <v>avril</v>
      </c>
      <c r="I27" s="501">
        <f t="shared" ca="1" si="3"/>
        <v>0</v>
      </c>
      <c r="J27" s="502">
        <f t="shared" ca="1" si="4"/>
        <v>0</v>
      </c>
      <c r="K27" s="521" t="str">
        <f t="shared" ca="1" si="5"/>
        <v>- -</v>
      </c>
      <c r="L27" s="522" t="str">
        <f t="shared" ca="1" si="11"/>
        <v>- -</v>
      </c>
      <c r="M27" s="161" t="str">
        <f t="shared" ca="1" si="22"/>
        <v>ok</v>
      </c>
      <c r="N27" s="162" t="str">
        <f t="shared" ca="1" si="12"/>
        <v>ok</v>
      </c>
      <c r="O27" s="162" t="str">
        <f t="shared" ca="1" si="13"/>
        <v>- -</v>
      </c>
      <c r="P27" s="163" t="str">
        <f t="shared" ca="1" si="14"/>
        <v>ok</v>
      </c>
      <c r="Q27" s="163" t="str">
        <f t="shared" ca="1" si="15"/>
        <v>- -</v>
      </c>
      <c r="R27" s="164" t="str">
        <f>'NTS ONLY_set_year'!$E$155</f>
        <v>avril</v>
      </c>
      <c r="S27" s="66"/>
      <c r="T27" s="151"/>
      <c r="U27" s="179"/>
      <c r="V27" s="264">
        <f t="shared" ca="1" si="6"/>
        <v>0</v>
      </c>
      <c r="W27" s="265">
        <f t="shared" ca="1" si="16"/>
        <v>0</v>
      </c>
      <c r="X27" s="266">
        <v>4</v>
      </c>
      <c r="Y27" s="267" t="str">
        <f t="shared" ref="Y27:Y35" ca="1" si="24">MID(Z27,FIND("]",Z27,1)+1,99)</f>
        <v>04</v>
      </c>
      <c r="Z27" s="294" t="str">
        <f ca="1">CELL("filename",'04'!B7)</f>
        <v>C:\Users\SBRISS~1\AppData\Local\Temp\notesF3B52A\[~7318079.xlsx]04</v>
      </c>
      <c r="AA27" s="269"/>
      <c r="AB27" s="270"/>
      <c r="AC27" s="537" t="str">
        <f t="shared" si="17"/>
        <v>OK</v>
      </c>
      <c r="AD27" s="271">
        <f ca="1">INDEX($AV$31:$BG$31,$X27)</f>
        <v>0</v>
      </c>
      <c r="AE27" s="361">
        <f t="shared" ca="1" si="18"/>
        <v>0</v>
      </c>
      <c r="AF27" s="179"/>
      <c r="AG27" s="272" t="s">
        <v>58</v>
      </c>
      <c r="AH27" s="273" t="str">
        <f t="shared" ca="1" si="7"/>
        <v/>
      </c>
      <c r="AI27" s="274" t="str">
        <f t="shared" ca="1" si="8"/>
        <v/>
      </c>
      <c r="AJ27" s="275" t="str">
        <f t="shared" ca="1" si="19"/>
        <v/>
      </c>
      <c r="AK27" s="276" t="str">
        <f t="shared" ca="1" si="9"/>
        <v/>
      </c>
      <c r="AL27" s="274" t="str">
        <f t="shared" ca="1" si="20"/>
        <v/>
      </c>
      <c r="AM27" s="277" t="str">
        <f t="shared" ca="1" si="21"/>
        <v/>
      </c>
      <c r="AN27" s="278"/>
      <c r="AO27" s="178"/>
      <c r="AP27" s="178"/>
      <c r="AQ27" s="246"/>
      <c r="AR27" s="229"/>
      <c r="AS27" s="229"/>
      <c r="AT27" s="553" t="s">
        <v>323</v>
      </c>
      <c r="AU27" s="553"/>
      <c r="AV27" s="554" t="s">
        <v>200</v>
      </c>
      <c r="AW27" s="554">
        <f ca="1">AV37</f>
        <v>0</v>
      </c>
      <c r="AX27" s="554">
        <f t="shared" ref="AX27:BG27" ca="1" si="25">AW37</f>
        <v>0</v>
      </c>
      <c r="AY27" s="554">
        <f t="shared" ca="1" si="25"/>
        <v>0</v>
      </c>
      <c r="AZ27" s="554">
        <f t="shared" ca="1" si="25"/>
        <v>0</v>
      </c>
      <c r="BA27" s="554">
        <f t="shared" ca="1" si="25"/>
        <v>0</v>
      </c>
      <c r="BB27" s="554">
        <f t="shared" ca="1" si="25"/>
        <v>0</v>
      </c>
      <c r="BC27" s="554">
        <f t="shared" ca="1" si="25"/>
        <v>0</v>
      </c>
      <c r="BD27" s="554">
        <f t="shared" ca="1" si="25"/>
        <v>0</v>
      </c>
      <c r="BE27" s="554">
        <f t="shared" ca="1" si="25"/>
        <v>0</v>
      </c>
      <c r="BF27" s="554">
        <f t="shared" ca="1" si="25"/>
        <v>0</v>
      </c>
      <c r="BG27" s="554">
        <f t="shared" ca="1" si="25"/>
        <v>0</v>
      </c>
      <c r="BI27" s="178"/>
      <c r="BJ27" s="178"/>
      <c r="BK27" s="178"/>
      <c r="BL27" s="178"/>
      <c r="BM27" s="178"/>
      <c r="BN27" s="178"/>
      <c r="BO27" s="178"/>
      <c r="BP27" s="178"/>
      <c r="BQ27" s="179"/>
      <c r="BR27" s="3"/>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row>
    <row r="28" spans="1:254" customFormat="1" ht="11.1" customHeight="1">
      <c r="A28" s="5"/>
      <c r="B28" s="3"/>
      <c r="C28" s="22"/>
      <c r="D28" s="5"/>
      <c r="E28" s="602" t="str">
        <f ca="1">IF($W28=0,'NTS ONLY_set_year'!$E$95,IF(INDEX($AV$7:$BG$7,$X28)&gt;0,'NTS ONLY_set_year'!$E$37,'NTS ONLY_set_year'!$E$103))</f>
        <v>Pas de données</v>
      </c>
      <c r="F28" s="603"/>
      <c r="G28" s="167" t="str">
        <f t="shared" ca="1" si="10"/>
        <v>- -</v>
      </c>
      <c r="H28" s="165" t="str">
        <f>'NTS ONLY_set_year'!$E$156</f>
        <v>mai</v>
      </c>
      <c r="I28" s="503">
        <f t="shared" ca="1" si="3"/>
        <v>0</v>
      </c>
      <c r="J28" s="504">
        <f t="shared" ca="1" si="4"/>
        <v>0</v>
      </c>
      <c r="K28" s="523" t="str">
        <f t="shared" ca="1" si="5"/>
        <v>- -</v>
      </c>
      <c r="L28" s="524" t="str">
        <f t="shared" ca="1" si="11"/>
        <v>- -</v>
      </c>
      <c r="M28" s="166" t="str">
        <f t="shared" ca="1" si="22"/>
        <v>ok</v>
      </c>
      <c r="N28" s="167" t="str">
        <f t="shared" ca="1" si="12"/>
        <v>ok</v>
      </c>
      <c r="O28" s="167" t="str">
        <f t="shared" ca="1" si="13"/>
        <v>- -</v>
      </c>
      <c r="P28" s="168" t="str">
        <f t="shared" ca="1" si="14"/>
        <v>ok</v>
      </c>
      <c r="Q28" s="168" t="str">
        <f t="shared" ca="1" si="15"/>
        <v>- -</v>
      </c>
      <c r="R28" s="169" t="str">
        <f>'NTS ONLY_set_year'!$E$156</f>
        <v>mai</v>
      </c>
      <c r="S28" s="66"/>
      <c r="T28" s="151"/>
      <c r="U28" s="179"/>
      <c r="V28" s="264">
        <f t="shared" ca="1" si="6"/>
        <v>0</v>
      </c>
      <c r="W28" s="265">
        <f t="shared" ca="1" si="16"/>
        <v>0</v>
      </c>
      <c r="X28" s="279">
        <v>5</v>
      </c>
      <c r="Y28" s="280" t="str">
        <f t="shared" ca="1" si="24"/>
        <v>05</v>
      </c>
      <c r="Z28" s="281" t="str">
        <f ca="1">CELL("filename",'05'!H7)</f>
        <v>C:\Users\SBRISS~1\AppData\Local\Temp\notesF3B52A\[~7318079.xlsx]05</v>
      </c>
      <c r="AA28" s="282"/>
      <c r="AB28" s="283"/>
      <c r="AC28" s="418" t="str">
        <f t="shared" si="17"/>
        <v>OK</v>
      </c>
      <c r="AD28" s="284">
        <f t="shared" ca="1" si="23"/>
        <v>0</v>
      </c>
      <c r="AE28" s="361">
        <f t="shared" ca="1" si="18"/>
        <v>0</v>
      </c>
      <c r="AF28" s="179"/>
      <c r="AG28" s="285" t="s">
        <v>59</v>
      </c>
      <c r="AH28" s="286" t="str">
        <f t="shared" ca="1" si="7"/>
        <v/>
      </c>
      <c r="AI28" s="287" t="str">
        <f t="shared" ca="1" si="8"/>
        <v/>
      </c>
      <c r="AJ28" s="288" t="str">
        <f t="shared" ca="1" si="19"/>
        <v/>
      </c>
      <c r="AK28" s="289" t="str">
        <f t="shared" ca="1" si="9"/>
        <v/>
      </c>
      <c r="AL28" s="287" t="str">
        <f t="shared" ca="1" si="20"/>
        <v/>
      </c>
      <c r="AM28" s="290" t="str">
        <f t="shared" ca="1" si="21"/>
        <v/>
      </c>
      <c r="AN28" s="291"/>
      <c r="AO28" s="178"/>
      <c r="AP28" s="178"/>
      <c r="AQ28" s="246"/>
      <c r="AR28" s="229"/>
      <c r="AS28" s="229"/>
      <c r="AT28" s="229"/>
      <c r="AU28" s="229"/>
      <c r="AV28" s="250"/>
      <c r="AW28" s="217"/>
      <c r="AX28" s="217"/>
      <c r="AY28" s="217"/>
      <c r="AZ28" s="217"/>
      <c r="BA28" s="217"/>
      <c r="BB28" s="217"/>
      <c r="BC28" s="217"/>
      <c r="BD28" s="217"/>
      <c r="BE28" s="217"/>
      <c r="BF28" s="217"/>
      <c r="BG28" s="217"/>
      <c r="BH28" s="178"/>
      <c r="BI28" s="178"/>
      <c r="BJ28" s="178"/>
      <c r="BK28" s="178"/>
      <c r="BL28" s="178"/>
      <c r="BM28" s="178"/>
      <c r="BN28" s="178"/>
      <c r="BO28" s="178"/>
      <c r="BP28" s="178"/>
      <c r="BQ28" s="179"/>
      <c r="BR28" s="3"/>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row>
    <row r="29" spans="1:254" customFormat="1" ht="11.1" customHeight="1">
      <c r="A29" s="5"/>
      <c r="B29" s="3"/>
      <c r="C29" s="120"/>
      <c r="D29" s="5"/>
      <c r="E29" s="604" t="str">
        <f ca="1">IF($W29=0,'NTS ONLY_set_year'!$E$95,IF(INDEX($AV$7:$BG$7,$X29)&gt;0,'NTS ONLY_set_year'!$E$37,'NTS ONLY_set_year'!$E$103))</f>
        <v>Pas de données</v>
      </c>
      <c r="F29" s="605"/>
      <c r="G29" s="173" t="str">
        <f t="shared" ca="1" si="10"/>
        <v>- -</v>
      </c>
      <c r="H29" s="171" t="str">
        <f>'NTS ONLY_set_year'!$E$157</f>
        <v>juin</v>
      </c>
      <c r="I29" s="505">
        <f t="shared" ca="1" si="3"/>
        <v>0</v>
      </c>
      <c r="J29" s="506">
        <f t="shared" ca="1" si="4"/>
        <v>0</v>
      </c>
      <c r="K29" s="525" t="str">
        <f t="shared" ca="1" si="5"/>
        <v>- -</v>
      </c>
      <c r="L29" s="526" t="str">
        <f t="shared" ca="1" si="11"/>
        <v>- -</v>
      </c>
      <c r="M29" s="172" t="str">
        <f t="shared" ca="1" si="22"/>
        <v>ok</v>
      </c>
      <c r="N29" s="173" t="str">
        <f t="shared" ca="1" si="12"/>
        <v>ok</v>
      </c>
      <c r="O29" s="173" t="str">
        <f t="shared" ca="1" si="13"/>
        <v>- -</v>
      </c>
      <c r="P29" s="174" t="str">
        <f t="shared" ca="1" si="14"/>
        <v>ok</v>
      </c>
      <c r="Q29" s="174" t="str">
        <f t="shared" ca="1" si="15"/>
        <v>- -</v>
      </c>
      <c r="R29" s="170" t="str">
        <f>'NTS ONLY_set_year'!$E$157</f>
        <v>juin</v>
      </c>
      <c r="S29" s="66"/>
      <c r="T29" s="151"/>
      <c r="U29" s="179"/>
      <c r="V29" s="264">
        <f t="shared" ca="1" si="6"/>
        <v>0</v>
      </c>
      <c r="W29" s="265">
        <f t="shared" ca="1" si="16"/>
        <v>0</v>
      </c>
      <c r="X29" s="292">
        <v>6</v>
      </c>
      <c r="Y29" s="293" t="str">
        <f t="shared" ca="1" si="24"/>
        <v>06</v>
      </c>
      <c r="Z29" s="297" t="str">
        <f ca="1">CELL("filename",'06'!H8)</f>
        <v>C:\Users\SBRISS~1\AppData\Local\Temp\notesF3B52A\[~7318079.xlsx]06</v>
      </c>
      <c r="AA29" s="298"/>
      <c r="AB29" s="295"/>
      <c r="AC29" s="538" t="str">
        <f t="shared" si="17"/>
        <v>OK</v>
      </c>
      <c r="AD29" s="296">
        <f t="shared" ca="1" si="23"/>
        <v>0</v>
      </c>
      <c r="AE29" s="361">
        <f t="shared" ca="1" si="18"/>
        <v>0</v>
      </c>
      <c r="AF29" s="179"/>
      <c r="AG29" s="299" t="s">
        <v>60</v>
      </c>
      <c r="AH29" s="300" t="str">
        <f t="shared" ca="1" si="7"/>
        <v/>
      </c>
      <c r="AI29" s="301" t="str">
        <f t="shared" ca="1" si="8"/>
        <v/>
      </c>
      <c r="AJ29" s="302" t="str">
        <f t="shared" ca="1" si="19"/>
        <v/>
      </c>
      <c r="AK29" s="303" t="str">
        <f t="shared" ca="1" si="9"/>
        <v/>
      </c>
      <c r="AL29" s="301" t="str">
        <f t="shared" ca="1" si="20"/>
        <v/>
      </c>
      <c r="AM29" s="304" t="str">
        <f t="shared" ca="1" si="21"/>
        <v/>
      </c>
      <c r="AN29" s="305"/>
      <c r="AO29" s="178"/>
      <c r="AP29" s="178"/>
      <c r="AQ29" s="246"/>
      <c r="AR29" s="229"/>
      <c r="AS29" s="229"/>
      <c r="AT29" s="229"/>
      <c r="AU29" s="229"/>
      <c r="AV29" s="250"/>
      <c r="AW29" s="217"/>
      <c r="AX29" s="217"/>
      <c r="AY29" s="217"/>
      <c r="AZ29" s="217"/>
      <c r="BA29" s="217"/>
      <c r="BB29" s="217"/>
      <c r="BC29" s="217"/>
      <c r="BD29" s="217"/>
      <c r="BE29" s="217"/>
      <c r="BF29" s="217"/>
      <c r="BG29" s="217"/>
      <c r="BH29" s="178"/>
      <c r="BI29" s="178"/>
      <c r="BJ29" s="178"/>
      <c r="BK29" s="178"/>
      <c r="BL29" s="178"/>
      <c r="BM29" s="178"/>
      <c r="BN29" s="178"/>
      <c r="BO29" s="178"/>
      <c r="BP29" s="178"/>
      <c r="BQ29" s="179"/>
      <c r="BR29" s="3"/>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row>
    <row r="30" spans="1:254" customFormat="1" ht="11.1" customHeight="1">
      <c r="A30" s="5"/>
      <c r="B30" s="3"/>
      <c r="C30" s="119"/>
      <c r="D30" s="5"/>
      <c r="E30" s="600" t="str">
        <f ca="1">IF($W30=0,'NTS ONLY_set_year'!$E$95,IF(INDEX($AV$7:$BG$7,$X30)&gt;0,'NTS ONLY_set_year'!$E$37,'NTS ONLY_set_year'!$E$103))</f>
        <v>Pas de données</v>
      </c>
      <c r="F30" s="601"/>
      <c r="G30" s="162" t="str">
        <f t="shared" ca="1" si="10"/>
        <v>- -</v>
      </c>
      <c r="H30" s="160" t="str">
        <f>'NTS ONLY_set_year'!$E$158</f>
        <v>juillet</v>
      </c>
      <c r="I30" s="501">
        <f t="shared" ca="1" si="3"/>
        <v>0</v>
      </c>
      <c r="J30" s="502">
        <f t="shared" ca="1" si="4"/>
        <v>0</v>
      </c>
      <c r="K30" s="521" t="str">
        <f t="shared" ca="1" si="5"/>
        <v>- -</v>
      </c>
      <c r="L30" s="522" t="str">
        <f t="shared" ca="1" si="11"/>
        <v>- -</v>
      </c>
      <c r="M30" s="161" t="str">
        <f t="shared" ca="1" si="22"/>
        <v>ok</v>
      </c>
      <c r="N30" s="162" t="str">
        <f t="shared" ca="1" si="12"/>
        <v>ok</v>
      </c>
      <c r="O30" s="162" t="str">
        <f t="shared" ca="1" si="13"/>
        <v>- -</v>
      </c>
      <c r="P30" s="163" t="str">
        <f t="shared" ca="1" si="14"/>
        <v>ok</v>
      </c>
      <c r="Q30" s="163" t="str">
        <f t="shared" ca="1" si="15"/>
        <v>- -</v>
      </c>
      <c r="R30" s="164" t="str">
        <f>'NTS ONLY_set_year'!$E$158</f>
        <v>juillet</v>
      </c>
      <c r="S30" s="66"/>
      <c r="T30" s="151"/>
      <c r="U30" s="179"/>
      <c r="V30" s="264">
        <f t="shared" ca="1" si="6"/>
        <v>0</v>
      </c>
      <c r="W30" s="265">
        <f t="shared" ca="1" si="16"/>
        <v>0</v>
      </c>
      <c r="X30" s="306">
        <v>7</v>
      </c>
      <c r="Y30" s="307" t="str">
        <f t="shared" ca="1" si="24"/>
        <v>07</v>
      </c>
      <c r="Z30" s="297" t="str">
        <f ca="1">CELL("filename",'07'!B10)</f>
        <v>C:\Users\SBRISS~1\AppData\Local\Temp\notesF3B52A\[~7318079.xlsx]07</v>
      </c>
      <c r="AA30" s="261"/>
      <c r="AB30" s="258"/>
      <c r="AC30" s="435" t="str">
        <f t="shared" si="17"/>
        <v>OK</v>
      </c>
      <c r="AD30" s="271">
        <f t="shared" ca="1" si="23"/>
        <v>0</v>
      </c>
      <c r="AE30" s="361">
        <f t="shared" ca="1" si="18"/>
        <v>0</v>
      </c>
      <c r="AF30" s="179"/>
      <c r="AG30" s="272" t="s">
        <v>61</v>
      </c>
      <c r="AH30" s="273" t="str">
        <f t="shared" ca="1" si="7"/>
        <v/>
      </c>
      <c r="AI30" s="274" t="str">
        <f t="shared" ca="1" si="8"/>
        <v/>
      </c>
      <c r="AJ30" s="275" t="str">
        <f t="shared" ca="1" si="19"/>
        <v/>
      </c>
      <c r="AK30" s="276" t="str">
        <f t="shared" ca="1" si="9"/>
        <v/>
      </c>
      <c r="AL30" s="274" t="str">
        <f t="shared" ca="1" si="20"/>
        <v/>
      </c>
      <c r="AM30" s="277" t="str">
        <f t="shared" ca="1" si="21"/>
        <v/>
      </c>
      <c r="AN30" s="278"/>
      <c r="AO30" s="178"/>
      <c r="AP30" s="178"/>
      <c r="AQ30" s="246"/>
      <c r="AR30" s="229"/>
      <c r="AS30" s="217"/>
      <c r="AT30" s="217"/>
      <c r="AU30" s="308"/>
      <c r="AV30" s="309"/>
      <c r="AW30" s="309"/>
      <c r="AX30" s="309"/>
      <c r="AY30" s="309"/>
      <c r="AZ30" s="309"/>
      <c r="BA30" s="309"/>
      <c r="BB30" s="309"/>
      <c r="BC30" s="309"/>
      <c r="BD30" s="309"/>
      <c r="BE30" s="309"/>
      <c r="BF30" s="309"/>
      <c r="BG30" s="309"/>
      <c r="BH30" s="178"/>
      <c r="BI30" s="178"/>
      <c r="BJ30" s="178"/>
      <c r="BK30" s="178"/>
      <c r="BL30" s="178"/>
      <c r="BM30" s="178"/>
      <c r="BN30" s="178"/>
      <c r="BO30" s="178"/>
      <c r="BP30" s="178"/>
      <c r="BQ30" s="179"/>
      <c r="BR30" s="3"/>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row>
    <row r="31" spans="1:254" customFormat="1" ht="11.1" customHeight="1">
      <c r="A31" s="5"/>
      <c r="B31" s="3"/>
      <c r="C31" s="22"/>
      <c r="D31" s="5"/>
      <c r="E31" s="602" t="str">
        <f ca="1">IF($W31=0,'NTS ONLY_set_year'!$E$95,IF(INDEX($AV$7:$BG$7,$X31)&gt;0,'NTS ONLY_set_year'!$E$37,'NTS ONLY_set_year'!$E$103))</f>
        <v>Pas de données</v>
      </c>
      <c r="F31" s="603"/>
      <c r="G31" s="167" t="str">
        <f t="shared" ca="1" si="10"/>
        <v>- -</v>
      </c>
      <c r="H31" s="165" t="str">
        <f>'NTS ONLY_set_year'!$E$159</f>
        <v>août</v>
      </c>
      <c r="I31" s="503">
        <f t="shared" ca="1" si="3"/>
        <v>0</v>
      </c>
      <c r="J31" s="504">
        <f t="shared" ca="1" si="4"/>
        <v>0</v>
      </c>
      <c r="K31" s="523" t="str">
        <f t="shared" ca="1" si="5"/>
        <v>- -</v>
      </c>
      <c r="L31" s="524" t="str">
        <f t="shared" ca="1" si="11"/>
        <v>- -</v>
      </c>
      <c r="M31" s="166" t="str">
        <f t="shared" ca="1" si="22"/>
        <v>ok</v>
      </c>
      <c r="N31" s="167" t="str">
        <f t="shared" ca="1" si="12"/>
        <v>ok</v>
      </c>
      <c r="O31" s="167" t="str">
        <f t="shared" ca="1" si="13"/>
        <v>- -</v>
      </c>
      <c r="P31" s="168" t="str">
        <f t="shared" ca="1" si="14"/>
        <v>ok</v>
      </c>
      <c r="Q31" s="168" t="str">
        <f t="shared" ca="1" si="15"/>
        <v>- -</v>
      </c>
      <c r="R31" s="169" t="str">
        <f>'NTS ONLY_set_year'!$E$159</f>
        <v>août</v>
      </c>
      <c r="S31" s="66"/>
      <c r="T31" s="151"/>
      <c r="U31" s="179"/>
      <c r="V31" s="264">
        <f t="shared" ca="1" si="6"/>
        <v>0</v>
      </c>
      <c r="W31" s="265">
        <f t="shared" ca="1" si="16"/>
        <v>0</v>
      </c>
      <c r="X31" s="306">
        <v>8</v>
      </c>
      <c r="Y31" s="307" t="str">
        <f t="shared" ca="1" si="24"/>
        <v>08</v>
      </c>
      <c r="Z31" s="297" t="str">
        <f ca="1">CELL("filename",'08'!U4)</f>
        <v>C:\Users\SBRISS~1\AppData\Local\Temp\notesF3B52A\[~7318079.xlsx]08</v>
      </c>
      <c r="AA31" s="261"/>
      <c r="AB31" s="258"/>
      <c r="AC31" s="435" t="str">
        <f t="shared" si="17"/>
        <v>OK</v>
      </c>
      <c r="AD31" s="284">
        <f t="shared" ca="1" si="23"/>
        <v>0</v>
      </c>
      <c r="AE31" s="361">
        <f t="shared" ca="1" si="18"/>
        <v>0</v>
      </c>
      <c r="AF31" s="179"/>
      <c r="AG31" s="285" t="s">
        <v>62</v>
      </c>
      <c r="AH31" s="286" t="str">
        <f t="shared" ca="1" si="7"/>
        <v/>
      </c>
      <c r="AI31" s="287" t="str">
        <f t="shared" ca="1" si="8"/>
        <v/>
      </c>
      <c r="AJ31" s="288" t="str">
        <f t="shared" ca="1" si="19"/>
        <v/>
      </c>
      <c r="AK31" s="289" t="str">
        <f t="shared" ca="1" si="9"/>
        <v/>
      </c>
      <c r="AL31" s="287" t="str">
        <f t="shared" ca="1" si="20"/>
        <v/>
      </c>
      <c r="AM31" s="290" t="str">
        <f t="shared" ca="1" si="21"/>
        <v/>
      </c>
      <c r="AN31" s="291"/>
      <c r="AO31" s="178"/>
      <c r="AP31" s="178"/>
      <c r="AQ31" s="246"/>
      <c r="AR31" s="229"/>
      <c r="AS31" s="217"/>
      <c r="AT31" s="217"/>
      <c r="AU31" s="308" t="s">
        <v>88</v>
      </c>
      <c r="AV31" s="219">
        <f t="shared" ref="AV31:BG32" ca="1" si="26">INDIRECT(AV$2&amp;$BH31)</f>
        <v>0</v>
      </c>
      <c r="AW31" s="219">
        <f t="shared" ca="1" si="26"/>
        <v>0</v>
      </c>
      <c r="AX31" s="219">
        <f t="shared" ca="1" si="26"/>
        <v>0</v>
      </c>
      <c r="AY31" s="219">
        <f t="shared" ca="1" si="26"/>
        <v>0</v>
      </c>
      <c r="AZ31" s="219">
        <f t="shared" ca="1" si="26"/>
        <v>0</v>
      </c>
      <c r="BA31" s="219">
        <f t="shared" ca="1" si="26"/>
        <v>0</v>
      </c>
      <c r="BB31" s="219">
        <f t="shared" ca="1" si="26"/>
        <v>0</v>
      </c>
      <c r="BC31" s="219">
        <f t="shared" ca="1" si="26"/>
        <v>0</v>
      </c>
      <c r="BD31" s="219">
        <f t="shared" ca="1" si="26"/>
        <v>0</v>
      </c>
      <c r="BE31" s="219">
        <f t="shared" ca="1" si="26"/>
        <v>0</v>
      </c>
      <c r="BF31" s="219">
        <f t="shared" ca="1" si="26"/>
        <v>0</v>
      </c>
      <c r="BG31" s="219">
        <f ca="1">INDIRECT(BG$2&amp;$BH31)</f>
        <v>0</v>
      </c>
      <c r="BH31" s="178" t="str">
        <f>ADDRESS(ROW('01'!BM16),COLUMN('01'!BM16))</f>
        <v>$BM$16</v>
      </c>
      <c r="BI31" s="178"/>
      <c r="BJ31" s="178"/>
      <c r="BK31" s="178"/>
      <c r="BL31" s="178"/>
      <c r="BM31" s="178"/>
      <c r="BN31" s="178"/>
      <c r="BO31" s="178"/>
      <c r="BP31" s="178"/>
      <c r="BQ31" s="179"/>
      <c r="BR31" s="3"/>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row>
    <row r="32" spans="1:254" customFormat="1" ht="11.1" customHeight="1">
      <c r="A32" s="5"/>
      <c r="B32" s="3"/>
      <c r="C32" s="120"/>
      <c r="D32" s="5"/>
      <c r="E32" s="604" t="str">
        <f ca="1">IF($W32=0,'NTS ONLY_set_year'!$E$95,IF(INDEX($AV$7:$BG$7,$X32)&gt;0,'NTS ONLY_set_year'!$E$37,'NTS ONLY_set_year'!$E$103))</f>
        <v>Pas de données</v>
      </c>
      <c r="F32" s="605"/>
      <c r="G32" s="173" t="str">
        <f t="shared" ca="1" si="10"/>
        <v>- -</v>
      </c>
      <c r="H32" s="171" t="str">
        <f>'NTS ONLY_set_year'!$E$160</f>
        <v>septembre</v>
      </c>
      <c r="I32" s="505">
        <f t="shared" ca="1" si="3"/>
        <v>0</v>
      </c>
      <c r="J32" s="506">
        <f t="shared" ca="1" si="4"/>
        <v>0</v>
      </c>
      <c r="K32" s="525" t="str">
        <f t="shared" ca="1" si="5"/>
        <v>- -</v>
      </c>
      <c r="L32" s="526" t="str">
        <f t="shared" ca="1" si="11"/>
        <v>- -</v>
      </c>
      <c r="M32" s="172" t="str">
        <f t="shared" ca="1" si="22"/>
        <v>ok</v>
      </c>
      <c r="N32" s="173" t="str">
        <f t="shared" ca="1" si="12"/>
        <v>ok</v>
      </c>
      <c r="O32" s="173" t="str">
        <f t="shared" ca="1" si="13"/>
        <v>- -</v>
      </c>
      <c r="P32" s="174" t="str">
        <f t="shared" ca="1" si="14"/>
        <v>ok</v>
      </c>
      <c r="Q32" s="174" t="str">
        <f t="shared" ca="1" si="15"/>
        <v>- -</v>
      </c>
      <c r="R32" s="170" t="str">
        <f>'NTS ONLY_set_year'!$E$160</f>
        <v>septembre</v>
      </c>
      <c r="S32" s="66"/>
      <c r="T32" s="151"/>
      <c r="U32" s="179"/>
      <c r="V32" s="264">
        <f t="shared" ca="1" si="6"/>
        <v>0</v>
      </c>
      <c r="W32" s="265">
        <f t="shared" ca="1" si="16"/>
        <v>0</v>
      </c>
      <c r="X32" s="306">
        <v>9</v>
      </c>
      <c r="Y32" s="307" t="str">
        <f t="shared" ca="1" si="24"/>
        <v>09</v>
      </c>
      <c r="Z32" s="268" t="str">
        <f ca="1">CELL("filename",'09'!N12)</f>
        <v>C:\Users\SBRISS~1\AppData\Local\Temp\notesF3B52A\[~7318079.xlsx]09</v>
      </c>
      <c r="AA32" s="261"/>
      <c r="AB32" s="258"/>
      <c r="AC32" s="435" t="str">
        <f t="shared" si="17"/>
        <v>OK</v>
      </c>
      <c r="AD32" s="296">
        <f t="shared" ca="1" si="23"/>
        <v>0</v>
      </c>
      <c r="AE32" s="361">
        <f t="shared" ca="1" si="18"/>
        <v>0</v>
      </c>
      <c r="AF32" s="179"/>
      <c r="AG32" s="299" t="s">
        <v>63</v>
      </c>
      <c r="AH32" s="300" t="str">
        <f t="shared" ca="1" si="7"/>
        <v/>
      </c>
      <c r="AI32" s="301" t="str">
        <f t="shared" ca="1" si="8"/>
        <v/>
      </c>
      <c r="AJ32" s="302" t="str">
        <f t="shared" ca="1" si="19"/>
        <v/>
      </c>
      <c r="AK32" s="303" t="str">
        <f t="shared" ca="1" si="9"/>
        <v/>
      </c>
      <c r="AL32" s="301" t="str">
        <f t="shared" ca="1" si="20"/>
        <v/>
      </c>
      <c r="AM32" s="304" t="str">
        <f t="shared" ca="1" si="21"/>
        <v/>
      </c>
      <c r="AN32" s="305"/>
      <c r="AO32" s="178"/>
      <c r="AP32" s="178"/>
      <c r="AQ32" s="246"/>
      <c r="AR32" s="229"/>
      <c r="AS32" s="217"/>
      <c r="AT32" s="217"/>
      <c r="AU32" s="308" t="s">
        <v>74</v>
      </c>
      <c r="AV32" s="219">
        <f ca="1">INDIRECT(AV$2&amp;$BH32)</f>
        <v>0</v>
      </c>
      <c r="AW32" s="219">
        <f t="shared" ca="1" si="26"/>
        <v>0</v>
      </c>
      <c r="AX32" s="219">
        <f t="shared" ca="1" si="26"/>
        <v>0</v>
      </c>
      <c r="AY32" s="219">
        <f t="shared" ca="1" si="26"/>
        <v>0</v>
      </c>
      <c r="AZ32" s="219">
        <f t="shared" ca="1" si="26"/>
        <v>0</v>
      </c>
      <c r="BA32" s="219">
        <f t="shared" ca="1" si="26"/>
        <v>0</v>
      </c>
      <c r="BB32" s="219">
        <f t="shared" ca="1" si="26"/>
        <v>0</v>
      </c>
      <c r="BC32" s="219">
        <f t="shared" ca="1" si="26"/>
        <v>0</v>
      </c>
      <c r="BD32" s="219">
        <f t="shared" ca="1" si="26"/>
        <v>0</v>
      </c>
      <c r="BE32" s="219">
        <f t="shared" ca="1" si="26"/>
        <v>0</v>
      </c>
      <c r="BF32" s="219">
        <f t="shared" ca="1" si="26"/>
        <v>0</v>
      </c>
      <c r="BG32" s="219">
        <f t="shared" ca="1" si="26"/>
        <v>0</v>
      </c>
      <c r="BH32" s="178" t="str">
        <f>ADDRESS(ROW('01'!AU10),COLUMN('01'!AU10))</f>
        <v>$AU$10</v>
      </c>
      <c r="BI32" s="178"/>
      <c r="BJ32" s="178"/>
      <c r="BK32" s="178"/>
      <c r="BL32" s="178"/>
      <c r="BM32" s="178"/>
      <c r="BN32" s="178"/>
      <c r="BO32" s="178"/>
      <c r="BP32" s="178"/>
      <c r="BQ32" s="179"/>
      <c r="BR32" s="3"/>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row>
    <row r="33" spans="1:255" customFormat="1" ht="11.1" customHeight="1">
      <c r="A33" s="5"/>
      <c r="B33" s="3"/>
      <c r="C33" s="119"/>
      <c r="D33" s="5"/>
      <c r="E33" s="600" t="str">
        <f ca="1">IF($W33=0,'NTS ONLY_set_year'!$E$95,IF(INDEX($AV$7:$BG$7,$X33)&gt;0,'NTS ONLY_set_year'!$E$37,'NTS ONLY_set_year'!$E$103))</f>
        <v>Pas de données</v>
      </c>
      <c r="F33" s="601"/>
      <c r="G33" s="162" t="str">
        <f t="shared" ca="1" si="10"/>
        <v>- -</v>
      </c>
      <c r="H33" s="160" t="str">
        <f>'NTS ONLY_set_year'!$E$161</f>
        <v>octobre</v>
      </c>
      <c r="I33" s="501">
        <f t="shared" ca="1" si="3"/>
        <v>0</v>
      </c>
      <c r="J33" s="502">
        <f t="shared" ca="1" si="4"/>
        <v>0</v>
      </c>
      <c r="K33" s="521" t="str">
        <f t="shared" ca="1" si="5"/>
        <v>- -</v>
      </c>
      <c r="L33" s="522" t="str">
        <f t="shared" ca="1" si="11"/>
        <v>- -</v>
      </c>
      <c r="M33" s="166" t="str">
        <f t="shared" ca="1" si="22"/>
        <v>ok</v>
      </c>
      <c r="N33" s="162" t="str">
        <f t="shared" ca="1" si="12"/>
        <v>ok</v>
      </c>
      <c r="O33" s="162" t="str">
        <f t="shared" ca="1" si="13"/>
        <v>- -</v>
      </c>
      <c r="P33" s="163" t="str">
        <f t="shared" ca="1" si="14"/>
        <v>ok</v>
      </c>
      <c r="Q33" s="163" t="str">
        <f t="shared" ca="1" si="15"/>
        <v>- -</v>
      </c>
      <c r="R33" s="164" t="str">
        <f>'NTS ONLY_set_year'!$E$161</f>
        <v>octobre</v>
      </c>
      <c r="S33" s="66"/>
      <c r="T33" s="151"/>
      <c r="U33" s="179"/>
      <c r="V33" s="264">
        <f t="shared" ca="1" si="6"/>
        <v>0</v>
      </c>
      <c r="W33" s="265">
        <f t="shared" ca="1" si="16"/>
        <v>0</v>
      </c>
      <c r="X33" s="266">
        <v>10</v>
      </c>
      <c r="Y33" s="267" t="str">
        <f t="shared" ca="1" si="24"/>
        <v>10</v>
      </c>
      <c r="Z33" s="294" t="str">
        <f ca="1">CELL("filename",'10'!N14)</f>
        <v>C:\Users\SBRISS~1\AppData\Local\Temp\notesF3B52A\[~7318079.xlsx]10</v>
      </c>
      <c r="AA33" s="269"/>
      <c r="AB33" s="270"/>
      <c r="AC33" s="537" t="str">
        <f t="shared" si="17"/>
        <v>OK</v>
      </c>
      <c r="AD33" s="271">
        <f t="shared" ca="1" si="23"/>
        <v>0</v>
      </c>
      <c r="AE33" s="361">
        <f t="shared" ca="1" si="18"/>
        <v>0</v>
      </c>
      <c r="AF33" s="179"/>
      <c r="AG33" s="285" t="s">
        <v>64</v>
      </c>
      <c r="AH33" s="286" t="str">
        <f t="shared" ca="1" si="7"/>
        <v/>
      </c>
      <c r="AI33" s="287" t="str">
        <f t="shared" ca="1" si="8"/>
        <v/>
      </c>
      <c r="AJ33" s="288" t="str">
        <f t="shared" ca="1" si="19"/>
        <v/>
      </c>
      <c r="AK33" s="289" t="str">
        <f t="shared" ca="1" si="9"/>
        <v/>
      </c>
      <c r="AL33" s="287" t="str">
        <f t="shared" ca="1" si="20"/>
        <v/>
      </c>
      <c r="AM33" s="290" t="str">
        <f t="shared" ca="1" si="21"/>
        <v/>
      </c>
      <c r="AN33" s="291"/>
      <c r="AO33" s="178"/>
      <c r="AP33" s="178"/>
      <c r="AQ33" s="246"/>
      <c r="AR33" s="229"/>
      <c r="AS33" s="217"/>
      <c r="AT33" s="217"/>
      <c r="AU33" s="308" t="s">
        <v>72</v>
      </c>
      <c r="AV33" s="219">
        <f t="shared" ref="AV33:BF33" ca="1" si="27">INDIRECT(AV$2&amp;$BH33)</f>
        <v>0</v>
      </c>
      <c r="AW33" s="219">
        <f t="shared" ca="1" si="27"/>
        <v>0</v>
      </c>
      <c r="AX33" s="219">
        <f t="shared" ca="1" si="27"/>
        <v>0</v>
      </c>
      <c r="AY33" s="219">
        <f t="shared" ca="1" si="27"/>
        <v>0</v>
      </c>
      <c r="AZ33" s="219">
        <f t="shared" ca="1" si="27"/>
        <v>0</v>
      </c>
      <c r="BA33" s="219">
        <f t="shared" ca="1" si="27"/>
        <v>0</v>
      </c>
      <c r="BB33" s="219">
        <f t="shared" ca="1" si="27"/>
        <v>0</v>
      </c>
      <c r="BC33" s="219">
        <f t="shared" ca="1" si="27"/>
        <v>0</v>
      </c>
      <c r="BD33" s="219">
        <f t="shared" ca="1" si="27"/>
        <v>0</v>
      </c>
      <c r="BE33" s="219">
        <f t="shared" ca="1" si="27"/>
        <v>0</v>
      </c>
      <c r="BF33" s="219">
        <f t="shared" ca="1" si="27"/>
        <v>0</v>
      </c>
      <c r="BG33" s="219">
        <f ca="1">INDIRECT(BG$2&amp;$BH33)</f>
        <v>0</v>
      </c>
      <c r="BH33" s="178" t="str">
        <f>ADDRESS(ROW('01'!M19),COLUMN('01'!M19))</f>
        <v>$M$19</v>
      </c>
      <c r="BI33" s="178"/>
      <c r="BJ33" s="178"/>
      <c r="BK33" s="178"/>
      <c r="BL33" s="178"/>
      <c r="BM33" s="178"/>
      <c r="BN33" s="178"/>
      <c r="BO33" s="178"/>
      <c r="BP33" s="178"/>
      <c r="BQ33" s="179"/>
      <c r="BR33" s="3"/>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row>
    <row r="34" spans="1:255" customFormat="1" ht="11.1" customHeight="1">
      <c r="A34" s="5"/>
      <c r="B34" s="3"/>
      <c r="C34" s="22"/>
      <c r="D34" s="5"/>
      <c r="E34" s="602" t="str">
        <f ca="1">IF($W34=0,'NTS ONLY_set_year'!$E$95,IF(INDEX($AV$7:$BG$7,$X34)&gt;0,'NTS ONLY_set_year'!$E$37,'NTS ONLY_set_year'!$E$103))</f>
        <v>Pas de données</v>
      </c>
      <c r="F34" s="603"/>
      <c r="G34" s="167" t="str">
        <f t="shared" ca="1" si="10"/>
        <v>- -</v>
      </c>
      <c r="H34" s="165" t="str">
        <f>'NTS ONLY_set_year'!$E$162</f>
        <v>novembre</v>
      </c>
      <c r="I34" s="503">
        <f t="shared" ca="1" si="3"/>
        <v>0</v>
      </c>
      <c r="J34" s="504">
        <f t="shared" ca="1" si="4"/>
        <v>0</v>
      </c>
      <c r="K34" s="523" t="str">
        <f t="shared" ca="1" si="5"/>
        <v>- -</v>
      </c>
      <c r="L34" s="524" t="str">
        <f t="shared" ca="1" si="11"/>
        <v>- -</v>
      </c>
      <c r="M34" s="166" t="str">
        <f t="shared" ca="1" si="22"/>
        <v>ok</v>
      </c>
      <c r="N34" s="167" t="str">
        <f t="shared" ca="1" si="12"/>
        <v>ok</v>
      </c>
      <c r="O34" s="167" t="str">
        <f t="shared" ca="1" si="13"/>
        <v>- -</v>
      </c>
      <c r="P34" s="168" t="str">
        <f t="shared" ca="1" si="14"/>
        <v>ok</v>
      </c>
      <c r="Q34" s="168" t="str">
        <f t="shared" ca="1" si="15"/>
        <v>- -</v>
      </c>
      <c r="R34" s="169" t="str">
        <f>'NTS ONLY_set_year'!$E$162</f>
        <v>novembre</v>
      </c>
      <c r="S34" s="66"/>
      <c r="T34" s="151"/>
      <c r="U34" s="179"/>
      <c r="V34" s="264">
        <f t="shared" ca="1" si="6"/>
        <v>0</v>
      </c>
      <c r="W34" s="265">
        <f t="shared" ca="1" si="16"/>
        <v>0</v>
      </c>
      <c r="X34" s="279">
        <v>11</v>
      </c>
      <c r="Y34" s="280" t="str">
        <f t="shared" ca="1" si="24"/>
        <v>11</v>
      </c>
      <c r="Z34" s="294" t="str">
        <f ca="1">CELL("filename",'11'!N15)</f>
        <v>C:\Users\SBRISS~1\AppData\Local\Temp\notesF3B52A\[~7318079.xlsx]11</v>
      </c>
      <c r="AA34" s="282"/>
      <c r="AB34" s="283"/>
      <c r="AC34" s="418" t="str">
        <f t="shared" si="17"/>
        <v>OK</v>
      </c>
      <c r="AD34" s="284">
        <f t="shared" ca="1" si="23"/>
        <v>0</v>
      </c>
      <c r="AE34" s="361">
        <f t="shared" ca="1" si="18"/>
        <v>0</v>
      </c>
      <c r="AF34" s="179"/>
      <c r="AG34" s="285" t="s">
        <v>65</v>
      </c>
      <c r="AH34" s="286" t="str">
        <f t="shared" ca="1" si="7"/>
        <v/>
      </c>
      <c r="AI34" s="287" t="str">
        <f t="shared" ca="1" si="8"/>
        <v/>
      </c>
      <c r="AJ34" s="288" t="str">
        <f t="shared" ca="1" si="19"/>
        <v/>
      </c>
      <c r="AK34" s="289" t="str">
        <f t="shared" ca="1" si="9"/>
        <v/>
      </c>
      <c r="AL34" s="287" t="str">
        <f t="shared" ca="1" si="20"/>
        <v/>
      </c>
      <c r="AM34" s="290" t="str">
        <f t="shared" ca="1" si="21"/>
        <v/>
      </c>
      <c r="AN34" s="291"/>
      <c r="AO34" s="178"/>
      <c r="AP34" s="178"/>
      <c r="AQ34" s="246"/>
      <c r="AR34" s="229"/>
      <c r="AS34" s="229"/>
      <c r="AT34" s="229"/>
      <c r="AU34" s="229"/>
      <c r="AV34" s="250"/>
      <c r="AW34" s="217"/>
      <c r="AX34" s="217"/>
      <c r="AY34" s="217"/>
      <c r="AZ34" s="217"/>
      <c r="BA34" s="217"/>
      <c r="BB34" s="217"/>
      <c r="BC34" s="217"/>
      <c r="BD34" s="217"/>
      <c r="BE34" s="217"/>
      <c r="BF34" s="217"/>
      <c r="BG34" s="217"/>
      <c r="BH34" s="178"/>
      <c r="BI34" s="178"/>
      <c r="BJ34" s="178"/>
      <c r="BK34" s="178"/>
      <c r="BL34" s="178"/>
      <c r="BM34" s="178"/>
      <c r="BN34" s="178"/>
      <c r="BO34" s="178"/>
      <c r="BP34" s="178"/>
      <c r="BQ34" s="179"/>
      <c r="BR34" s="3"/>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row>
    <row r="35" spans="1:255" customFormat="1" ht="11.1" customHeight="1" thickBot="1">
      <c r="A35" s="5"/>
      <c r="B35" s="3"/>
      <c r="C35" s="22"/>
      <c r="D35" s="5"/>
      <c r="E35" s="604" t="str">
        <f ca="1">IF($W35=0,'NTS ONLY_set_year'!$E$95,IF(INDEX($AV$7:$BG$7,$X35)&gt;0,'NTS ONLY_set_year'!$E$37,'NTS ONLY_set_year'!$E$103))</f>
        <v>Pas de données</v>
      </c>
      <c r="F35" s="605"/>
      <c r="G35" s="173" t="str">
        <f t="shared" ca="1" si="10"/>
        <v>- -</v>
      </c>
      <c r="H35" s="171" t="str">
        <f>'NTS ONLY_set_year'!$E$163</f>
        <v>décembre</v>
      </c>
      <c r="I35" s="505">
        <f t="shared" ca="1" si="3"/>
        <v>0</v>
      </c>
      <c r="J35" s="506">
        <f t="shared" ca="1" si="4"/>
        <v>0</v>
      </c>
      <c r="K35" s="525" t="str">
        <f t="shared" ca="1" si="5"/>
        <v>- -</v>
      </c>
      <c r="L35" s="526" t="str">
        <f t="shared" ca="1" si="11"/>
        <v>- -</v>
      </c>
      <c r="M35" s="166" t="str">
        <f t="shared" ca="1" si="22"/>
        <v>ok</v>
      </c>
      <c r="N35" s="173" t="str">
        <f t="shared" ca="1" si="12"/>
        <v>ok</v>
      </c>
      <c r="O35" s="173" t="str">
        <f t="shared" ca="1" si="13"/>
        <v>- -</v>
      </c>
      <c r="P35" s="174" t="str">
        <f t="shared" ca="1" si="14"/>
        <v>ok</v>
      </c>
      <c r="Q35" s="174" t="str">
        <f t="shared" ca="1" si="15"/>
        <v>- -</v>
      </c>
      <c r="R35" s="170" t="str">
        <f>'NTS ONLY_set_year'!$E$163</f>
        <v>décembre</v>
      </c>
      <c r="S35" s="66"/>
      <c r="T35" s="151"/>
      <c r="U35" s="179"/>
      <c r="V35" s="310">
        <f t="shared" ca="1" si="6"/>
        <v>0</v>
      </c>
      <c r="W35" s="265">
        <f t="shared" ca="1" si="16"/>
        <v>0</v>
      </c>
      <c r="X35" s="292">
        <v>12</v>
      </c>
      <c r="Y35" s="280" t="str">
        <f t="shared" ca="1" si="24"/>
        <v>12</v>
      </c>
      <c r="Z35" s="294" t="str">
        <f ca="1">CELL("filename",'12'!N16)</f>
        <v>C:\Users\SBRISS~1\AppData\Local\Temp\notesF3B52A\[~7318079.xlsx]12</v>
      </c>
      <c r="AA35" s="298"/>
      <c r="AB35" s="295"/>
      <c r="AC35" s="538" t="str">
        <f t="shared" si="17"/>
        <v>OK</v>
      </c>
      <c r="AD35" s="284">
        <f t="shared" ca="1" si="23"/>
        <v>0</v>
      </c>
      <c r="AE35" s="361">
        <f t="shared" ca="1" si="18"/>
        <v>0</v>
      </c>
      <c r="AF35" s="179"/>
      <c r="AG35" s="299" t="s">
        <v>66</v>
      </c>
      <c r="AH35" s="300" t="str">
        <f t="shared" ca="1" si="7"/>
        <v/>
      </c>
      <c r="AI35" s="301" t="str">
        <f t="shared" ca="1" si="8"/>
        <v/>
      </c>
      <c r="AJ35" s="302" t="str">
        <f t="shared" ca="1" si="19"/>
        <v/>
      </c>
      <c r="AK35" s="303" t="str">
        <f t="shared" ca="1" si="9"/>
        <v/>
      </c>
      <c r="AL35" s="301" t="str">
        <f t="shared" ca="1" si="20"/>
        <v/>
      </c>
      <c r="AM35" s="304" t="str">
        <f t="shared" ca="1" si="21"/>
        <v/>
      </c>
      <c r="AN35" s="305"/>
      <c r="AO35" s="178"/>
      <c r="AP35" s="178"/>
      <c r="AQ35" s="246"/>
      <c r="AR35" s="229"/>
      <c r="AS35" s="229"/>
      <c r="AT35" s="229"/>
      <c r="AU35" s="229"/>
      <c r="AV35" s="311">
        <v>1</v>
      </c>
      <c r="AW35" s="311">
        <v>2</v>
      </c>
      <c r="AX35" s="311">
        <v>3</v>
      </c>
      <c r="AY35" s="311">
        <v>4</v>
      </c>
      <c r="AZ35" s="311">
        <v>5</v>
      </c>
      <c r="BA35" s="311">
        <v>6</v>
      </c>
      <c r="BB35" s="311">
        <v>7</v>
      </c>
      <c r="BC35" s="311">
        <v>8</v>
      </c>
      <c r="BD35" s="311">
        <v>9</v>
      </c>
      <c r="BE35" s="311">
        <v>10</v>
      </c>
      <c r="BF35" s="311">
        <v>11</v>
      </c>
      <c r="BG35" s="311">
        <v>12</v>
      </c>
      <c r="BH35" s="178"/>
      <c r="BI35" s="178"/>
      <c r="BJ35" s="178"/>
      <c r="BK35" s="178"/>
      <c r="BL35" s="178"/>
      <c r="BM35" s="178"/>
      <c r="BN35" s="178"/>
      <c r="BO35" s="178"/>
      <c r="BP35" s="178"/>
      <c r="BQ35" s="179"/>
      <c r="BR35" s="3"/>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row>
    <row r="36" spans="1:255" customFormat="1" ht="3" customHeight="1" thickTop="1">
      <c r="A36" s="5"/>
      <c r="B36" s="3"/>
      <c r="C36" s="3"/>
      <c r="D36" s="107"/>
      <c r="E36" s="69"/>
      <c r="F36" s="69"/>
      <c r="G36" s="69"/>
      <c r="H36" s="71"/>
      <c r="I36" s="71"/>
      <c r="J36" s="72"/>
      <c r="K36" s="73"/>
      <c r="L36" s="72"/>
      <c r="M36" s="73"/>
      <c r="N36" s="70"/>
      <c r="O36" s="70"/>
      <c r="P36" s="70"/>
      <c r="Q36" s="70"/>
      <c r="R36" s="158"/>
      <c r="S36" s="155"/>
      <c r="T36" s="66"/>
      <c r="U36" s="179"/>
      <c r="V36" s="312"/>
      <c r="W36" s="312"/>
      <c r="X36" s="179"/>
      <c r="Y36" s="179"/>
      <c r="Z36" s="179"/>
      <c r="AA36" s="179"/>
      <c r="AB36" s="179"/>
      <c r="AC36" s="249"/>
      <c r="AD36" s="237"/>
      <c r="AE36" s="178"/>
      <c r="AF36" s="179"/>
      <c r="AG36" s="179"/>
      <c r="AH36" s="179"/>
      <c r="AI36" s="179"/>
      <c r="AJ36" s="179"/>
      <c r="AK36" s="179"/>
      <c r="AL36" s="313"/>
      <c r="AM36" s="178"/>
      <c r="AN36" s="229"/>
      <c r="AO36" s="178"/>
      <c r="AP36" s="178"/>
      <c r="AQ36" s="246"/>
      <c r="AR36" s="229"/>
      <c r="AS36" s="229"/>
      <c r="AT36" s="229"/>
      <c r="AU36" s="229"/>
      <c r="AV36" s="311"/>
      <c r="AW36" s="311"/>
      <c r="AX36" s="311"/>
      <c r="AY36" s="311"/>
      <c r="AZ36" s="311"/>
      <c r="BA36" s="311"/>
      <c r="BB36" s="311"/>
      <c r="BC36" s="311"/>
      <c r="BD36" s="311"/>
      <c r="BE36" s="311"/>
      <c r="BF36" s="311"/>
      <c r="BG36" s="311"/>
      <c r="BH36" s="178"/>
      <c r="BI36" s="178"/>
      <c r="BJ36" s="178"/>
      <c r="BK36" s="178"/>
      <c r="BL36" s="178"/>
      <c r="BM36" s="178"/>
      <c r="BN36" s="178"/>
      <c r="BO36" s="178"/>
      <c r="BP36" s="178"/>
      <c r="BQ36" s="179"/>
      <c r="BR36" s="3"/>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row>
    <row r="37" spans="1:255" customFormat="1" ht="12" customHeight="1">
      <c r="A37" s="5"/>
      <c r="B37" s="5"/>
      <c r="C37" s="5"/>
      <c r="D37" s="123"/>
      <c r="E37" s="123"/>
      <c r="F37" s="123"/>
      <c r="G37" s="802" t="str">
        <f>'NTS ONLY_set_year'!E47</f>
        <v>* Inscrire ici le nombre de véhicules utilisés. Par exemple, si on emprunte la voiture 1, que l'on passe à la voiture 2 puis qu'on utilise ensuite la voiture 3, on doit indiquer 3 dans la cellule.</v>
      </c>
      <c r="H37" s="803"/>
      <c r="I37" s="803"/>
      <c r="J37" s="803"/>
      <c r="K37" s="803"/>
      <c r="L37" s="803"/>
      <c r="M37" s="803"/>
      <c r="N37" s="803"/>
      <c r="O37" s="803"/>
      <c r="P37" s="803"/>
      <c r="Q37" s="804"/>
      <c r="R37" s="804"/>
      <c r="S37" s="155"/>
      <c r="T37" s="66"/>
      <c r="U37" s="179"/>
      <c r="V37" s="312"/>
      <c r="W37" s="312"/>
      <c r="X37" s="179"/>
      <c r="Y37" s="179"/>
      <c r="Z37" s="179"/>
      <c r="AA37" s="179"/>
      <c r="AB37" s="179"/>
      <c r="AC37" s="179"/>
      <c r="AD37" s="237"/>
      <c r="AE37" s="178"/>
      <c r="AF37" s="179"/>
      <c r="AG37" s="179"/>
      <c r="AH37" s="179"/>
      <c r="AI37" s="179"/>
      <c r="AJ37" s="179"/>
      <c r="AK37" s="179"/>
      <c r="AL37" s="326"/>
      <c r="AM37" s="178"/>
      <c r="AN37" s="229"/>
      <c r="AO37" s="178"/>
      <c r="AP37" s="178"/>
      <c r="AQ37" s="246"/>
      <c r="AR37" s="229"/>
      <c r="AS37" s="229"/>
      <c r="AT37" s="553" t="s">
        <v>321</v>
      </c>
      <c r="AU37" s="553"/>
      <c r="AV37" s="554">
        <f ca="1">IF(ISNUMBER(INDIRECT(AV$2&amp;$BH37)),INDIRECT(AV$2&amp;$BH37),0)</f>
        <v>0</v>
      </c>
      <c r="AW37" s="554">
        <f t="shared" ref="AW37:BG37" ca="1" si="28">IF(ISNUMBER(INDIRECT(AW$2&amp;$BH37)),INDIRECT(AW$2&amp;$BH37),0)</f>
        <v>0</v>
      </c>
      <c r="AX37" s="554">
        <f t="shared" ca="1" si="28"/>
        <v>0</v>
      </c>
      <c r="AY37" s="554">
        <f t="shared" ca="1" si="28"/>
        <v>0</v>
      </c>
      <c r="AZ37" s="554">
        <f t="shared" ca="1" si="28"/>
        <v>0</v>
      </c>
      <c r="BA37" s="554">
        <f t="shared" ca="1" si="28"/>
        <v>0</v>
      </c>
      <c r="BB37" s="554">
        <f t="shared" ca="1" si="28"/>
        <v>0</v>
      </c>
      <c r="BC37" s="554">
        <f t="shared" ca="1" si="28"/>
        <v>0</v>
      </c>
      <c r="BD37" s="554">
        <f t="shared" ca="1" si="28"/>
        <v>0</v>
      </c>
      <c r="BE37" s="554">
        <f t="shared" ca="1" si="28"/>
        <v>0</v>
      </c>
      <c r="BF37" s="554">
        <f t="shared" ca="1" si="28"/>
        <v>0</v>
      </c>
      <c r="BG37" s="554">
        <f t="shared" ca="1" si="28"/>
        <v>0</v>
      </c>
      <c r="BH37" s="553" t="s">
        <v>322</v>
      </c>
      <c r="BI37" s="178"/>
      <c r="BJ37" s="178"/>
      <c r="BK37" s="178"/>
      <c r="BL37" s="178"/>
      <c r="BM37" s="178"/>
      <c r="BN37" s="178"/>
      <c r="BO37" s="178"/>
      <c r="BP37" s="178"/>
      <c r="BQ37" s="179"/>
      <c r="BR37" s="3"/>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row>
    <row r="38" spans="1:255" ht="19.5" customHeight="1">
      <c r="A38" s="5"/>
      <c r="F38" s="686"/>
      <c r="G38" s="686"/>
      <c r="H38" s="686"/>
      <c r="I38" s="714" t="str">
        <f>'NTS ONLY_set_year'!$E$133</f>
        <v>©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v>
      </c>
      <c r="J38" s="715"/>
      <c r="K38" s="715"/>
      <c r="L38" s="715"/>
      <c r="M38" s="715"/>
      <c r="N38" s="715"/>
      <c r="O38" s="715"/>
      <c r="P38" s="715"/>
      <c r="Q38" s="715"/>
      <c r="R38" s="715"/>
      <c r="S38" s="2"/>
      <c r="T38" s="2"/>
      <c r="U38" s="5"/>
      <c r="V38" s="5"/>
      <c r="X38" s="314"/>
      <c r="AC38" s="315"/>
      <c r="AD38" s="185"/>
      <c r="AG38" s="185"/>
      <c r="AL38" s="184"/>
      <c r="AM38" s="184"/>
      <c r="AW38" s="316" t="s">
        <v>204</v>
      </c>
      <c r="AX38" s="219">
        <f t="shared" ref="AX38:BI40" ca="1" si="29">INDIRECT(AV$2&amp;$BJ38)</f>
        <v>0</v>
      </c>
      <c r="AY38" s="219">
        <f t="shared" ca="1" si="29"/>
        <v>0</v>
      </c>
      <c r="AZ38" s="219">
        <f t="shared" ca="1" si="29"/>
        <v>0</v>
      </c>
      <c r="BA38" s="219">
        <f t="shared" ca="1" si="29"/>
        <v>0</v>
      </c>
      <c r="BB38" s="219">
        <f t="shared" ca="1" si="29"/>
        <v>0</v>
      </c>
      <c r="BC38" s="219">
        <f t="shared" ca="1" si="29"/>
        <v>0</v>
      </c>
      <c r="BD38" s="219">
        <f t="shared" ca="1" si="29"/>
        <v>0</v>
      </c>
      <c r="BE38" s="219">
        <f t="shared" ca="1" si="29"/>
        <v>0</v>
      </c>
      <c r="BF38" s="219">
        <f t="shared" ca="1" si="29"/>
        <v>0</v>
      </c>
      <c r="BG38" s="219">
        <f t="shared" ca="1" si="29"/>
        <v>0</v>
      </c>
      <c r="BH38" s="219">
        <f t="shared" ca="1" si="29"/>
        <v>0</v>
      </c>
      <c r="BI38" s="219">
        <f t="shared" ca="1" si="29"/>
        <v>0</v>
      </c>
      <c r="BJ38" s="178" t="str">
        <f>ADDRESS(ROW('01'!$BO$10),COLUMN('01'!$BO$10))</f>
        <v>$BO$10</v>
      </c>
      <c r="BK38" s="178"/>
      <c r="BQ38" s="185"/>
      <c r="BR38" s="185"/>
      <c r="BS38" s="184"/>
    </row>
    <row r="39" spans="1:255" ht="27.95" customHeight="1">
      <c r="A39" s="5"/>
      <c r="E39" s="686"/>
      <c r="F39" s="686"/>
      <c r="G39" s="686"/>
      <c r="H39" s="686"/>
      <c r="I39" s="715"/>
      <c r="J39" s="715"/>
      <c r="K39" s="715"/>
      <c r="L39" s="715"/>
      <c r="M39" s="715"/>
      <c r="N39" s="715"/>
      <c r="O39" s="715"/>
      <c r="P39" s="715"/>
      <c r="Q39" s="715"/>
      <c r="R39" s="715"/>
      <c r="S39" s="2"/>
      <c r="T39" s="2"/>
      <c r="U39" s="5"/>
      <c r="V39" s="5"/>
      <c r="AC39" s="315"/>
      <c r="AD39" s="185"/>
      <c r="AG39" s="185"/>
      <c r="AL39" s="184"/>
      <c r="AM39" s="184"/>
      <c r="AW39" s="316" t="s">
        <v>205</v>
      </c>
      <c r="AX39" s="219">
        <f t="shared" ca="1" si="29"/>
        <v>0</v>
      </c>
      <c r="AY39" s="219">
        <f t="shared" ca="1" si="29"/>
        <v>0</v>
      </c>
      <c r="AZ39" s="219">
        <f t="shared" ca="1" si="29"/>
        <v>0</v>
      </c>
      <c r="BA39" s="219">
        <f t="shared" ca="1" si="29"/>
        <v>0</v>
      </c>
      <c r="BB39" s="219">
        <f t="shared" ca="1" si="29"/>
        <v>0</v>
      </c>
      <c r="BC39" s="219">
        <f t="shared" ca="1" si="29"/>
        <v>0</v>
      </c>
      <c r="BD39" s="219">
        <f t="shared" ca="1" si="29"/>
        <v>0</v>
      </c>
      <c r="BE39" s="219">
        <f t="shared" ca="1" si="29"/>
        <v>0</v>
      </c>
      <c r="BF39" s="219">
        <f t="shared" ca="1" si="29"/>
        <v>0</v>
      </c>
      <c r="BG39" s="219">
        <f t="shared" ca="1" si="29"/>
        <v>0</v>
      </c>
      <c r="BH39" s="219">
        <f t="shared" ca="1" si="29"/>
        <v>0</v>
      </c>
      <c r="BI39" s="219">
        <f t="shared" ca="1" si="29"/>
        <v>0</v>
      </c>
      <c r="BJ39" s="178" t="str">
        <f>ADDRESS(ROW('01'!$BO$11),COLUMN('01'!$BO$11))</f>
        <v>$BO$11</v>
      </c>
      <c r="BK39" s="178"/>
      <c r="BQ39" s="185"/>
      <c r="BR39" s="185"/>
      <c r="BS39" s="184"/>
    </row>
    <row r="40" spans="1:255" s="41" customFormat="1" ht="27.95" customHeight="1">
      <c r="C40" s="5"/>
      <c r="D40" s="5"/>
      <c r="E40" s="686"/>
      <c r="F40" s="686"/>
      <c r="G40" s="686"/>
      <c r="H40" s="686"/>
      <c r="I40" s="715"/>
      <c r="J40" s="715"/>
      <c r="K40" s="715"/>
      <c r="L40" s="715"/>
      <c r="M40" s="715"/>
      <c r="N40" s="715"/>
      <c r="O40" s="715"/>
      <c r="P40" s="715"/>
      <c r="Q40" s="715"/>
      <c r="R40" s="715"/>
      <c r="T40" s="78"/>
      <c r="W40" s="317"/>
      <c r="X40" s="317"/>
      <c r="Y40" s="317"/>
      <c r="Z40" s="317"/>
      <c r="AA40" s="317"/>
      <c r="AB40" s="317"/>
      <c r="AC40" s="318"/>
      <c r="AD40" s="319"/>
      <c r="AE40" s="319"/>
      <c r="AF40" s="317"/>
      <c r="AG40" s="319"/>
      <c r="AH40" s="317"/>
      <c r="AI40" s="317"/>
      <c r="AJ40" s="317"/>
      <c r="AK40" s="317"/>
      <c r="AL40" s="317"/>
      <c r="AM40" s="317"/>
      <c r="AN40" s="319"/>
      <c r="AO40" s="319"/>
      <c r="AP40" s="319"/>
      <c r="AQ40" s="319"/>
      <c r="AR40" s="319"/>
      <c r="AS40" s="319"/>
      <c r="AT40" s="319"/>
      <c r="AU40" s="185"/>
      <c r="AV40" s="185"/>
      <c r="AW40" s="316" t="s">
        <v>68</v>
      </c>
      <c r="AX40" s="219">
        <f t="shared" ca="1" si="29"/>
        <v>0</v>
      </c>
      <c r="AY40" s="219">
        <f t="shared" ca="1" si="29"/>
        <v>0</v>
      </c>
      <c r="AZ40" s="219">
        <f t="shared" ca="1" si="29"/>
        <v>0</v>
      </c>
      <c r="BA40" s="219">
        <f t="shared" ca="1" si="29"/>
        <v>0</v>
      </c>
      <c r="BB40" s="219">
        <f t="shared" ca="1" si="29"/>
        <v>0</v>
      </c>
      <c r="BC40" s="219">
        <f t="shared" ca="1" si="29"/>
        <v>0</v>
      </c>
      <c r="BD40" s="219">
        <f t="shared" ca="1" si="29"/>
        <v>0</v>
      </c>
      <c r="BE40" s="219">
        <f t="shared" ca="1" si="29"/>
        <v>0</v>
      </c>
      <c r="BF40" s="219">
        <f t="shared" ca="1" si="29"/>
        <v>0</v>
      </c>
      <c r="BG40" s="219">
        <f t="shared" ca="1" si="29"/>
        <v>0</v>
      </c>
      <c r="BH40" s="219">
        <f t="shared" ca="1" si="29"/>
        <v>0</v>
      </c>
      <c r="BI40" s="219">
        <f t="shared" ca="1" si="29"/>
        <v>0</v>
      </c>
      <c r="BJ40" s="178" t="str">
        <f>ADDRESS(ROW('01'!$AU$12),COLUMN('01'!$AU$12))</f>
        <v>$AU$12</v>
      </c>
      <c r="BK40" s="178"/>
      <c r="BL40" s="319"/>
      <c r="BM40" s="319"/>
      <c r="BN40" s="319"/>
      <c r="BO40" s="319"/>
      <c r="BP40" s="319"/>
      <c r="BQ40" s="319"/>
      <c r="BR40" s="319"/>
      <c r="BS40" s="317"/>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row>
    <row r="41" spans="1:255" ht="33" customHeight="1">
      <c r="A41" s="5"/>
      <c r="H41" s="41"/>
      <c r="P41" s="7"/>
      <c r="Q41" s="68"/>
      <c r="R41" s="68"/>
      <c r="S41" s="67"/>
      <c r="AA41" s="315"/>
      <c r="AB41" s="185"/>
      <c r="AU41" s="316" t="s">
        <v>94</v>
      </c>
      <c r="AV41" s="219">
        <f t="shared" ref="AV41:BG41" ca="1" si="30">INDIRECT(AV$2&amp;$BH41)</f>
        <v>0</v>
      </c>
      <c r="AW41" s="219">
        <f t="shared" ca="1" si="30"/>
        <v>0</v>
      </c>
      <c r="AX41" s="219">
        <f t="shared" ca="1" si="30"/>
        <v>0</v>
      </c>
      <c r="AY41" s="219">
        <f t="shared" ca="1" si="30"/>
        <v>0</v>
      </c>
      <c r="AZ41" s="219">
        <f t="shared" ca="1" si="30"/>
        <v>0</v>
      </c>
      <c r="BA41" s="219">
        <f t="shared" ca="1" si="30"/>
        <v>0</v>
      </c>
      <c r="BB41" s="219">
        <f t="shared" ca="1" si="30"/>
        <v>0</v>
      </c>
      <c r="BC41" s="219">
        <f t="shared" ca="1" si="30"/>
        <v>0</v>
      </c>
      <c r="BD41" s="219">
        <f t="shared" ca="1" si="30"/>
        <v>0</v>
      </c>
      <c r="BE41" s="219">
        <f t="shared" ca="1" si="30"/>
        <v>0</v>
      </c>
      <c r="BF41" s="219">
        <f t="shared" ca="1" si="30"/>
        <v>0</v>
      </c>
      <c r="BG41" s="219">
        <f t="shared" ca="1" si="30"/>
        <v>0</v>
      </c>
      <c r="BH41" s="178" t="str">
        <f>ADDRESS(ROW('01'!$AU$13),COLUMN('01'!$AU$13))</f>
        <v>$AU$13</v>
      </c>
      <c r="BI41" s="178"/>
    </row>
    <row r="42" spans="1:255" ht="12.75" hidden="1">
      <c r="AA42" s="185"/>
      <c r="AB42" s="185"/>
      <c r="BH42" s="178" t="str">
        <f>ADDRESS(ROW('01'!M27),COLUMN('01'!M27))</f>
        <v>$M$27</v>
      </c>
    </row>
    <row r="43" spans="1:255" ht="12.75" hidden="1">
      <c r="AA43" s="185"/>
      <c r="AB43" s="185"/>
    </row>
    <row r="44" spans="1:255" ht="12.75" hidden="1">
      <c r="AA44" s="185"/>
      <c r="AB44" s="185"/>
    </row>
    <row r="45" spans="1:255" ht="12.75" hidden="1">
      <c r="AA45" s="185"/>
      <c r="AB45" s="185"/>
    </row>
    <row r="46" spans="1:255" ht="12.75" hidden="1">
      <c r="AA46" s="185"/>
      <c r="AB46" s="185"/>
    </row>
    <row r="47" spans="1:255" ht="12.75" hidden="1">
      <c r="AA47" s="185"/>
      <c r="AB47" s="185"/>
    </row>
    <row r="48" spans="1:255" ht="12.75" hidden="1">
      <c r="AA48" s="185"/>
      <c r="AB48" s="185"/>
    </row>
    <row r="49" spans="27:28" ht="12.75" hidden="1">
      <c r="AA49" s="185"/>
      <c r="AB49" s="185"/>
    </row>
    <row r="50" spans="27:28" ht="12.75" hidden="1">
      <c r="AA50" s="185"/>
      <c r="AB50" s="185"/>
    </row>
    <row r="51" spans="27:28" ht="12.75" hidden="1">
      <c r="AA51" s="185"/>
      <c r="AB51" s="185"/>
    </row>
    <row r="52" spans="27:28" ht="12.75" hidden="1">
      <c r="AA52" s="185"/>
      <c r="AB52" s="185"/>
    </row>
    <row r="53" spans="27:28" ht="12.75" hidden="1">
      <c r="AA53" s="185"/>
      <c r="AB53" s="185"/>
    </row>
    <row r="54" spans="27:28" ht="12.75" hidden="1">
      <c r="AA54" s="185"/>
      <c r="AB54" s="185"/>
    </row>
    <row r="55" spans="27:28" ht="12.75" hidden="1">
      <c r="AA55" s="185"/>
      <c r="AB55" s="185"/>
    </row>
    <row r="56" spans="27:28" ht="12.75" hidden="1">
      <c r="AA56" s="185"/>
      <c r="AB56" s="185"/>
    </row>
    <row r="57" spans="27:28" ht="12.75" hidden="1">
      <c r="AA57" s="185"/>
      <c r="AB57" s="185"/>
    </row>
    <row r="58" spans="27:28" ht="12.75" hidden="1">
      <c r="AA58" s="185"/>
      <c r="AB58" s="185"/>
    </row>
    <row r="59" spans="27:28" ht="12.75" hidden="1">
      <c r="AA59" s="185"/>
      <c r="AB59" s="185"/>
    </row>
    <row r="60" spans="27:28" ht="12.75" hidden="1">
      <c r="AA60" s="185"/>
      <c r="AB60" s="185"/>
    </row>
    <row r="61" spans="27:28" ht="12.75" hidden="1"/>
    <row r="62" spans="27:28" ht="12.75" hidden="1"/>
    <row r="63" spans="27:28" ht="12.75" hidden="1"/>
    <row r="64" spans="27:28" ht="12.75" hidden="1"/>
    <row r="65" ht="12.75" hidden="1"/>
    <row r="66" ht="12.75" hidden="1"/>
    <row r="67" ht="12.75" hidden="1"/>
    <row r="68" ht="12.75" hidden="1"/>
    <row r="69" ht="12.75" hidden="1"/>
    <row r="70" ht="12.75" hidden="1"/>
    <row r="71" ht="12.75" hidden="1"/>
    <row r="72" ht="12.75" hidden="1"/>
    <row r="73" ht="12.75" hidden="1"/>
    <row r="74" ht="12.75" hidden="1"/>
    <row r="75" ht="12.75" hidden="1"/>
    <row r="76" ht="12.75" hidden="1"/>
    <row r="77" ht="12.75" hidden="1"/>
    <row r="78" ht="12.75" hidden="1"/>
    <row r="79" ht="12.75" hidden="1"/>
    <row r="80" ht="12.75" hidden="1"/>
    <row r="81" ht="12.75" hidden="1"/>
    <row r="82" ht="12.75" hidden="1"/>
    <row r="83" ht="12.75" hidden="1"/>
    <row r="84" ht="12.75" hidden="1"/>
    <row r="85" ht="12.75" hidden="1"/>
    <row r="86" ht="12.75" hidden="1"/>
    <row r="87" ht="12.75" hidden="1"/>
    <row r="88" ht="12.75" hidden="1"/>
    <row r="89" ht="12.75" hidden="1"/>
    <row r="90" ht="12.75" hidden="1"/>
    <row r="91" ht="12.75" hidden="1"/>
    <row r="92" ht="12.75" hidden="1"/>
    <row r="93" ht="12.75" hidden="1"/>
    <row r="94" ht="12.75" hidden="1"/>
    <row r="95" ht="12.75" hidden="1"/>
    <row r="96" ht="12.75" hidden="1"/>
    <row r="97" ht="12.75" hidden="1"/>
    <row r="98" ht="12.75" hidden="1"/>
    <row r="99" ht="12.75" hidden="1"/>
    <row r="100" ht="12.75" hidden="1"/>
    <row r="101" ht="12.75" hidden="1"/>
    <row r="102" ht="12.75" hidden="1"/>
    <row r="103" ht="12.75" hidden="1"/>
    <row r="104" ht="12.75" hidden="1"/>
    <row r="105" ht="12.75" hidden="1"/>
    <row r="106" ht="12.75" hidden="1"/>
    <row r="107" ht="12.75" hidden="1"/>
    <row r="108" ht="12.75" hidden="1"/>
    <row r="109" ht="12.75" hidden="1"/>
    <row r="110" ht="12.75" hidden="1"/>
    <row r="111" ht="12.75" hidden="1"/>
    <row r="112" ht="12.75" hidden="1"/>
    <row r="113" ht="12.75" hidden="1"/>
    <row r="114" ht="12.75" hidden="1"/>
    <row r="115" ht="12.75" hidden="1"/>
    <row r="116" ht="12.75" hidden="1"/>
    <row r="117" ht="12.75" hidden="1"/>
    <row r="118" ht="12.75" hidden="1"/>
    <row r="119" ht="12.75" hidden="1"/>
    <row r="120" ht="12.75" hidden="1"/>
    <row r="121" ht="12.75" hidden="1"/>
    <row r="122" ht="12.75" hidden="1"/>
    <row r="123" ht="12.75" hidden="1"/>
    <row r="124" ht="12.75" hidden="1"/>
    <row r="125" ht="12.75" hidden="1"/>
    <row r="126" ht="12.75" hidden="1"/>
    <row r="127" ht="12.75" hidden="1"/>
    <row r="128" ht="12.75" hidden="1"/>
    <row r="129" ht="12.75" hidden="1"/>
    <row r="130" ht="12.75" hidden="1"/>
    <row r="131" ht="12.75" hidden="1"/>
    <row r="132" ht="12.75" hidden="1"/>
    <row r="133" ht="12.75" hidden="1"/>
    <row r="134" ht="12.75" hidden="1"/>
    <row r="135" ht="12.75" hidden="1"/>
    <row r="136" ht="12.75" hidden="1"/>
    <row r="137" ht="12.75" hidden="1"/>
    <row r="138" ht="12.75" hidden="1"/>
    <row r="139" ht="12.75" hidden="1"/>
    <row r="140" ht="12.75" hidden="1"/>
    <row r="141" ht="12.75" hidden="1"/>
    <row r="142" ht="12.75" hidden="1"/>
    <row r="143" ht="12.75" hidden="1"/>
    <row r="144" ht="12.75" hidden="1"/>
    <row r="145" ht="12.75" hidden="1"/>
    <row r="146" ht="12.75" hidden="1"/>
    <row r="147" ht="12.75" hidden="1"/>
    <row r="148" ht="12.75" hidden="1"/>
    <row r="149" ht="12.75" hidden="1"/>
    <row r="150" ht="12.75" hidden="1"/>
    <row r="151" ht="12.75" hidden="1"/>
    <row r="152" ht="12.75" hidden="1"/>
    <row r="153" ht="12.75" hidden="1"/>
    <row r="154" ht="12.75" hidden="1"/>
    <row r="155" ht="12.75" hidden="1"/>
    <row r="156" ht="12.75" hidden="1"/>
    <row r="157" ht="12.75" hidden="1"/>
    <row r="158" ht="12.75" hidden="1"/>
    <row r="159" ht="12.75" hidden="1"/>
    <row r="160" ht="12.75" hidden="1"/>
    <row r="161" ht="12.75" hidden="1"/>
    <row r="162" ht="12.75" hidden="1"/>
    <row r="163" ht="12.75" hidden="1"/>
    <row r="164" ht="12.75" hidden="1"/>
    <row r="165" ht="12.75" hidden="1"/>
    <row r="166" ht="12.75" hidden="1"/>
    <row r="167" ht="12.75" hidden="1"/>
    <row r="168" ht="12.75" hidden="1"/>
    <row r="169" ht="12.75" hidden="1"/>
    <row r="170" ht="12.75" hidden="1"/>
    <row r="171" ht="12.75" hidden="1"/>
    <row r="172" ht="12.75" hidden="1"/>
    <row r="173" ht="12.75" hidden="1"/>
    <row r="174" ht="12.75" hidden="1"/>
    <row r="175" ht="12.75" hidden="1"/>
    <row r="176" ht="12.75" hidden="1"/>
    <row r="177" ht="12.75" hidden="1"/>
    <row r="178" ht="12.75" hidden="1"/>
    <row r="179" ht="12.75" hidden="1"/>
    <row r="180" ht="12.75" hidden="1"/>
    <row r="181" ht="12.75" hidden="1"/>
    <row r="182" ht="12.75" hidden="1"/>
    <row r="183" ht="12.75" hidden="1"/>
    <row r="184" ht="12.75" hidden="1"/>
    <row r="185" ht="12.75" hidden="1"/>
    <row r="186" ht="12.75" hidden="1"/>
    <row r="187" ht="12.75" hidden="1"/>
    <row r="188" ht="12.75" hidden="1"/>
    <row r="189" ht="12.75" hidden="1"/>
    <row r="190" ht="12.75" hidden="1"/>
    <row r="191" ht="12.75" hidden="1"/>
    <row r="192" ht="12.75" hidden="1"/>
    <row r="193" ht="12.75" hidden="1"/>
    <row r="194" ht="12.75" hidden="1"/>
    <row r="195" ht="12.75" hidden="1"/>
    <row r="196" ht="12.75" hidden="1"/>
    <row r="197" ht="12.75" hidden="1"/>
    <row r="198" ht="12.75" hidden="1"/>
    <row r="199" ht="12.75" hidden="1"/>
    <row r="200" ht="12.75" hidden="1"/>
    <row r="201" ht="12.75" hidden="1"/>
    <row r="202" ht="12.75" hidden="1"/>
    <row r="203" ht="12.75" hidden="1"/>
    <row r="204" ht="12.75" hidden="1"/>
    <row r="205" ht="12.75" hidden="1"/>
    <row r="206" ht="12.75" hidden="1"/>
    <row r="207" ht="12.75" hidden="1"/>
    <row r="208" ht="12.75" hidden="1"/>
    <row r="209" ht="12.75" hidden="1"/>
    <row r="210" ht="12.75" hidden="1"/>
    <row r="211" ht="12.75" hidden="1"/>
    <row r="212" ht="12.75" hidden="1"/>
    <row r="213" ht="12.75" hidden="1"/>
    <row r="214" ht="12.75" hidden="1"/>
    <row r="215" ht="12.75" hidden="1"/>
    <row r="216" ht="12.75" hidden="1"/>
    <row r="217" ht="12.75" hidden="1"/>
    <row r="218" ht="12.75" hidden="1"/>
    <row r="219" ht="12.75" hidden="1"/>
    <row r="220" ht="12.75" hidden="1"/>
    <row r="221" ht="12.75" hidden="1"/>
    <row r="222" ht="12.75" hidden="1"/>
    <row r="223" ht="12.75" hidden="1"/>
    <row r="224" ht="12.75" hidden="1"/>
    <row r="225" ht="12.75" hidden="1"/>
    <row r="226" ht="12.75" hidden="1"/>
    <row r="227" ht="12.75" hidden="1"/>
    <row r="228" ht="12.75" hidden="1"/>
    <row r="229" ht="12.75" hidden="1"/>
    <row r="230" ht="12.75" hidden="1"/>
    <row r="231" ht="12.75" hidden="1"/>
    <row r="232" ht="12.75" hidden="1"/>
    <row r="233" ht="12.75" hidden="1"/>
    <row r="234" ht="12.75" hidden="1"/>
    <row r="235" ht="12.75" hidden="1"/>
    <row r="236" ht="12.75" hidden="1"/>
    <row r="237" ht="12.75" hidden="1"/>
    <row r="238" ht="12.75" hidden="1"/>
    <row r="239" ht="12.75" hidden="1"/>
    <row r="240" ht="12.75" hidden="1"/>
    <row r="241" ht="12.75" hidden="1"/>
    <row r="242" ht="12.75" hidden="1"/>
    <row r="243" ht="12.75" hidden="1"/>
    <row r="244" ht="12.75" hidden="1"/>
    <row r="245" ht="12.75" hidden="1"/>
    <row r="246" ht="12.75" hidden="1"/>
    <row r="247" ht="12.75" hidden="1"/>
    <row r="248" ht="12.75" hidden="1"/>
    <row r="249" ht="12.75" hidden="1"/>
    <row r="250" ht="12.75" hidden="1"/>
    <row r="251" ht="12.75" hidden="1"/>
    <row r="252" ht="12.75" hidden="1"/>
    <row r="253" ht="12.75" hidden="1"/>
    <row r="254" ht="12.75" hidden="1"/>
    <row r="255" ht="12.75" hidden="1"/>
    <row r="256" ht="12.75" hidden="1"/>
    <row r="257" ht="12.75" hidden="1"/>
    <row r="258" ht="12.75" hidden="1"/>
    <row r="259" ht="12.75" hidden="1"/>
    <row r="260" ht="12.75" hidden="1"/>
    <row r="261" ht="12.75" hidden="1"/>
    <row r="262" ht="12.75" hidden="1"/>
    <row r="263" ht="12.75" hidden="1"/>
    <row r="264" ht="12.75" hidden="1"/>
    <row r="265" ht="12.75" hidden="1"/>
    <row r="266" ht="12.75" hidden="1"/>
    <row r="267" ht="12.75" hidden="1"/>
    <row r="268" ht="12.75" hidden="1"/>
    <row r="269" ht="12.75" hidden="1"/>
    <row r="270" ht="12.75" hidden="1"/>
    <row r="271" ht="12.75" hidden="1"/>
    <row r="272" ht="12.75" hidden="1"/>
    <row r="273" ht="12.75" hidden="1"/>
    <row r="274" ht="12.75" hidden="1"/>
    <row r="275" ht="12.75" hidden="1"/>
    <row r="276" ht="12.75" hidden="1"/>
    <row r="277" ht="12.75" hidden="1"/>
    <row r="278" ht="12.75" hidden="1"/>
    <row r="279" ht="12.75" hidden="1"/>
    <row r="280" ht="12.75" hidden="1"/>
    <row r="281" ht="12.75" hidden="1"/>
    <row r="282" ht="12.75" hidden="1"/>
    <row r="283" ht="12.75" hidden="1"/>
    <row r="284" ht="12.75" hidden="1"/>
    <row r="285" ht="12.75" hidden="1"/>
    <row r="286" ht="12.75" hidden="1"/>
    <row r="287" ht="12.75" hidden="1"/>
    <row r="288" ht="12.75" hidden="1"/>
    <row r="289" ht="12.75" hidden="1"/>
    <row r="290" ht="12.75" hidden="1"/>
    <row r="291" ht="12.75" hidden="1"/>
    <row r="292" ht="12.75" hidden="1"/>
    <row r="293" ht="12.75" hidden="1"/>
    <row r="294" ht="12.75" hidden="1"/>
    <row r="295" ht="12.75" hidden="1"/>
    <row r="296" ht="12.75" hidden="1"/>
    <row r="297" ht="12.75" hidden="1"/>
    <row r="298" ht="12.75" hidden="1"/>
    <row r="299" ht="12.75" hidden="1"/>
    <row r="300" ht="12.75" hidden="1"/>
    <row r="301" ht="12.75" hidden="1"/>
    <row r="302" ht="12.75" hidden="1"/>
    <row r="303" ht="12.75" hidden="1"/>
    <row r="304"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sheetData>
  <sheetProtection sheet="1" objects="1" scenarios="1"/>
  <protectedRanges>
    <protectedRange sqref="B12:L18" name="Special notes for year"/>
    <protectedRange sqref="B7:C7" name="Year"/>
    <protectedRange sqref="C24:C35" name="Unavailable all month"/>
  </protectedRanges>
  <mergeCells count="49">
    <mergeCell ref="E19:F23"/>
    <mergeCell ref="M21:M23"/>
    <mergeCell ref="N21:N23"/>
    <mergeCell ref="O21:O23"/>
    <mergeCell ref="G37:R37"/>
    <mergeCell ref="I21:I23"/>
    <mergeCell ref="K22:K23"/>
    <mergeCell ref="J21:J23"/>
    <mergeCell ref="Q22:Q23"/>
    <mergeCell ref="L22:L23"/>
    <mergeCell ref="M20:P20"/>
    <mergeCell ref="U1:AD1"/>
    <mergeCell ref="U2:AH2"/>
    <mergeCell ref="L6:O6"/>
    <mergeCell ref="O4:R4"/>
    <mergeCell ref="P6:R6"/>
    <mergeCell ref="L5:R5"/>
    <mergeCell ref="Q2:R2"/>
    <mergeCell ref="B2:P2"/>
    <mergeCell ref="B3:K5"/>
    <mergeCell ref="P3:R3"/>
    <mergeCell ref="O15:O16"/>
    <mergeCell ref="G7:H7"/>
    <mergeCell ref="I10:K10"/>
    <mergeCell ref="AS14:AS17"/>
    <mergeCell ref="Q15:Q16"/>
    <mergeCell ref="R15:R16"/>
    <mergeCell ref="S15:S17"/>
    <mergeCell ref="AL8:AL17"/>
    <mergeCell ref="AN8:AN17"/>
    <mergeCell ref="O14:R14"/>
    <mergeCell ref="P15:P16"/>
    <mergeCell ref="AR8:AR17"/>
    <mergeCell ref="I38:R40"/>
    <mergeCell ref="B6:C6"/>
    <mergeCell ref="E6:H6"/>
    <mergeCell ref="AC22:AC23"/>
    <mergeCell ref="AQ8:AQ15"/>
    <mergeCell ref="Q20:Q21"/>
    <mergeCell ref="G19:Q19"/>
    <mergeCell ref="W21:W23"/>
    <mergeCell ref="P21:P23"/>
    <mergeCell ref="G21:G23"/>
    <mergeCell ref="I20:L20"/>
    <mergeCell ref="B19:C23"/>
    <mergeCell ref="N14:N16"/>
    <mergeCell ref="B12:M17"/>
    <mergeCell ref="B7:C7"/>
    <mergeCell ref="B11:H11"/>
  </mergeCells>
  <phoneticPr fontId="4" type="noConversion"/>
  <conditionalFormatting sqref="J36">
    <cfRule type="expression" dxfId="967" priority="1" stopIfTrue="1">
      <formula>($Q36="CHECK")</formula>
    </cfRule>
    <cfRule type="expression" dxfId="966" priority="2" stopIfTrue="1">
      <formula>($N36="CHECK")</formula>
    </cfRule>
  </conditionalFormatting>
  <conditionalFormatting sqref="M36">
    <cfRule type="expression" dxfId="965" priority="3" stopIfTrue="1">
      <formula>($P36="Check")</formula>
    </cfRule>
  </conditionalFormatting>
  <conditionalFormatting sqref="L36">
    <cfRule type="expression" dxfId="964" priority="4" stopIfTrue="1">
      <formula>($O36="Check")</formula>
    </cfRule>
  </conditionalFormatting>
  <conditionalFormatting sqref="K36">
    <cfRule type="expression" dxfId="963" priority="5" stopIfTrue="1">
      <formula>($Q36="CHECK")</formula>
    </cfRule>
    <cfRule type="expression" dxfId="962" priority="6" stopIfTrue="1">
      <formula>($P36="CHECK")</formula>
    </cfRule>
  </conditionalFormatting>
  <conditionalFormatting sqref="Q20:R20">
    <cfRule type="expression" dxfId="961" priority="7" stopIfTrue="1">
      <formula>(AC$20="no problem")</formula>
    </cfRule>
  </conditionalFormatting>
  <conditionalFormatting sqref="S20:S23">
    <cfRule type="expression" dxfId="960" priority="8" stopIfTrue="1">
      <formula>(AC$20="no problem")</formula>
    </cfRule>
  </conditionalFormatting>
  <conditionalFormatting sqref="M21:P23">
    <cfRule type="expression" dxfId="959" priority="9" stopIfTrue="1">
      <formula>(Y$20=$V$11)</formula>
    </cfRule>
  </conditionalFormatting>
  <conditionalFormatting sqref="M24">
    <cfRule type="expression" dxfId="958" priority="10" stopIfTrue="1">
      <formula>AND(M24=$V$14,$G24=1)</formula>
    </cfRule>
    <cfRule type="cellIs" dxfId="957" priority="11" stopIfTrue="1" operator="equal">
      <formula>$V$14</formula>
    </cfRule>
    <cfRule type="cellIs" dxfId="956" priority="12" stopIfTrue="1" operator="equal">
      <formula>"- -"</formula>
    </cfRule>
  </conditionalFormatting>
  <conditionalFormatting sqref="G24:G35">
    <cfRule type="expression" dxfId="955" priority="13" stopIfTrue="1">
      <formula>AND(ISNUMBER($G24),$G24&gt;1)</formula>
    </cfRule>
    <cfRule type="cellIs" dxfId="954" priority="14" stopIfTrue="1" operator="equal">
      <formula>1</formula>
    </cfRule>
  </conditionalFormatting>
  <conditionalFormatting sqref="I11:K11">
    <cfRule type="expression" dxfId="953" priority="15" stopIfTrue="1">
      <formula>($V$7="REST OF Canada")</formula>
    </cfRule>
  </conditionalFormatting>
  <conditionalFormatting sqref="V21 V24:V37 W36:W37">
    <cfRule type="cellIs" dxfId="952" priority="16" stopIfTrue="1" operator="greaterThan">
      <formula>0</formula>
    </cfRule>
  </conditionalFormatting>
  <conditionalFormatting sqref="W18 V19">
    <cfRule type="cellIs" dxfId="951" priority="17" stopIfTrue="1" operator="equal">
      <formula>1</formula>
    </cfRule>
  </conditionalFormatting>
  <conditionalFormatting sqref="R19 O17:R17 N18:R18">
    <cfRule type="cellIs" dxfId="950" priority="18" stopIfTrue="1" operator="equal">
      <formula>0</formula>
    </cfRule>
  </conditionalFormatting>
  <conditionalFormatting sqref="AD24:AD35">
    <cfRule type="cellIs" dxfId="949" priority="19" stopIfTrue="1" operator="equal">
      <formula>0</formula>
    </cfRule>
  </conditionalFormatting>
  <conditionalFormatting sqref="S24:S35 T36:T37 Q36">
    <cfRule type="cellIs" dxfId="948" priority="20" stopIfTrue="1" operator="equal">
      <formula>"check"</formula>
    </cfRule>
  </conditionalFormatting>
  <conditionalFormatting sqref="R36">
    <cfRule type="cellIs" dxfId="947" priority="21" stopIfTrue="1" operator="equal">
      <formula>"check"</formula>
    </cfRule>
  </conditionalFormatting>
  <conditionalFormatting sqref="N36:P36">
    <cfRule type="cellIs" dxfId="946" priority="22" stopIfTrue="1" operator="equal">
      <formula>"check"</formula>
    </cfRule>
  </conditionalFormatting>
  <conditionalFormatting sqref="V9">
    <cfRule type="expression" dxfId="945" priority="23" stopIfTrue="1">
      <formula>(LEN($AB$10)&gt;4)</formula>
    </cfRule>
  </conditionalFormatting>
  <conditionalFormatting sqref="S15">
    <cfRule type="cellIs" dxfId="944" priority="24" stopIfTrue="1" operator="equal">
      <formula>0</formula>
    </cfRule>
  </conditionalFormatting>
  <conditionalFormatting sqref="AC7">
    <cfRule type="expression" dxfId="943" priority="25" stopIfTrue="1">
      <formula>$AD$7</formula>
    </cfRule>
  </conditionalFormatting>
  <conditionalFormatting sqref="AC6">
    <cfRule type="expression" dxfId="942" priority="26" stopIfTrue="1">
      <formula>$AD$6</formula>
    </cfRule>
  </conditionalFormatting>
  <conditionalFormatting sqref="AL5:BP6">
    <cfRule type="cellIs" dxfId="941" priority="27" stopIfTrue="1" operator="equal">
      <formula>0</formula>
    </cfRule>
  </conditionalFormatting>
  <conditionalFormatting sqref="N17 M18">
    <cfRule type="cellIs" dxfId="940" priority="28" stopIfTrue="1" operator="equal">
      <formula>0</formula>
    </cfRule>
  </conditionalFormatting>
  <conditionalFormatting sqref="E6 E7:H7">
    <cfRule type="expression" dxfId="939" priority="29" stopIfTrue="1">
      <formula>AND(ISNUMBER($B$7),$B$6&gt;1900)</formula>
    </cfRule>
  </conditionalFormatting>
  <conditionalFormatting sqref="AV7:BG10 AV31:BG33">
    <cfRule type="cellIs" dxfId="938" priority="30" stopIfTrue="1" operator="greaterThan">
      <formula>0</formula>
    </cfRule>
  </conditionalFormatting>
  <conditionalFormatting sqref="E24:F35">
    <cfRule type="cellIs" dxfId="937" priority="31" stopIfTrue="1" operator="equal">
      <formula>$V$14</formula>
    </cfRule>
  </conditionalFormatting>
  <conditionalFormatting sqref="B19:C23">
    <cfRule type="expression" dxfId="936" priority="32" stopIfTrue="1">
      <formula>($V$7="rest of Canada")</formula>
    </cfRule>
  </conditionalFormatting>
  <conditionalFormatting sqref="C24:C35">
    <cfRule type="expression" dxfId="935" priority="33" stopIfTrue="1">
      <formula>($V$7=$V$5)</formula>
    </cfRule>
    <cfRule type="cellIs" dxfId="934" priority="34" stopIfTrue="1" operator="equal">
      <formula>$V$16</formula>
    </cfRule>
  </conditionalFormatting>
  <conditionalFormatting sqref="W24:W35">
    <cfRule type="cellIs" dxfId="933" priority="35" stopIfTrue="1" operator="greaterThan">
      <formula>0</formula>
    </cfRule>
  </conditionalFormatting>
  <conditionalFormatting sqref="N24:N35">
    <cfRule type="cellIs" dxfId="932" priority="36" stopIfTrue="1" operator="equal">
      <formula>$V$14</formula>
    </cfRule>
    <cfRule type="cellIs" dxfId="931" priority="37" stopIfTrue="1" operator="equal">
      <formula>"- -"</formula>
    </cfRule>
  </conditionalFormatting>
  <conditionalFormatting sqref="P24:P35">
    <cfRule type="cellIs" dxfId="930" priority="38" stopIfTrue="1" operator="equal">
      <formula>$V$14</formula>
    </cfRule>
    <cfRule type="cellIs" dxfId="929" priority="39" stopIfTrue="1" operator="equal">
      <formula>"- -"</formula>
    </cfRule>
  </conditionalFormatting>
  <conditionalFormatting sqref="AE24:AE35">
    <cfRule type="cellIs" dxfId="928" priority="40" stopIfTrue="1" operator="greaterThan">
      <formula>0</formula>
    </cfRule>
  </conditionalFormatting>
  <conditionalFormatting sqref="K24:K35">
    <cfRule type="cellIs" dxfId="927" priority="41" stopIfTrue="1" operator="lessThan">
      <formula>0</formula>
    </cfRule>
    <cfRule type="expression" dxfId="926" priority="42" stopIfTrue="1">
      <formula>AND(ISNUMBER(K24),K24&gt;0,K24&lt;I24)</formula>
    </cfRule>
    <cfRule type="expression" dxfId="925" priority="43" stopIfTrue="1">
      <formula>AND(ISNUMBER(K24),K24&gt;0)</formula>
    </cfRule>
  </conditionalFormatting>
  <conditionalFormatting sqref="Q24:Q35">
    <cfRule type="cellIs" dxfId="924" priority="44" stopIfTrue="1" operator="equal">
      <formula>$V$14</formula>
    </cfRule>
  </conditionalFormatting>
  <conditionalFormatting sqref="L24:L35">
    <cfRule type="cellIs" dxfId="923" priority="45" stopIfTrue="1" operator="lessThan">
      <formula>0</formula>
    </cfRule>
    <cfRule type="expression" dxfId="922" priority="46" stopIfTrue="1">
      <formula>AND(ISNUMBER(L24),L24&gt;J24)</formula>
    </cfRule>
    <cfRule type="expression" dxfId="921" priority="47" stopIfTrue="1">
      <formula>AND(ISNUMBER(L24),L24&gt;0)</formula>
    </cfRule>
  </conditionalFormatting>
  <conditionalFormatting sqref="M25">
    <cfRule type="cellIs" dxfId="920" priority="48" stopIfTrue="1" operator="equal">
      <formula>$V$14</formula>
    </cfRule>
    <cfRule type="expression" dxfId="919" priority="49" stopIfTrue="1">
      <formula>OR(ISTEXT(G25),M25="- -")</formula>
    </cfRule>
  </conditionalFormatting>
  <conditionalFormatting sqref="M26:M35">
    <cfRule type="cellIs" dxfId="918" priority="50" stopIfTrue="1" operator="equal">
      <formula>$V$14</formula>
    </cfRule>
    <cfRule type="expression" dxfId="917" priority="51" stopIfTrue="1">
      <formula>OR(ISTEXT(G26),M26="- -")</formula>
    </cfRule>
  </conditionalFormatting>
  <conditionalFormatting sqref="I24:I35">
    <cfRule type="expression" dxfId="916" priority="52" stopIfTrue="1">
      <formula>OR(ISTEXT(G24),I24="'- -")</formula>
    </cfRule>
    <cfRule type="expression" dxfId="915" priority="53" stopIfTrue="1">
      <formula>AND(I24&gt;K24,ISNUMBER(24))</formula>
    </cfRule>
  </conditionalFormatting>
  <conditionalFormatting sqref="J24:J35">
    <cfRule type="expression" dxfId="914" priority="54" stopIfTrue="1">
      <formula>OR(ISTEXT(G24),J24="'- -")</formula>
    </cfRule>
    <cfRule type="expression" dxfId="913" priority="55" stopIfTrue="1">
      <formula>AND(J24&lt;L24,ISNUMBER(G24))</formula>
    </cfRule>
  </conditionalFormatting>
  <conditionalFormatting sqref="O24:O35">
    <cfRule type="cellIs" dxfId="912" priority="56" stopIfTrue="1" operator="equal">
      <formula>$V$14</formula>
    </cfRule>
    <cfRule type="cellIs" dxfId="911" priority="57" stopIfTrue="1" operator="equal">
      <formula>"- -"</formula>
    </cfRule>
  </conditionalFormatting>
  <conditionalFormatting sqref="H24:H35 R24:R35">
    <cfRule type="expression" dxfId="910" priority="58" stopIfTrue="1">
      <formula>$AC24="X"</formula>
    </cfRule>
  </conditionalFormatting>
  <conditionalFormatting sqref="AV37:BG37 AV27:BG27">
    <cfRule type="cellIs" dxfId="909" priority="59" stopIfTrue="1" operator="equal">
      <formula>0</formula>
    </cfRule>
  </conditionalFormatting>
  <conditionalFormatting sqref="B7:C7">
    <cfRule type="expression" dxfId="908" priority="60" stopIfTrue="1">
      <formula>$AD$7</formula>
    </cfRule>
    <cfRule type="expression" dxfId="907" priority="61" stopIfTrue="1">
      <formula>($AC$7=0)</formula>
    </cfRule>
  </conditionalFormatting>
  <pageMargins left="0.75" right="0.75" top="1" bottom="1" header="0.5" footer="0.5"/>
  <pageSetup scale="68" orientation="landscape" horizontalDpi="1200" verticalDpi="1200" r:id="rId1"/>
  <headerFooter alignWithMargins="0">
    <oddFooter>&amp;L&amp;Z&amp;F&amp;R[Tab]</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Y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9"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9"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9"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C:\Users\SBRISS~1\AppData\Local\Temp\notesF3B52A\[~7318079.xlsx]01</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c r="IY3" s="707"/>
    </row>
    <row r="4" spans="1:259"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01</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9" customFormat="1" ht="15.75" customHeight="1">
      <c r="A5" s="44"/>
      <c r="B5" s="853" t="str">
        <f ca="1">V17</f>
        <v>janvier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January</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9" customFormat="1" ht="15" customHeight="1">
      <c r="A6" s="44"/>
      <c r="B6" s="590" t="str">
        <f ca="1">IF(AD6=1,"",BO15)</f>
        <v/>
      </c>
      <c r="C6" s="591" t="str">
        <f ca="1">IF(AD6=1,"","= "&amp;'NTS ONLY_set_year'!$E$102)</f>
        <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1</v>
      </c>
      <c r="AE6" s="204" t="str">
        <f ca="1">TEXT(DATE($AE$7,$AD$6,1),"Mmmm, YYYY")</f>
        <v>January,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9"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9"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42004</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9"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9" customFormat="1" ht="13.5" customHeight="1" thickBot="1">
      <c r="A10" s="5"/>
      <c r="B10" s="90" t="str">
        <f>'NTS ONLY_set_year'!$E$59</f>
        <v>Fin</v>
      </c>
      <c r="C10" s="871"/>
      <c r="D10" s="872"/>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9"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9"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9"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9"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9"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t="str">
        <f ca="1">INDEX('Annual Summary_Sommaire annuel'!$AV$27:$BG$27,AD6)</f>
        <v>N/A</v>
      </c>
      <c r="BP15" s="179"/>
      <c r="BQ15" s="380"/>
      <c r="BR15" s="12"/>
      <c r="BS15" s="12"/>
      <c r="BT15" s="12"/>
      <c r="IU15" s="21"/>
    </row>
    <row r="16" spans="1:259"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janvier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January</v>
      </c>
      <c r="V18" s="652" t="str">
        <f ca="1">AE6</f>
        <v>January,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janvier</v>
      </c>
      <c r="V19" s="652" t="str">
        <f ca="1">U19&amp;" "&amp;Year_four_digits</f>
        <v>janvier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Jeu.  1 janvier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Jeu</v>
      </c>
      <c r="U20" s="249" t="str">
        <f ca="1">$U$19</f>
        <v>janvier</v>
      </c>
      <c r="V20" s="179"/>
      <c r="W20" s="179"/>
      <c r="X20" s="430">
        <f ca="1">$AE$8+D20</f>
        <v>42005</v>
      </c>
      <c r="Y20" s="568" t="str">
        <f ca="1">IF(Y14="f",T20&amp;". "&amp;" "&amp;R20&amp;" "&amp;U20&amp;" "&amp;$AE$7,T20&amp;". "&amp;U20&amp;" "&amp;R20&amp;", "&amp;$AE$7)</f>
        <v>Jeu.  1 janvier 2015</v>
      </c>
      <c r="Z20" s="431">
        <f t="shared" ref="Z20:Z83" ca="1" si="4">MIN(R20,$AF$5)</f>
        <v>1</v>
      </c>
      <c r="AA20" s="432">
        <f t="shared" ref="AA20:AA83" ca="1" si="5">$AD$6</f>
        <v>1</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Mer</v>
      </c>
      <c r="U21" s="249" t="str">
        <f t="shared" ref="U21:U84" ca="1" si="13">$U$19</f>
        <v>janvier</v>
      </c>
      <c r="V21" s="184"/>
      <c r="W21" s="179"/>
      <c r="X21" s="430">
        <f ca="1">$AE$8+D21</f>
        <v>42004</v>
      </c>
      <c r="Y21" s="568" t="str">
        <f t="shared" ref="Y21:Y84" ca="1" si="14">IF(Y15="f",T21&amp;". "&amp;" "&amp;R21&amp;" "&amp;U21&amp;" "&amp;$AE$7,T21&amp;". "&amp;U21&amp;" "&amp;R21&amp;", "&amp;$AE$7)</f>
        <v>Mer. janvier , 2015</v>
      </c>
      <c r="Z21" s="431">
        <f t="shared" ca="1" si="4"/>
        <v>31</v>
      </c>
      <c r="AA21" s="432">
        <f t="shared" ca="1" si="5"/>
        <v>1</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Mer</v>
      </c>
      <c r="U22" s="249" t="str">
        <f t="shared" ca="1" si="13"/>
        <v>janvier</v>
      </c>
      <c r="V22" s="184"/>
      <c r="W22" s="179"/>
      <c r="X22" s="430">
        <f t="shared" ref="X22:X85" ca="1" si="17">$AE$8+D22</f>
        <v>42004</v>
      </c>
      <c r="Y22" s="568" t="str">
        <f t="shared" ca="1" si="14"/>
        <v>Mer. janvier , 2015</v>
      </c>
      <c r="Z22" s="431">
        <f t="shared" ca="1" si="4"/>
        <v>31</v>
      </c>
      <c r="AA22" s="432">
        <f t="shared" ca="1" si="5"/>
        <v>1</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Mer</v>
      </c>
      <c r="U23" s="249" t="str">
        <f t="shared" ca="1" si="13"/>
        <v>janvier</v>
      </c>
      <c r="V23" s="184"/>
      <c r="W23" s="179"/>
      <c r="X23" s="430">
        <f t="shared" ca="1" si="17"/>
        <v>42004</v>
      </c>
      <c r="Y23" s="568" t="str">
        <f t="shared" ca="1" si="14"/>
        <v>Mer. janvier , 2015</v>
      </c>
      <c r="Z23" s="431">
        <f t="shared" ca="1" si="4"/>
        <v>31</v>
      </c>
      <c r="AA23" s="432">
        <f t="shared" ca="1" si="5"/>
        <v>1</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Mer</v>
      </c>
      <c r="U24" s="249" t="str">
        <f t="shared" ca="1" si="13"/>
        <v>janvier</v>
      </c>
      <c r="V24" s="184"/>
      <c r="W24" s="179"/>
      <c r="X24" s="430">
        <f t="shared" ca="1" si="17"/>
        <v>42004</v>
      </c>
      <c r="Y24" s="568" t="str">
        <f t="shared" ca="1" si="14"/>
        <v>Mer. janvier , 2015</v>
      </c>
      <c r="Z24" s="431">
        <f t="shared" ca="1" si="4"/>
        <v>31</v>
      </c>
      <c r="AA24" s="432">
        <f t="shared" ca="1" si="5"/>
        <v>1</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Mer</v>
      </c>
      <c r="U25" s="249" t="str">
        <f t="shared" ca="1" si="13"/>
        <v>janvier</v>
      </c>
      <c r="V25" s="184"/>
      <c r="W25" s="179"/>
      <c r="X25" s="430">
        <f t="shared" ca="1" si="17"/>
        <v>42004</v>
      </c>
      <c r="Y25" s="568" t="str">
        <f t="shared" ca="1" si="14"/>
        <v>Mer. janvier , 2015</v>
      </c>
      <c r="Z25" s="431">
        <f t="shared" ca="1" si="4"/>
        <v>31</v>
      </c>
      <c r="AA25" s="432">
        <f t="shared" ca="1" si="5"/>
        <v>1</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Mer</v>
      </c>
      <c r="U26" s="249" t="str">
        <f t="shared" ca="1" si="13"/>
        <v>janvier</v>
      </c>
      <c r="V26" s="184"/>
      <c r="W26" s="179"/>
      <c r="X26" s="430">
        <f t="shared" ca="1" si="17"/>
        <v>42004</v>
      </c>
      <c r="Y26" s="568" t="str">
        <f t="shared" ca="1" si="14"/>
        <v>Mer. janvier , 2015</v>
      </c>
      <c r="Z26" s="431">
        <f t="shared" ca="1" si="4"/>
        <v>31</v>
      </c>
      <c r="AA26" s="432">
        <f t="shared" ca="1" si="5"/>
        <v>1</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Mer</v>
      </c>
      <c r="U27" s="249" t="str">
        <f t="shared" ca="1" si="13"/>
        <v>janvier</v>
      </c>
      <c r="V27" s="184"/>
      <c r="W27" s="179"/>
      <c r="X27" s="430">
        <f t="shared" ca="1" si="17"/>
        <v>42004</v>
      </c>
      <c r="Y27" s="568" t="str">
        <f t="shared" ca="1" si="14"/>
        <v>Mer. janvier , 2015</v>
      </c>
      <c r="Z27" s="431">
        <f t="shared" ca="1" si="4"/>
        <v>31</v>
      </c>
      <c r="AA27" s="432">
        <f t="shared" ca="1" si="5"/>
        <v>1</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Mer</v>
      </c>
      <c r="U28" s="249" t="str">
        <f t="shared" ca="1" si="13"/>
        <v>janvier</v>
      </c>
      <c r="V28" s="184"/>
      <c r="W28" s="179"/>
      <c r="X28" s="430">
        <f t="shared" ca="1" si="17"/>
        <v>42004</v>
      </c>
      <c r="Y28" s="568" t="str">
        <f t="shared" ca="1" si="14"/>
        <v>Mer. janvier , 2015</v>
      </c>
      <c r="Z28" s="431">
        <f t="shared" ca="1" si="4"/>
        <v>31</v>
      </c>
      <c r="AA28" s="432">
        <f t="shared" ca="1" si="5"/>
        <v>1</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Mer</v>
      </c>
      <c r="U29" s="249" t="str">
        <f t="shared" ca="1" si="13"/>
        <v>janvier</v>
      </c>
      <c r="V29" s="184"/>
      <c r="W29" s="179"/>
      <c r="X29" s="430">
        <f t="shared" ca="1" si="17"/>
        <v>42004</v>
      </c>
      <c r="Y29" s="568" t="str">
        <f t="shared" ca="1" si="14"/>
        <v>Mer. janvier , 2015</v>
      </c>
      <c r="Z29" s="431">
        <f t="shared" ca="1" si="4"/>
        <v>31</v>
      </c>
      <c r="AA29" s="432">
        <f t="shared" ca="1" si="5"/>
        <v>1</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Mer</v>
      </c>
      <c r="U30" s="249" t="str">
        <f t="shared" ca="1" si="13"/>
        <v>janvier</v>
      </c>
      <c r="V30" s="184"/>
      <c r="W30" s="179"/>
      <c r="X30" s="430">
        <f t="shared" ca="1" si="17"/>
        <v>42004</v>
      </c>
      <c r="Y30" s="568" t="str">
        <f t="shared" ca="1" si="14"/>
        <v>Mer. janvier , 2015</v>
      </c>
      <c r="Z30" s="431">
        <f t="shared" ca="1" si="4"/>
        <v>31</v>
      </c>
      <c r="AA30" s="432">
        <f t="shared" ca="1" si="5"/>
        <v>1</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Mer</v>
      </c>
      <c r="U31" s="249" t="str">
        <f t="shared" ca="1" si="13"/>
        <v>janvier</v>
      </c>
      <c r="V31" s="184"/>
      <c r="W31" s="179"/>
      <c r="X31" s="430">
        <f t="shared" ca="1" si="17"/>
        <v>42004</v>
      </c>
      <c r="Y31" s="568" t="str">
        <f t="shared" ca="1" si="14"/>
        <v>Mer. janvier , 2015</v>
      </c>
      <c r="Z31" s="431">
        <f t="shared" ca="1" si="4"/>
        <v>31</v>
      </c>
      <c r="AA31" s="432">
        <f t="shared" ca="1" si="5"/>
        <v>1</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Mer</v>
      </c>
      <c r="U32" s="249" t="str">
        <f t="shared" ca="1" si="13"/>
        <v>janvier</v>
      </c>
      <c r="V32" s="184"/>
      <c r="W32" s="179"/>
      <c r="X32" s="430">
        <f t="shared" ca="1" si="17"/>
        <v>42004</v>
      </c>
      <c r="Y32" s="568" t="str">
        <f t="shared" ca="1" si="14"/>
        <v>Mer. janvier , 2015</v>
      </c>
      <c r="Z32" s="431">
        <f t="shared" ca="1" si="4"/>
        <v>31</v>
      </c>
      <c r="AA32" s="432">
        <f t="shared" ca="1" si="5"/>
        <v>1</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Mer</v>
      </c>
      <c r="U33" s="249" t="str">
        <f t="shared" ca="1" si="13"/>
        <v>janvier</v>
      </c>
      <c r="V33" s="184"/>
      <c r="W33" s="179"/>
      <c r="X33" s="430">
        <f t="shared" ca="1" si="17"/>
        <v>42004</v>
      </c>
      <c r="Y33" s="568" t="str">
        <f t="shared" ca="1" si="14"/>
        <v>Mer. janvier , 2015</v>
      </c>
      <c r="Z33" s="431">
        <f t="shared" ca="1" si="4"/>
        <v>31</v>
      </c>
      <c r="AA33" s="432">
        <f t="shared" ca="1" si="5"/>
        <v>1</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Mer</v>
      </c>
      <c r="U34" s="249" t="str">
        <f t="shared" ca="1" si="13"/>
        <v>janvier</v>
      </c>
      <c r="V34" s="184"/>
      <c r="W34" s="179"/>
      <c r="X34" s="430">
        <f t="shared" ca="1" si="17"/>
        <v>42004</v>
      </c>
      <c r="Y34" s="568" t="str">
        <f t="shared" ca="1" si="14"/>
        <v>Mer. janvier , 2015</v>
      </c>
      <c r="Z34" s="431">
        <f t="shared" ca="1" si="4"/>
        <v>31</v>
      </c>
      <c r="AA34" s="432">
        <f t="shared" ca="1" si="5"/>
        <v>1</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Mer</v>
      </c>
      <c r="U35" s="249" t="str">
        <f t="shared" ca="1" si="13"/>
        <v>janvier</v>
      </c>
      <c r="V35" s="184"/>
      <c r="W35" s="179"/>
      <c r="X35" s="430">
        <f t="shared" ca="1" si="17"/>
        <v>42004</v>
      </c>
      <c r="Y35" s="568" t="str">
        <f t="shared" ca="1" si="14"/>
        <v>Mer. janvier , 2015</v>
      </c>
      <c r="Z35" s="431">
        <f t="shared" ca="1" si="4"/>
        <v>31</v>
      </c>
      <c r="AA35" s="432">
        <f t="shared" ca="1" si="5"/>
        <v>1</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Mer</v>
      </c>
      <c r="U36" s="249" t="str">
        <f t="shared" ca="1" si="13"/>
        <v>janvier</v>
      </c>
      <c r="V36" s="184"/>
      <c r="W36" s="179"/>
      <c r="X36" s="430">
        <f t="shared" ca="1" si="17"/>
        <v>42004</v>
      </c>
      <c r="Y36" s="568" t="str">
        <f t="shared" ca="1" si="14"/>
        <v>Mer. janvier , 2015</v>
      </c>
      <c r="Z36" s="431">
        <f t="shared" ca="1" si="4"/>
        <v>31</v>
      </c>
      <c r="AA36" s="432">
        <f t="shared" ca="1" si="5"/>
        <v>1</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Mer</v>
      </c>
      <c r="U37" s="249" t="str">
        <f t="shared" ca="1" si="13"/>
        <v>janvier</v>
      </c>
      <c r="V37" s="184"/>
      <c r="W37" s="179"/>
      <c r="X37" s="430">
        <f t="shared" ca="1" si="17"/>
        <v>42004</v>
      </c>
      <c r="Y37" s="568" t="str">
        <f t="shared" ca="1" si="14"/>
        <v>Mer. janvier , 2015</v>
      </c>
      <c r="Z37" s="431">
        <f t="shared" ca="1" si="4"/>
        <v>31</v>
      </c>
      <c r="AA37" s="432">
        <f t="shared" ca="1" si="5"/>
        <v>1</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Mer</v>
      </c>
      <c r="U38" s="249" t="str">
        <f t="shared" ca="1" si="13"/>
        <v>janvier</v>
      </c>
      <c r="V38" s="184"/>
      <c r="W38" s="179"/>
      <c r="X38" s="430">
        <f t="shared" ca="1" si="17"/>
        <v>42004</v>
      </c>
      <c r="Y38" s="568" t="str">
        <f t="shared" ca="1" si="14"/>
        <v>Mer. janvier , 2015</v>
      </c>
      <c r="Z38" s="431">
        <f t="shared" ca="1" si="4"/>
        <v>31</v>
      </c>
      <c r="AA38" s="432">
        <f t="shared" ca="1" si="5"/>
        <v>1</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Mer</v>
      </c>
      <c r="U39" s="249" t="str">
        <f t="shared" ca="1" si="13"/>
        <v>janvier</v>
      </c>
      <c r="V39" s="184"/>
      <c r="W39" s="179"/>
      <c r="X39" s="430">
        <f t="shared" ca="1" si="17"/>
        <v>42004</v>
      </c>
      <c r="Y39" s="568" t="str">
        <f t="shared" ca="1" si="14"/>
        <v>Mer. janvier , 2015</v>
      </c>
      <c r="Z39" s="431">
        <f t="shared" ca="1" si="4"/>
        <v>31</v>
      </c>
      <c r="AA39" s="432">
        <f t="shared" ca="1" si="5"/>
        <v>1</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Mer</v>
      </c>
      <c r="U40" s="249" t="str">
        <f t="shared" ca="1" si="13"/>
        <v>janvier</v>
      </c>
      <c r="V40" s="184"/>
      <c r="W40" s="179"/>
      <c r="X40" s="430">
        <f t="shared" ca="1" si="17"/>
        <v>42004</v>
      </c>
      <c r="Y40" s="568" t="str">
        <f t="shared" ca="1" si="14"/>
        <v>Mer. janvier , 2015</v>
      </c>
      <c r="Z40" s="431">
        <f t="shared" ca="1" si="4"/>
        <v>31</v>
      </c>
      <c r="AA40" s="432">
        <f t="shared" ca="1" si="5"/>
        <v>1</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Mer</v>
      </c>
      <c r="U41" s="249" t="str">
        <f t="shared" ca="1" si="13"/>
        <v>janvier</v>
      </c>
      <c r="V41" s="184"/>
      <c r="W41" s="179"/>
      <c r="X41" s="430">
        <f t="shared" ca="1" si="17"/>
        <v>42004</v>
      </c>
      <c r="Y41" s="568" t="str">
        <f t="shared" ca="1" si="14"/>
        <v>Mer. janvier , 2015</v>
      </c>
      <c r="Z41" s="431">
        <f t="shared" ca="1" si="4"/>
        <v>31</v>
      </c>
      <c r="AA41" s="432">
        <f t="shared" ca="1" si="5"/>
        <v>1</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Mer</v>
      </c>
      <c r="U42" s="249" t="str">
        <f t="shared" ca="1" si="13"/>
        <v>janvier</v>
      </c>
      <c r="V42" s="184"/>
      <c r="W42" s="179"/>
      <c r="X42" s="430">
        <f t="shared" ca="1" si="17"/>
        <v>42004</v>
      </c>
      <c r="Y42" s="568" t="str">
        <f t="shared" ca="1" si="14"/>
        <v>Mer. janvier , 2015</v>
      </c>
      <c r="Z42" s="431">
        <f t="shared" ca="1" si="4"/>
        <v>31</v>
      </c>
      <c r="AA42" s="432">
        <f t="shared" ca="1" si="5"/>
        <v>1</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Mer</v>
      </c>
      <c r="U43" s="249" t="str">
        <f t="shared" ca="1" si="13"/>
        <v>janvier</v>
      </c>
      <c r="V43" s="184"/>
      <c r="W43" s="179"/>
      <c r="X43" s="430">
        <f t="shared" ca="1" si="17"/>
        <v>42004</v>
      </c>
      <c r="Y43" s="568" t="str">
        <f t="shared" ca="1" si="14"/>
        <v>Mer. janvier , 2015</v>
      </c>
      <c r="Z43" s="431">
        <f t="shared" ca="1" si="4"/>
        <v>31</v>
      </c>
      <c r="AA43" s="432">
        <f t="shared" ca="1" si="5"/>
        <v>1</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Mer</v>
      </c>
      <c r="U44" s="249" t="str">
        <f t="shared" ca="1" si="13"/>
        <v>janvier</v>
      </c>
      <c r="V44" s="184"/>
      <c r="W44" s="179"/>
      <c r="X44" s="430">
        <f t="shared" ca="1" si="17"/>
        <v>42004</v>
      </c>
      <c r="Y44" s="568" t="str">
        <f t="shared" ca="1" si="14"/>
        <v>Mer. janvier , 2015</v>
      </c>
      <c r="Z44" s="431">
        <f t="shared" ca="1" si="4"/>
        <v>31</v>
      </c>
      <c r="AA44" s="432">
        <f t="shared" ca="1" si="5"/>
        <v>1</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Mer</v>
      </c>
      <c r="U45" s="249" t="str">
        <f t="shared" ca="1" si="13"/>
        <v>janvier</v>
      </c>
      <c r="V45" s="184"/>
      <c r="W45" s="179"/>
      <c r="X45" s="430">
        <f t="shared" ca="1" si="17"/>
        <v>42004</v>
      </c>
      <c r="Y45" s="568" t="str">
        <f t="shared" ca="1" si="14"/>
        <v>Mer. janvier , 2015</v>
      </c>
      <c r="Z45" s="431">
        <f t="shared" ca="1" si="4"/>
        <v>31</v>
      </c>
      <c r="AA45" s="432">
        <f t="shared" ca="1" si="5"/>
        <v>1</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Mer</v>
      </c>
      <c r="U46" s="249" t="str">
        <f t="shared" ca="1" si="13"/>
        <v>janvier</v>
      </c>
      <c r="V46" s="184"/>
      <c r="W46" s="179"/>
      <c r="X46" s="430">
        <f t="shared" ca="1" si="17"/>
        <v>42004</v>
      </c>
      <c r="Y46" s="568" t="str">
        <f t="shared" ca="1" si="14"/>
        <v>Mer. janvier , 2015</v>
      </c>
      <c r="Z46" s="431">
        <f t="shared" ca="1" si="4"/>
        <v>31</v>
      </c>
      <c r="AA46" s="432">
        <f t="shared" ca="1" si="5"/>
        <v>1</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Mer</v>
      </c>
      <c r="U47" s="249" t="str">
        <f t="shared" ca="1" si="13"/>
        <v>janvier</v>
      </c>
      <c r="V47" s="184"/>
      <c r="W47" s="179"/>
      <c r="X47" s="430">
        <f t="shared" ca="1" si="17"/>
        <v>42004</v>
      </c>
      <c r="Y47" s="568" t="str">
        <f t="shared" ca="1" si="14"/>
        <v>Mer. janvier , 2015</v>
      </c>
      <c r="Z47" s="431">
        <f t="shared" ca="1" si="4"/>
        <v>31</v>
      </c>
      <c r="AA47" s="432">
        <f t="shared" ca="1" si="5"/>
        <v>1</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Mer</v>
      </c>
      <c r="U48" s="249" t="str">
        <f t="shared" ca="1" si="13"/>
        <v>janvier</v>
      </c>
      <c r="V48" s="184"/>
      <c r="W48" s="179"/>
      <c r="X48" s="430">
        <f t="shared" ca="1" si="17"/>
        <v>42004</v>
      </c>
      <c r="Y48" s="568" t="str">
        <f t="shared" ca="1" si="14"/>
        <v>Mer. janvier , 2015</v>
      </c>
      <c r="Z48" s="431">
        <f t="shared" ca="1" si="4"/>
        <v>31</v>
      </c>
      <c r="AA48" s="432">
        <f t="shared" ca="1" si="5"/>
        <v>1</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Mer</v>
      </c>
      <c r="U49" s="249" t="str">
        <f t="shared" ca="1" si="13"/>
        <v>janvier</v>
      </c>
      <c r="V49" s="184"/>
      <c r="W49" s="179"/>
      <c r="X49" s="430">
        <f t="shared" ca="1" si="17"/>
        <v>42004</v>
      </c>
      <c r="Y49" s="568" t="str">
        <f t="shared" ca="1" si="14"/>
        <v>Mer. janvier , 2015</v>
      </c>
      <c r="Z49" s="431">
        <f t="shared" ca="1" si="4"/>
        <v>31</v>
      </c>
      <c r="AA49" s="432">
        <f t="shared" ca="1" si="5"/>
        <v>1</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Mer</v>
      </c>
      <c r="U50" s="249" t="str">
        <f t="shared" ca="1" si="13"/>
        <v>janvier</v>
      </c>
      <c r="V50" s="184"/>
      <c r="W50" s="179"/>
      <c r="X50" s="430">
        <f t="shared" ca="1" si="17"/>
        <v>42004</v>
      </c>
      <c r="Y50" s="568" t="str">
        <f t="shared" ca="1" si="14"/>
        <v>Mer. janvier , 2015</v>
      </c>
      <c r="Z50" s="431">
        <f t="shared" ca="1" si="4"/>
        <v>31</v>
      </c>
      <c r="AA50" s="432">
        <f t="shared" ca="1" si="5"/>
        <v>1</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Mer</v>
      </c>
      <c r="U51" s="249" t="str">
        <f t="shared" ca="1" si="13"/>
        <v>janvier</v>
      </c>
      <c r="V51" s="184"/>
      <c r="W51" s="179"/>
      <c r="X51" s="430">
        <f t="shared" ca="1" si="17"/>
        <v>42004</v>
      </c>
      <c r="Y51" s="568" t="str">
        <f t="shared" ca="1" si="14"/>
        <v>Mer. janvier , 2015</v>
      </c>
      <c r="Z51" s="431">
        <f t="shared" ca="1" si="4"/>
        <v>31</v>
      </c>
      <c r="AA51" s="432">
        <f t="shared" ca="1" si="5"/>
        <v>1</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Mer</v>
      </c>
      <c r="U52" s="249" t="str">
        <f t="shared" ca="1" si="13"/>
        <v>janvier</v>
      </c>
      <c r="V52" s="184"/>
      <c r="W52" s="179"/>
      <c r="X52" s="430">
        <f t="shared" ca="1" si="17"/>
        <v>42004</v>
      </c>
      <c r="Y52" s="568" t="str">
        <f t="shared" ca="1" si="14"/>
        <v>Mer. janvier , 2015</v>
      </c>
      <c r="Z52" s="431">
        <f t="shared" ca="1" si="4"/>
        <v>31</v>
      </c>
      <c r="AA52" s="432">
        <f t="shared" ca="1" si="5"/>
        <v>1</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Mer</v>
      </c>
      <c r="U53" s="249" t="str">
        <f t="shared" ca="1" si="13"/>
        <v>janvier</v>
      </c>
      <c r="V53" s="184"/>
      <c r="W53" s="179"/>
      <c r="X53" s="430">
        <f t="shared" ca="1" si="17"/>
        <v>42004</v>
      </c>
      <c r="Y53" s="568" t="str">
        <f t="shared" ca="1" si="14"/>
        <v>Mer. janvier , 2015</v>
      </c>
      <c r="Z53" s="431">
        <f t="shared" ca="1" si="4"/>
        <v>31</v>
      </c>
      <c r="AA53" s="432">
        <f t="shared" ca="1" si="5"/>
        <v>1</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Mer</v>
      </c>
      <c r="U54" s="249" t="str">
        <f t="shared" ca="1" si="13"/>
        <v>janvier</v>
      </c>
      <c r="V54" s="184"/>
      <c r="W54" s="179"/>
      <c r="X54" s="430">
        <f t="shared" ca="1" si="17"/>
        <v>42004</v>
      </c>
      <c r="Y54" s="568" t="str">
        <f t="shared" ca="1" si="14"/>
        <v>Mer. janvier , 2015</v>
      </c>
      <c r="Z54" s="431">
        <f t="shared" ca="1" si="4"/>
        <v>31</v>
      </c>
      <c r="AA54" s="432">
        <f t="shared" ca="1" si="5"/>
        <v>1</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Mer</v>
      </c>
      <c r="U55" s="249" t="str">
        <f t="shared" ca="1" si="13"/>
        <v>janvier</v>
      </c>
      <c r="V55" s="184"/>
      <c r="W55" s="179"/>
      <c r="X55" s="430">
        <f t="shared" ca="1" si="17"/>
        <v>42004</v>
      </c>
      <c r="Y55" s="568" t="str">
        <f t="shared" ca="1" si="14"/>
        <v>Mer. janvier , 2015</v>
      </c>
      <c r="Z55" s="431">
        <f t="shared" ca="1" si="4"/>
        <v>31</v>
      </c>
      <c r="AA55" s="432">
        <f t="shared" ca="1" si="5"/>
        <v>1</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Mer</v>
      </c>
      <c r="U56" s="249" t="str">
        <f t="shared" ca="1" si="13"/>
        <v>janvier</v>
      </c>
      <c r="V56" s="184"/>
      <c r="W56" s="179"/>
      <c r="X56" s="430">
        <f t="shared" ca="1" si="17"/>
        <v>42004</v>
      </c>
      <c r="Y56" s="568" t="str">
        <f t="shared" ca="1" si="14"/>
        <v>Mer. janvier , 2015</v>
      </c>
      <c r="Z56" s="431">
        <f t="shared" ca="1" si="4"/>
        <v>31</v>
      </c>
      <c r="AA56" s="432">
        <f t="shared" ca="1" si="5"/>
        <v>1</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Mer</v>
      </c>
      <c r="U57" s="249" t="str">
        <f t="shared" ca="1" si="13"/>
        <v>janvier</v>
      </c>
      <c r="V57" s="184"/>
      <c r="W57" s="179"/>
      <c r="X57" s="430">
        <f t="shared" ca="1" si="17"/>
        <v>42004</v>
      </c>
      <c r="Y57" s="568" t="str">
        <f t="shared" ca="1" si="14"/>
        <v>Mer. janvier , 2015</v>
      </c>
      <c r="Z57" s="431">
        <f t="shared" ca="1" si="4"/>
        <v>31</v>
      </c>
      <c r="AA57" s="432">
        <f t="shared" ca="1" si="5"/>
        <v>1</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Mer</v>
      </c>
      <c r="U58" s="249" t="str">
        <f t="shared" ca="1" si="13"/>
        <v>janvier</v>
      </c>
      <c r="V58" s="184"/>
      <c r="W58" s="179"/>
      <c r="X58" s="430">
        <f t="shared" ca="1" si="17"/>
        <v>42004</v>
      </c>
      <c r="Y58" s="568" t="str">
        <f t="shared" ca="1" si="14"/>
        <v>Mer. janvier , 2015</v>
      </c>
      <c r="Z58" s="431">
        <f t="shared" ca="1" si="4"/>
        <v>31</v>
      </c>
      <c r="AA58" s="432">
        <f t="shared" ca="1" si="5"/>
        <v>1</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Mer</v>
      </c>
      <c r="U59" s="249" t="str">
        <f t="shared" ca="1" si="13"/>
        <v>janvier</v>
      </c>
      <c r="V59" s="184"/>
      <c r="W59" s="179"/>
      <c r="X59" s="430">
        <f t="shared" ca="1" si="17"/>
        <v>42004</v>
      </c>
      <c r="Y59" s="568" t="str">
        <f t="shared" ca="1" si="14"/>
        <v>Mer. janvier , 2015</v>
      </c>
      <c r="Z59" s="431">
        <f t="shared" ca="1" si="4"/>
        <v>31</v>
      </c>
      <c r="AA59" s="432">
        <f t="shared" ca="1" si="5"/>
        <v>1</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Mer</v>
      </c>
      <c r="U60" s="249" t="str">
        <f t="shared" ca="1" si="13"/>
        <v>janvier</v>
      </c>
      <c r="V60" s="184"/>
      <c r="W60" s="179"/>
      <c r="X60" s="430">
        <f t="shared" ca="1" si="17"/>
        <v>42004</v>
      </c>
      <c r="Y60" s="568" t="str">
        <f t="shared" ca="1" si="14"/>
        <v>Mer. janvier , 2015</v>
      </c>
      <c r="Z60" s="431">
        <f t="shared" ca="1" si="4"/>
        <v>31</v>
      </c>
      <c r="AA60" s="432">
        <f t="shared" ca="1" si="5"/>
        <v>1</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Mer</v>
      </c>
      <c r="U61" s="249" t="str">
        <f t="shared" ca="1" si="13"/>
        <v>janvier</v>
      </c>
      <c r="V61" s="184"/>
      <c r="W61" s="179"/>
      <c r="X61" s="430">
        <f t="shared" ca="1" si="17"/>
        <v>42004</v>
      </c>
      <c r="Y61" s="568" t="str">
        <f t="shared" ca="1" si="14"/>
        <v>Mer. janvier , 2015</v>
      </c>
      <c r="Z61" s="431">
        <f t="shared" ca="1" si="4"/>
        <v>31</v>
      </c>
      <c r="AA61" s="432">
        <f t="shared" ca="1" si="5"/>
        <v>1</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Mer</v>
      </c>
      <c r="U62" s="249" t="str">
        <f t="shared" ca="1" si="13"/>
        <v>janvier</v>
      </c>
      <c r="V62" s="184"/>
      <c r="W62" s="179"/>
      <c r="X62" s="430">
        <f t="shared" ca="1" si="17"/>
        <v>42004</v>
      </c>
      <c r="Y62" s="568" t="str">
        <f t="shared" ca="1" si="14"/>
        <v>Mer. janvier , 2015</v>
      </c>
      <c r="Z62" s="431">
        <f t="shared" ca="1" si="4"/>
        <v>31</v>
      </c>
      <c r="AA62" s="432">
        <f t="shared" ca="1" si="5"/>
        <v>1</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Mer</v>
      </c>
      <c r="U63" s="249" t="str">
        <f t="shared" ca="1" si="13"/>
        <v>janvier</v>
      </c>
      <c r="V63" s="184"/>
      <c r="W63" s="179"/>
      <c r="X63" s="430">
        <f t="shared" ca="1" si="17"/>
        <v>42004</v>
      </c>
      <c r="Y63" s="568" t="str">
        <f t="shared" ca="1" si="14"/>
        <v>Mer. janvier , 2015</v>
      </c>
      <c r="Z63" s="431">
        <f t="shared" ca="1" si="4"/>
        <v>31</v>
      </c>
      <c r="AA63" s="432">
        <f t="shared" ca="1" si="5"/>
        <v>1</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Mer</v>
      </c>
      <c r="U64" s="249" t="str">
        <f t="shared" ca="1" si="13"/>
        <v>janvier</v>
      </c>
      <c r="V64" s="184"/>
      <c r="W64" s="179"/>
      <c r="X64" s="430">
        <f t="shared" ca="1" si="17"/>
        <v>42004</v>
      </c>
      <c r="Y64" s="568" t="str">
        <f t="shared" ca="1" si="14"/>
        <v>Mer. janvier , 2015</v>
      </c>
      <c r="Z64" s="431">
        <f t="shared" ca="1" si="4"/>
        <v>31</v>
      </c>
      <c r="AA64" s="432">
        <f t="shared" ca="1" si="5"/>
        <v>1</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Mer</v>
      </c>
      <c r="U65" s="249" t="str">
        <f t="shared" ca="1" si="13"/>
        <v>janvier</v>
      </c>
      <c r="V65" s="184"/>
      <c r="W65" s="179"/>
      <c r="X65" s="430">
        <f t="shared" ca="1" si="17"/>
        <v>42004</v>
      </c>
      <c r="Y65" s="568" t="str">
        <f t="shared" ca="1" si="14"/>
        <v>Mer. janvier , 2015</v>
      </c>
      <c r="Z65" s="431">
        <f t="shared" ca="1" si="4"/>
        <v>31</v>
      </c>
      <c r="AA65" s="432">
        <f t="shared" ca="1" si="5"/>
        <v>1</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Mer</v>
      </c>
      <c r="U66" s="249" t="str">
        <f t="shared" ca="1" si="13"/>
        <v>janvier</v>
      </c>
      <c r="V66" s="184"/>
      <c r="W66" s="179"/>
      <c r="X66" s="430">
        <f t="shared" ca="1" si="17"/>
        <v>42004</v>
      </c>
      <c r="Y66" s="568" t="str">
        <f t="shared" ca="1" si="14"/>
        <v>Mer. janvier , 2015</v>
      </c>
      <c r="Z66" s="431">
        <f t="shared" ca="1" si="4"/>
        <v>31</v>
      </c>
      <c r="AA66" s="432">
        <f t="shared" ca="1" si="5"/>
        <v>1</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Mer</v>
      </c>
      <c r="U67" s="249" t="str">
        <f t="shared" ca="1" si="13"/>
        <v>janvier</v>
      </c>
      <c r="V67" s="184"/>
      <c r="W67" s="179"/>
      <c r="X67" s="430">
        <f t="shared" ca="1" si="17"/>
        <v>42004</v>
      </c>
      <c r="Y67" s="568" t="str">
        <f t="shared" ca="1" si="14"/>
        <v>Mer. janvier , 2015</v>
      </c>
      <c r="Z67" s="431">
        <f t="shared" ca="1" si="4"/>
        <v>31</v>
      </c>
      <c r="AA67" s="432">
        <f t="shared" ca="1" si="5"/>
        <v>1</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Mer</v>
      </c>
      <c r="U68" s="249" t="str">
        <f t="shared" ca="1" si="13"/>
        <v>janvier</v>
      </c>
      <c r="V68" s="184"/>
      <c r="W68" s="179"/>
      <c r="X68" s="430">
        <f t="shared" ca="1" si="17"/>
        <v>42004</v>
      </c>
      <c r="Y68" s="568" t="str">
        <f t="shared" ca="1" si="14"/>
        <v>Mer. janvier , 2015</v>
      </c>
      <c r="Z68" s="431">
        <f t="shared" ca="1" si="4"/>
        <v>31</v>
      </c>
      <c r="AA68" s="432">
        <f t="shared" ca="1" si="5"/>
        <v>1</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Mer</v>
      </c>
      <c r="U69" s="249" t="str">
        <f t="shared" ca="1" si="13"/>
        <v>janvier</v>
      </c>
      <c r="V69" s="184"/>
      <c r="W69" s="179"/>
      <c r="X69" s="430">
        <f t="shared" ca="1" si="17"/>
        <v>42004</v>
      </c>
      <c r="Y69" s="568" t="str">
        <f t="shared" ca="1" si="14"/>
        <v>Mer. janvier , 2015</v>
      </c>
      <c r="Z69" s="431">
        <f t="shared" ca="1" si="4"/>
        <v>31</v>
      </c>
      <c r="AA69" s="432">
        <f t="shared" ca="1" si="5"/>
        <v>1</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Mer</v>
      </c>
      <c r="U70" s="249" t="str">
        <f t="shared" ca="1" si="13"/>
        <v>janvier</v>
      </c>
      <c r="V70" s="184"/>
      <c r="W70" s="179"/>
      <c r="X70" s="430">
        <f t="shared" ca="1" si="17"/>
        <v>42004</v>
      </c>
      <c r="Y70" s="568" t="str">
        <f t="shared" ca="1" si="14"/>
        <v>Mer. janvier , 2015</v>
      </c>
      <c r="Z70" s="431">
        <f t="shared" ca="1" si="4"/>
        <v>31</v>
      </c>
      <c r="AA70" s="432">
        <f t="shared" ca="1" si="5"/>
        <v>1</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Mer</v>
      </c>
      <c r="U71" s="249" t="str">
        <f t="shared" ca="1" si="13"/>
        <v>janvier</v>
      </c>
      <c r="V71" s="184"/>
      <c r="W71" s="179"/>
      <c r="X71" s="430">
        <f t="shared" ca="1" si="17"/>
        <v>42004</v>
      </c>
      <c r="Y71" s="568" t="str">
        <f t="shared" ca="1" si="14"/>
        <v>Mer. janvier , 2015</v>
      </c>
      <c r="Z71" s="431">
        <f t="shared" ca="1" si="4"/>
        <v>31</v>
      </c>
      <c r="AA71" s="432">
        <f t="shared" ca="1" si="5"/>
        <v>1</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Mer</v>
      </c>
      <c r="U72" s="249" t="str">
        <f t="shared" ca="1" si="13"/>
        <v>janvier</v>
      </c>
      <c r="V72" s="184"/>
      <c r="W72" s="179"/>
      <c r="X72" s="430">
        <f t="shared" ca="1" si="17"/>
        <v>42004</v>
      </c>
      <c r="Y72" s="568" t="str">
        <f t="shared" ca="1" si="14"/>
        <v>Mer. janvier , 2015</v>
      </c>
      <c r="Z72" s="431">
        <f t="shared" ca="1" si="4"/>
        <v>31</v>
      </c>
      <c r="AA72" s="432">
        <f t="shared" ca="1" si="5"/>
        <v>1</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Mer</v>
      </c>
      <c r="U73" s="249" t="str">
        <f t="shared" ca="1" si="13"/>
        <v>janvier</v>
      </c>
      <c r="V73" s="184"/>
      <c r="W73" s="179"/>
      <c r="X73" s="430">
        <f t="shared" ca="1" si="17"/>
        <v>42004</v>
      </c>
      <c r="Y73" s="568" t="str">
        <f t="shared" ca="1" si="14"/>
        <v>Mer. janvier , 2015</v>
      </c>
      <c r="Z73" s="431">
        <f t="shared" ca="1" si="4"/>
        <v>31</v>
      </c>
      <c r="AA73" s="432">
        <f t="shared" ca="1" si="5"/>
        <v>1</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Mer</v>
      </c>
      <c r="U74" s="249" t="str">
        <f t="shared" ca="1" si="13"/>
        <v>janvier</v>
      </c>
      <c r="V74" s="184"/>
      <c r="W74" s="179"/>
      <c r="X74" s="430">
        <f t="shared" ca="1" si="17"/>
        <v>42004</v>
      </c>
      <c r="Y74" s="568" t="str">
        <f t="shared" ca="1" si="14"/>
        <v>Mer. janvier , 2015</v>
      </c>
      <c r="Z74" s="431">
        <f t="shared" ca="1" si="4"/>
        <v>31</v>
      </c>
      <c r="AA74" s="432">
        <f t="shared" ca="1" si="5"/>
        <v>1</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Mer</v>
      </c>
      <c r="U75" s="249" t="str">
        <f t="shared" ca="1" si="13"/>
        <v>janvier</v>
      </c>
      <c r="V75" s="184"/>
      <c r="W75" s="179"/>
      <c r="X75" s="430">
        <f t="shared" ca="1" si="17"/>
        <v>42004</v>
      </c>
      <c r="Y75" s="568" t="str">
        <f t="shared" ca="1" si="14"/>
        <v>Mer. janvier , 2015</v>
      </c>
      <c r="Z75" s="431">
        <f t="shared" ca="1" si="4"/>
        <v>31</v>
      </c>
      <c r="AA75" s="432">
        <f t="shared" ca="1" si="5"/>
        <v>1</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Mer</v>
      </c>
      <c r="U76" s="249" t="str">
        <f t="shared" ca="1" si="13"/>
        <v>janvier</v>
      </c>
      <c r="V76" s="184"/>
      <c r="W76" s="179"/>
      <c r="X76" s="430">
        <f t="shared" ca="1" si="17"/>
        <v>42004</v>
      </c>
      <c r="Y76" s="568" t="str">
        <f t="shared" ca="1" si="14"/>
        <v>Mer. janvier , 2015</v>
      </c>
      <c r="Z76" s="431">
        <f t="shared" ca="1" si="4"/>
        <v>31</v>
      </c>
      <c r="AA76" s="432">
        <f t="shared" ca="1" si="5"/>
        <v>1</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Mer</v>
      </c>
      <c r="U77" s="249" t="str">
        <f t="shared" ca="1" si="13"/>
        <v>janvier</v>
      </c>
      <c r="V77" s="184"/>
      <c r="W77" s="179"/>
      <c r="X77" s="430">
        <f t="shared" ca="1" si="17"/>
        <v>42004</v>
      </c>
      <c r="Y77" s="568" t="str">
        <f t="shared" ca="1" si="14"/>
        <v>Mer. janvier , 2015</v>
      </c>
      <c r="Z77" s="431">
        <f t="shared" ca="1" si="4"/>
        <v>31</v>
      </c>
      <c r="AA77" s="432">
        <f t="shared" ca="1" si="5"/>
        <v>1</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Mer</v>
      </c>
      <c r="U78" s="249" t="str">
        <f t="shared" ca="1" si="13"/>
        <v>janvier</v>
      </c>
      <c r="V78" s="184"/>
      <c r="W78" s="179"/>
      <c r="X78" s="430">
        <f t="shared" ca="1" si="17"/>
        <v>42004</v>
      </c>
      <c r="Y78" s="568" t="str">
        <f t="shared" ca="1" si="14"/>
        <v>Mer. janvier , 2015</v>
      </c>
      <c r="Z78" s="431">
        <f t="shared" ca="1" si="4"/>
        <v>31</v>
      </c>
      <c r="AA78" s="432">
        <f t="shared" ca="1" si="5"/>
        <v>1</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Mer</v>
      </c>
      <c r="U79" s="249" t="str">
        <f t="shared" ca="1" si="13"/>
        <v>janvier</v>
      </c>
      <c r="V79" s="184"/>
      <c r="W79" s="179"/>
      <c r="X79" s="430">
        <f t="shared" ca="1" si="17"/>
        <v>42004</v>
      </c>
      <c r="Y79" s="568" t="str">
        <f t="shared" ca="1" si="14"/>
        <v>Mer. janvier , 2015</v>
      </c>
      <c r="Z79" s="431">
        <f t="shared" ca="1" si="4"/>
        <v>31</v>
      </c>
      <c r="AA79" s="432">
        <f t="shared" ca="1" si="5"/>
        <v>1</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Mer</v>
      </c>
      <c r="U80" s="249" t="str">
        <f t="shared" ca="1" si="13"/>
        <v>janvier</v>
      </c>
      <c r="V80" s="184"/>
      <c r="W80" s="179"/>
      <c r="X80" s="430">
        <f t="shared" ca="1" si="17"/>
        <v>42004</v>
      </c>
      <c r="Y80" s="568" t="str">
        <f t="shared" ca="1" si="14"/>
        <v>Mer. janvier , 2015</v>
      </c>
      <c r="Z80" s="431">
        <f t="shared" ca="1" si="4"/>
        <v>31</v>
      </c>
      <c r="AA80" s="432">
        <f t="shared" ca="1" si="5"/>
        <v>1</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Mer</v>
      </c>
      <c r="U81" s="249" t="str">
        <f t="shared" ca="1" si="13"/>
        <v>janvier</v>
      </c>
      <c r="V81" s="184"/>
      <c r="W81" s="179"/>
      <c r="X81" s="430">
        <f t="shared" ca="1" si="17"/>
        <v>42004</v>
      </c>
      <c r="Y81" s="568" t="str">
        <f t="shared" ca="1" si="14"/>
        <v>Mer. janvier , 2015</v>
      </c>
      <c r="Z81" s="431">
        <f t="shared" ca="1" si="4"/>
        <v>31</v>
      </c>
      <c r="AA81" s="432">
        <f t="shared" ca="1" si="5"/>
        <v>1</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Mer</v>
      </c>
      <c r="U82" s="249" t="str">
        <f t="shared" ca="1" si="13"/>
        <v>janvier</v>
      </c>
      <c r="V82" s="184"/>
      <c r="W82" s="179"/>
      <c r="X82" s="430">
        <f t="shared" ca="1" si="17"/>
        <v>42004</v>
      </c>
      <c r="Y82" s="568" t="str">
        <f t="shared" ca="1" si="14"/>
        <v>Mer. janvier , 2015</v>
      </c>
      <c r="Z82" s="431">
        <f t="shared" ca="1" si="4"/>
        <v>31</v>
      </c>
      <c r="AA82" s="432">
        <f t="shared" ca="1" si="5"/>
        <v>1</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Mer</v>
      </c>
      <c r="U83" s="249" t="str">
        <f t="shared" ca="1" si="13"/>
        <v>janvier</v>
      </c>
      <c r="V83" s="184"/>
      <c r="W83" s="179"/>
      <c r="X83" s="430">
        <f t="shared" ca="1" si="17"/>
        <v>42004</v>
      </c>
      <c r="Y83" s="568" t="str">
        <f t="shared" ca="1" si="14"/>
        <v>Mer. janvier , 2015</v>
      </c>
      <c r="Z83" s="431">
        <f t="shared" ca="1" si="4"/>
        <v>31</v>
      </c>
      <c r="AA83" s="432">
        <f t="shared" ca="1" si="5"/>
        <v>1</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Mer</v>
      </c>
      <c r="U84" s="249" t="str">
        <f t="shared" ca="1" si="13"/>
        <v>janvier</v>
      </c>
      <c r="V84" s="184"/>
      <c r="W84" s="179"/>
      <c r="X84" s="430">
        <f t="shared" ca="1" si="17"/>
        <v>42004</v>
      </c>
      <c r="Y84" s="568" t="str">
        <f t="shared" ca="1" si="14"/>
        <v>Mer. janvier , 2015</v>
      </c>
      <c r="Z84" s="431">
        <f t="shared" ref="Z84:Z147" ca="1" si="24">MIN(R84,$AF$5)</f>
        <v>31</v>
      </c>
      <c r="AA84" s="432">
        <f t="shared" ref="AA84:AA147" ca="1" si="25">$AD$6</f>
        <v>1</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Mer</v>
      </c>
      <c r="U85" s="249" t="str">
        <f t="shared" ref="U85:U148" ca="1" si="32">$U$19</f>
        <v>janvier</v>
      </c>
      <c r="V85" s="184"/>
      <c r="W85" s="179"/>
      <c r="X85" s="430">
        <f t="shared" ca="1" si="17"/>
        <v>42004</v>
      </c>
      <c r="Y85" s="568" t="str">
        <f t="shared" ref="Y85:Y148" ca="1" si="33">IF(Y79="f",T85&amp;". "&amp;" "&amp;R85&amp;" "&amp;U85&amp;" "&amp;$AE$7,T85&amp;". "&amp;U85&amp;" "&amp;R85&amp;", "&amp;$AE$7)</f>
        <v>Mer. janvier , 2015</v>
      </c>
      <c r="Z85" s="431">
        <f t="shared" ca="1" si="24"/>
        <v>31</v>
      </c>
      <c r="AA85" s="432">
        <f t="shared" ca="1" si="25"/>
        <v>1</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Mer</v>
      </c>
      <c r="U86" s="249" t="str">
        <f t="shared" ca="1" si="32"/>
        <v>janvier</v>
      </c>
      <c r="V86" s="184"/>
      <c r="W86" s="179"/>
      <c r="X86" s="430">
        <f t="shared" ref="X86:X149" ca="1" si="36">$AE$8+D86</f>
        <v>42004</v>
      </c>
      <c r="Y86" s="568" t="str">
        <f t="shared" ca="1" si="33"/>
        <v>Mer. janvier , 2015</v>
      </c>
      <c r="Z86" s="431">
        <f t="shared" ca="1" si="24"/>
        <v>31</v>
      </c>
      <c r="AA86" s="432">
        <f t="shared" ca="1" si="25"/>
        <v>1</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Mer</v>
      </c>
      <c r="U87" s="249" t="str">
        <f t="shared" ca="1" si="32"/>
        <v>janvier</v>
      </c>
      <c r="V87" s="184"/>
      <c r="W87" s="179"/>
      <c r="X87" s="430">
        <f t="shared" ca="1" si="36"/>
        <v>42004</v>
      </c>
      <c r="Y87" s="568" t="str">
        <f t="shared" ca="1" si="33"/>
        <v>Mer. janvier , 2015</v>
      </c>
      <c r="Z87" s="431">
        <f t="shared" ca="1" si="24"/>
        <v>31</v>
      </c>
      <c r="AA87" s="432">
        <f t="shared" ca="1" si="25"/>
        <v>1</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Mer</v>
      </c>
      <c r="U88" s="249" t="str">
        <f t="shared" ca="1" si="32"/>
        <v>janvier</v>
      </c>
      <c r="V88" s="184"/>
      <c r="W88" s="179"/>
      <c r="X88" s="430">
        <f t="shared" ca="1" si="36"/>
        <v>42004</v>
      </c>
      <c r="Y88" s="568" t="str">
        <f t="shared" ca="1" si="33"/>
        <v>Mer. janvier , 2015</v>
      </c>
      <c r="Z88" s="431">
        <f t="shared" ca="1" si="24"/>
        <v>31</v>
      </c>
      <c r="AA88" s="432">
        <f t="shared" ca="1" si="25"/>
        <v>1</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Mer</v>
      </c>
      <c r="U89" s="249" t="str">
        <f t="shared" ca="1" si="32"/>
        <v>janvier</v>
      </c>
      <c r="V89" s="184"/>
      <c r="W89" s="179"/>
      <c r="X89" s="430">
        <f t="shared" ca="1" si="36"/>
        <v>42004</v>
      </c>
      <c r="Y89" s="568" t="str">
        <f t="shared" ca="1" si="33"/>
        <v>Mer. janvier , 2015</v>
      </c>
      <c r="Z89" s="431">
        <f t="shared" ca="1" si="24"/>
        <v>31</v>
      </c>
      <c r="AA89" s="432">
        <f t="shared" ca="1" si="25"/>
        <v>1</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Mer</v>
      </c>
      <c r="U90" s="249" t="str">
        <f t="shared" ca="1" si="32"/>
        <v>janvier</v>
      </c>
      <c r="V90" s="184"/>
      <c r="W90" s="179"/>
      <c r="X90" s="430">
        <f t="shared" ca="1" si="36"/>
        <v>42004</v>
      </c>
      <c r="Y90" s="568" t="str">
        <f t="shared" ca="1" si="33"/>
        <v>Mer. janvier , 2015</v>
      </c>
      <c r="Z90" s="431">
        <f t="shared" ca="1" si="24"/>
        <v>31</v>
      </c>
      <c r="AA90" s="432">
        <f t="shared" ca="1" si="25"/>
        <v>1</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Mer</v>
      </c>
      <c r="U91" s="249" t="str">
        <f t="shared" ca="1" si="32"/>
        <v>janvier</v>
      </c>
      <c r="V91" s="184"/>
      <c r="W91" s="179"/>
      <c r="X91" s="430">
        <f t="shared" ca="1" si="36"/>
        <v>42004</v>
      </c>
      <c r="Y91" s="568" t="str">
        <f t="shared" ca="1" si="33"/>
        <v>Mer. janvier , 2015</v>
      </c>
      <c r="Z91" s="431">
        <f t="shared" ca="1" si="24"/>
        <v>31</v>
      </c>
      <c r="AA91" s="432">
        <f t="shared" ca="1" si="25"/>
        <v>1</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Mer</v>
      </c>
      <c r="U92" s="249" t="str">
        <f t="shared" ca="1" si="32"/>
        <v>janvier</v>
      </c>
      <c r="V92" s="184"/>
      <c r="W92" s="179"/>
      <c r="X92" s="430">
        <f t="shared" ca="1" si="36"/>
        <v>42004</v>
      </c>
      <c r="Y92" s="568" t="str">
        <f t="shared" ca="1" si="33"/>
        <v>Mer. janvier , 2015</v>
      </c>
      <c r="Z92" s="431">
        <f t="shared" ca="1" si="24"/>
        <v>31</v>
      </c>
      <c r="AA92" s="432">
        <f t="shared" ca="1" si="25"/>
        <v>1</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Mer</v>
      </c>
      <c r="U93" s="249" t="str">
        <f t="shared" ca="1" si="32"/>
        <v>janvier</v>
      </c>
      <c r="V93" s="184"/>
      <c r="W93" s="179"/>
      <c r="X93" s="430">
        <f t="shared" ca="1" si="36"/>
        <v>42004</v>
      </c>
      <c r="Y93" s="568" t="str">
        <f t="shared" ca="1" si="33"/>
        <v>Mer. janvier , 2015</v>
      </c>
      <c r="Z93" s="431">
        <f t="shared" ca="1" si="24"/>
        <v>31</v>
      </c>
      <c r="AA93" s="432">
        <f t="shared" ca="1" si="25"/>
        <v>1</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Mer</v>
      </c>
      <c r="U94" s="249" t="str">
        <f t="shared" ca="1" si="32"/>
        <v>janvier</v>
      </c>
      <c r="V94" s="184"/>
      <c r="W94" s="179"/>
      <c r="X94" s="430">
        <f t="shared" ca="1" si="36"/>
        <v>42004</v>
      </c>
      <c r="Y94" s="568" t="str">
        <f t="shared" ca="1" si="33"/>
        <v>Mer. janvier , 2015</v>
      </c>
      <c r="Z94" s="431">
        <f t="shared" ca="1" si="24"/>
        <v>31</v>
      </c>
      <c r="AA94" s="432">
        <f t="shared" ca="1" si="25"/>
        <v>1</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Mer</v>
      </c>
      <c r="U95" s="249" t="str">
        <f t="shared" ca="1" si="32"/>
        <v>janvier</v>
      </c>
      <c r="V95" s="184"/>
      <c r="W95" s="179"/>
      <c r="X95" s="430">
        <f t="shared" ca="1" si="36"/>
        <v>42004</v>
      </c>
      <c r="Y95" s="568" t="str">
        <f t="shared" ca="1" si="33"/>
        <v>Mer. janvier , 2015</v>
      </c>
      <c r="Z95" s="431">
        <f t="shared" ca="1" si="24"/>
        <v>31</v>
      </c>
      <c r="AA95" s="432">
        <f t="shared" ca="1" si="25"/>
        <v>1</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Mer</v>
      </c>
      <c r="U96" s="249" t="str">
        <f t="shared" ca="1" si="32"/>
        <v>janvier</v>
      </c>
      <c r="V96" s="184"/>
      <c r="W96" s="179"/>
      <c r="X96" s="430">
        <f t="shared" ca="1" si="36"/>
        <v>42004</v>
      </c>
      <c r="Y96" s="568" t="str">
        <f t="shared" ca="1" si="33"/>
        <v>Mer. janvier , 2015</v>
      </c>
      <c r="Z96" s="431">
        <f t="shared" ca="1" si="24"/>
        <v>31</v>
      </c>
      <c r="AA96" s="432">
        <f t="shared" ca="1" si="25"/>
        <v>1</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Mer</v>
      </c>
      <c r="U97" s="249" t="str">
        <f t="shared" ca="1" si="32"/>
        <v>janvier</v>
      </c>
      <c r="V97" s="184"/>
      <c r="W97" s="179"/>
      <c r="X97" s="430">
        <f t="shared" ca="1" si="36"/>
        <v>42004</v>
      </c>
      <c r="Y97" s="568" t="str">
        <f t="shared" ca="1" si="33"/>
        <v>Mer. janvier , 2015</v>
      </c>
      <c r="Z97" s="431">
        <f t="shared" ca="1" si="24"/>
        <v>31</v>
      </c>
      <c r="AA97" s="432">
        <f t="shared" ca="1" si="25"/>
        <v>1</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Mer</v>
      </c>
      <c r="U98" s="249" t="str">
        <f t="shared" ca="1" si="32"/>
        <v>janvier</v>
      </c>
      <c r="V98" s="184"/>
      <c r="W98" s="179"/>
      <c r="X98" s="430">
        <f t="shared" ca="1" si="36"/>
        <v>42004</v>
      </c>
      <c r="Y98" s="568" t="str">
        <f t="shared" ca="1" si="33"/>
        <v>Mer. janvier , 2015</v>
      </c>
      <c r="Z98" s="431">
        <f t="shared" ca="1" si="24"/>
        <v>31</v>
      </c>
      <c r="AA98" s="432">
        <f t="shared" ca="1" si="25"/>
        <v>1</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Mer</v>
      </c>
      <c r="U99" s="249" t="str">
        <f t="shared" ca="1" si="32"/>
        <v>janvier</v>
      </c>
      <c r="V99" s="184"/>
      <c r="W99" s="179"/>
      <c r="X99" s="430">
        <f t="shared" ca="1" si="36"/>
        <v>42004</v>
      </c>
      <c r="Y99" s="568" t="str">
        <f t="shared" ca="1" si="33"/>
        <v>Mer. janvier , 2015</v>
      </c>
      <c r="Z99" s="431">
        <f t="shared" ca="1" si="24"/>
        <v>31</v>
      </c>
      <c r="AA99" s="432">
        <f t="shared" ca="1" si="25"/>
        <v>1</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Mer</v>
      </c>
      <c r="U100" s="249" t="str">
        <f t="shared" ca="1" si="32"/>
        <v>janvier</v>
      </c>
      <c r="V100" s="184"/>
      <c r="W100" s="179"/>
      <c r="X100" s="430">
        <f t="shared" ca="1" si="36"/>
        <v>42004</v>
      </c>
      <c r="Y100" s="568" t="str">
        <f t="shared" ca="1" si="33"/>
        <v>Mer. janvier , 2015</v>
      </c>
      <c r="Z100" s="431">
        <f t="shared" ca="1" si="24"/>
        <v>31</v>
      </c>
      <c r="AA100" s="432">
        <f t="shared" ca="1" si="25"/>
        <v>1</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Mer</v>
      </c>
      <c r="U101" s="249" t="str">
        <f t="shared" ca="1" si="32"/>
        <v>janvier</v>
      </c>
      <c r="V101" s="184"/>
      <c r="W101" s="179"/>
      <c r="X101" s="430">
        <f t="shared" ca="1" si="36"/>
        <v>42004</v>
      </c>
      <c r="Y101" s="568" t="str">
        <f t="shared" ca="1" si="33"/>
        <v>Mer. janvier , 2015</v>
      </c>
      <c r="Z101" s="431">
        <f t="shared" ca="1" si="24"/>
        <v>31</v>
      </c>
      <c r="AA101" s="432">
        <f t="shared" ca="1" si="25"/>
        <v>1</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Mer</v>
      </c>
      <c r="U102" s="249" t="str">
        <f t="shared" ca="1" si="32"/>
        <v>janvier</v>
      </c>
      <c r="V102" s="184"/>
      <c r="W102" s="179"/>
      <c r="X102" s="430">
        <f t="shared" ca="1" si="36"/>
        <v>42004</v>
      </c>
      <c r="Y102" s="568" t="str">
        <f t="shared" ca="1" si="33"/>
        <v>Mer. janvier , 2015</v>
      </c>
      <c r="Z102" s="431">
        <f t="shared" ca="1" si="24"/>
        <v>31</v>
      </c>
      <c r="AA102" s="432">
        <f t="shared" ca="1" si="25"/>
        <v>1</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Mer</v>
      </c>
      <c r="U103" s="249" t="str">
        <f t="shared" ca="1" si="32"/>
        <v>janvier</v>
      </c>
      <c r="V103" s="184"/>
      <c r="W103" s="179"/>
      <c r="X103" s="430">
        <f t="shared" ca="1" si="36"/>
        <v>42004</v>
      </c>
      <c r="Y103" s="568" t="str">
        <f t="shared" ca="1" si="33"/>
        <v>Mer. janvier , 2015</v>
      </c>
      <c r="Z103" s="431">
        <f t="shared" ca="1" si="24"/>
        <v>31</v>
      </c>
      <c r="AA103" s="432">
        <f t="shared" ca="1" si="25"/>
        <v>1</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Mer</v>
      </c>
      <c r="U104" s="249" t="str">
        <f t="shared" ca="1" si="32"/>
        <v>janvier</v>
      </c>
      <c r="V104" s="184"/>
      <c r="W104" s="179"/>
      <c r="X104" s="430">
        <f t="shared" ca="1" si="36"/>
        <v>42004</v>
      </c>
      <c r="Y104" s="568" t="str">
        <f t="shared" ca="1" si="33"/>
        <v>Mer. janvier , 2015</v>
      </c>
      <c r="Z104" s="431">
        <f t="shared" ca="1" si="24"/>
        <v>31</v>
      </c>
      <c r="AA104" s="432">
        <f t="shared" ca="1" si="25"/>
        <v>1</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Mer</v>
      </c>
      <c r="U105" s="249" t="str">
        <f t="shared" ca="1" si="32"/>
        <v>janvier</v>
      </c>
      <c r="V105" s="184"/>
      <c r="W105" s="179"/>
      <c r="X105" s="430">
        <f t="shared" ca="1" si="36"/>
        <v>42004</v>
      </c>
      <c r="Y105" s="568" t="str">
        <f t="shared" ca="1" si="33"/>
        <v>Mer. janvier , 2015</v>
      </c>
      <c r="Z105" s="431">
        <f t="shared" ca="1" si="24"/>
        <v>31</v>
      </c>
      <c r="AA105" s="432">
        <f t="shared" ca="1" si="25"/>
        <v>1</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Mer</v>
      </c>
      <c r="U106" s="249" t="str">
        <f t="shared" ca="1" si="32"/>
        <v>janvier</v>
      </c>
      <c r="V106" s="184"/>
      <c r="W106" s="179"/>
      <c r="X106" s="430">
        <f t="shared" ca="1" si="36"/>
        <v>42004</v>
      </c>
      <c r="Y106" s="568" t="str">
        <f t="shared" ca="1" si="33"/>
        <v>Mer. janvier , 2015</v>
      </c>
      <c r="Z106" s="431">
        <f t="shared" ca="1" si="24"/>
        <v>31</v>
      </c>
      <c r="AA106" s="432">
        <f t="shared" ca="1" si="25"/>
        <v>1</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Mer</v>
      </c>
      <c r="U107" s="249" t="str">
        <f t="shared" ca="1" si="32"/>
        <v>janvier</v>
      </c>
      <c r="V107" s="184"/>
      <c r="W107" s="179"/>
      <c r="X107" s="430">
        <f t="shared" ca="1" si="36"/>
        <v>42004</v>
      </c>
      <c r="Y107" s="568" t="str">
        <f t="shared" ca="1" si="33"/>
        <v>Mer. janvier , 2015</v>
      </c>
      <c r="Z107" s="431">
        <f t="shared" ca="1" si="24"/>
        <v>31</v>
      </c>
      <c r="AA107" s="432">
        <f t="shared" ca="1" si="25"/>
        <v>1</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Mer</v>
      </c>
      <c r="U108" s="249" t="str">
        <f t="shared" ca="1" si="32"/>
        <v>janvier</v>
      </c>
      <c r="V108" s="184"/>
      <c r="W108" s="179"/>
      <c r="X108" s="430">
        <f t="shared" ca="1" si="36"/>
        <v>42004</v>
      </c>
      <c r="Y108" s="568" t="str">
        <f t="shared" ca="1" si="33"/>
        <v>Mer. janvier , 2015</v>
      </c>
      <c r="Z108" s="431">
        <f t="shared" ca="1" si="24"/>
        <v>31</v>
      </c>
      <c r="AA108" s="432">
        <f t="shared" ca="1" si="25"/>
        <v>1</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Mer</v>
      </c>
      <c r="U109" s="249" t="str">
        <f t="shared" ca="1" si="32"/>
        <v>janvier</v>
      </c>
      <c r="V109" s="184"/>
      <c r="W109" s="179"/>
      <c r="X109" s="430">
        <f t="shared" ca="1" si="36"/>
        <v>42004</v>
      </c>
      <c r="Y109" s="568" t="str">
        <f t="shared" ca="1" si="33"/>
        <v>Mer. janvier , 2015</v>
      </c>
      <c r="Z109" s="431">
        <f t="shared" ca="1" si="24"/>
        <v>31</v>
      </c>
      <c r="AA109" s="432">
        <f t="shared" ca="1" si="25"/>
        <v>1</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Mer</v>
      </c>
      <c r="U110" s="249" t="str">
        <f t="shared" ca="1" si="32"/>
        <v>janvier</v>
      </c>
      <c r="V110" s="184"/>
      <c r="W110" s="179"/>
      <c r="X110" s="430">
        <f t="shared" ca="1" si="36"/>
        <v>42004</v>
      </c>
      <c r="Y110" s="568" t="str">
        <f t="shared" ca="1" si="33"/>
        <v>Mer. janvier , 2015</v>
      </c>
      <c r="Z110" s="431">
        <f t="shared" ca="1" si="24"/>
        <v>31</v>
      </c>
      <c r="AA110" s="432">
        <f t="shared" ca="1" si="25"/>
        <v>1</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Mer</v>
      </c>
      <c r="U111" s="249" t="str">
        <f t="shared" ca="1" si="32"/>
        <v>janvier</v>
      </c>
      <c r="V111" s="184"/>
      <c r="W111" s="179"/>
      <c r="X111" s="430">
        <f t="shared" ca="1" si="36"/>
        <v>42004</v>
      </c>
      <c r="Y111" s="568" t="str">
        <f t="shared" ca="1" si="33"/>
        <v>Mer. janvier , 2015</v>
      </c>
      <c r="Z111" s="431">
        <f t="shared" ca="1" si="24"/>
        <v>31</v>
      </c>
      <c r="AA111" s="432">
        <f t="shared" ca="1" si="25"/>
        <v>1</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Mer</v>
      </c>
      <c r="U112" s="249" t="str">
        <f t="shared" ca="1" si="32"/>
        <v>janvier</v>
      </c>
      <c r="V112" s="184"/>
      <c r="W112" s="179"/>
      <c r="X112" s="430">
        <f t="shared" ca="1" si="36"/>
        <v>42004</v>
      </c>
      <c r="Y112" s="568" t="str">
        <f t="shared" ca="1" si="33"/>
        <v>Mer. janvier , 2015</v>
      </c>
      <c r="Z112" s="431">
        <f t="shared" ca="1" si="24"/>
        <v>31</v>
      </c>
      <c r="AA112" s="432">
        <f t="shared" ca="1" si="25"/>
        <v>1</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Mer</v>
      </c>
      <c r="U113" s="249" t="str">
        <f t="shared" ca="1" si="32"/>
        <v>janvier</v>
      </c>
      <c r="V113" s="184"/>
      <c r="W113" s="179"/>
      <c r="X113" s="430">
        <f t="shared" ca="1" si="36"/>
        <v>42004</v>
      </c>
      <c r="Y113" s="568" t="str">
        <f t="shared" ca="1" si="33"/>
        <v>Mer. janvier , 2015</v>
      </c>
      <c r="Z113" s="431">
        <f t="shared" ca="1" si="24"/>
        <v>31</v>
      </c>
      <c r="AA113" s="432">
        <f t="shared" ca="1" si="25"/>
        <v>1</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Mer</v>
      </c>
      <c r="U114" s="249" t="str">
        <f t="shared" ca="1" si="32"/>
        <v>janvier</v>
      </c>
      <c r="V114" s="184"/>
      <c r="W114" s="179"/>
      <c r="X114" s="430">
        <f t="shared" ca="1" si="36"/>
        <v>42004</v>
      </c>
      <c r="Y114" s="568" t="str">
        <f t="shared" ca="1" si="33"/>
        <v>Mer. janvier , 2015</v>
      </c>
      <c r="Z114" s="431">
        <f t="shared" ca="1" si="24"/>
        <v>31</v>
      </c>
      <c r="AA114" s="432">
        <f t="shared" ca="1" si="25"/>
        <v>1</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Mer</v>
      </c>
      <c r="U115" s="249" t="str">
        <f t="shared" ca="1" si="32"/>
        <v>janvier</v>
      </c>
      <c r="V115" s="184"/>
      <c r="W115" s="179"/>
      <c r="X115" s="430">
        <f t="shared" ca="1" si="36"/>
        <v>42004</v>
      </c>
      <c r="Y115" s="568" t="str">
        <f t="shared" ca="1" si="33"/>
        <v>Mer. janvier , 2015</v>
      </c>
      <c r="Z115" s="431">
        <f t="shared" ca="1" si="24"/>
        <v>31</v>
      </c>
      <c r="AA115" s="432">
        <f t="shared" ca="1" si="25"/>
        <v>1</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Mer</v>
      </c>
      <c r="U116" s="249" t="str">
        <f t="shared" ca="1" si="32"/>
        <v>janvier</v>
      </c>
      <c r="V116" s="184"/>
      <c r="W116" s="179"/>
      <c r="X116" s="430">
        <f t="shared" ca="1" si="36"/>
        <v>42004</v>
      </c>
      <c r="Y116" s="568" t="str">
        <f t="shared" ca="1" si="33"/>
        <v>Mer. janvier , 2015</v>
      </c>
      <c r="Z116" s="431">
        <f t="shared" ca="1" si="24"/>
        <v>31</v>
      </c>
      <c r="AA116" s="432">
        <f t="shared" ca="1" si="25"/>
        <v>1</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Mer</v>
      </c>
      <c r="U117" s="249" t="str">
        <f t="shared" ca="1" si="32"/>
        <v>janvier</v>
      </c>
      <c r="V117" s="184"/>
      <c r="W117" s="179"/>
      <c r="X117" s="430">
        <f t="shared" ca="1" si="36"/>
        <v>42004</v>
      </c>
      <c r="Y117" s="568" t="str">
        <f t="shared" ca="1" si="33"/>
        <v>Mer. janvier , 2015</v>
      </c>
      <c r="Z117" s="431">
        <f t="shared" ca="1" si="24"/>
        <v>31</v>
      </c>
      <c r="AA117" s="432">
        <f t="shared" ca="1" si="25"/>
        <v>1</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Mer</v>
      </c>
      <c r="U118" s="249" t="str">
        <f t="shared" ca="1" si="32"/>
        <v>janvier</v>
      </c>
      <c r="V118" s="184"/>
      <c r="W118" s="179"/>
      <c r="X118" s="430">
        <f t="shared" ca="1" si="36"/>
        <v>42004</v>
      </c>
      <c r="Y118" s="568" t="str">
        <f t="shared" ca="1" si="33"/>
        <v>Mer. janvier , 2015</v>
      </c>
      <c r="Z118" s="431">
        <f t="shared" ca="1" si="24"/>
        <v>31</v>
      </c>
      <c r="AA118" s="432">
        <f t="shared" ca="1" si="25"/>
        <v>1</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Mer</v>
      </c>
      <c r="U119" s="249" t="str">
        <f t="shared" ca="1" si="32"/>
        <v>janvier</v>
      </c>
      <c r="V119" s="184"/>
      <c r="W119" s="179"/>
      <c r="X119" s="430">
        <f t="shared" ca="1" si="36"/>
        <v>42004</v>
      </c>
      <c r="Y119" s="568" t="str">
        <f t="shared" ca="1" si="33"/>
        <v>Mer. janvier , 2015</v>
      </c>
      <c r="Z119" s="431">
        <f t="shared" ca="1" si="24"/>
        <v>31</v>
      </c>
      <c r="AA119" s="432">
        <f t="shared" ca="1" si="25"/>
        <v>1</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Mer</v>
      </c>
      <c r="U120" s="249" t="str">
        <f t="shared" ca="1" si="32"/>
        <v>janvier</v>
      </c>
      <c r="V120" s="184"/>
      <c r="W120" s="179"/>
      <c r="X120" s="430">
        <f t="shared" ca="1" si="36"/>
        <v>42004</v>
      </c>
      <c r="Y120" s="568" t="str">
        <f t="shared" ca="1" si="33"/>
        <v>Mer. janvier , 2015</v>
      </c>
      <c r="Z120" s="431">
        <f t="shared" ca="1" si="24"/>
        <v>31</v>
      </c>
      <c r="AA120" s="432">
        <f t="shared" ca="1" si="25"/>
        <v>1</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Mer</v>
      </c>
      <c r="U121" s="249" t="str">
        <f t="shared" ca="1" si="32"/>
        <v>janvier</v>
      </c>
      <c r="V121" s="184"/>
      <c r="W121" s="179"/>
      <c r="X121" s="430">
        <f t="shared" ca="1" si="36"/>
        <v>42004</v>
      </c>
      <c r="Y121" s="568" t="str">
        <f t="shared" ca="1" si="33"/>
        <v>Mer. janvier , 2015</v>
      </c>
      <c r="Z121" s="431">
        <f t="shared" ca="1" si="24"/>
        <v>31</v>
      </c>
      <c r="AA121" s="432">
        <f t="shared" ca="1" si="25"/>
        <v>1</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Mer</v>
      </c>
      <c r="U122" s="249" t="str">
        <f t="shared" ca="1" si="32"/>
        <v>janvier</v>
      </c>
      <c r="V122" s="184"/>
      <c r="W122" s="179"/>
      <c r="X122" s="430">
        <f t="shared" ca="1" si="36"/>
        <v>42004</v>
      </c>
      <c r="Y122" s="568" t="str">
        <f t="shared" ca="1" si="33"/>
        <v>Mer. janvier , 2015</v>
      </c>
      <c r="Z122" s="431">
        <f t="shared" ca="1" si="24"/>
        <v>31</v>
      </c>
      <c r="AA122" s="432">
        <f t="shared" ca="1" si="25"/>
        <v>1</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Mer</v>
      </c>
      <c r="U123" s="249" t="str">
        <f t="shared" ca="1" si="32"/>
        <v>janvier</v>
      </c>
      <c r="V123" s="184"/>
      <c r="W123" s="179"/>
      <c r="X123" s="430">
        <f t="shared" ca="1" si="36"/>
        <v>42004</v>
      </c>
      <c r="Y123" s="568" t="str">
        <f t="shared" ca="1" si="33"/>
        <v>Mer. janvier , 2015</v>
      </c>
      <c r="Z123" s="431">
        <f t="shared" ca="1" si="24"/>
        <v>31</v>
      </c>
      <c r="AA123" s="432">
        <f t="shared" ca="1" si="25"/>
        <v>1</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Mer</v>
      </c>
      <c r="U124" s="249" t="str">
        <f t="shared" ca="1" si="32"/>
        <v>janvier</v>
      </c>
      <c r="V124" s="184"/>
      <c r="W124" s="179"/>
      <c r="X124" s="430">
        <f t="shared" ca="1" si="36"/>
        <v>42004</v>
      </c>
      <c r="Y124" s="568" t="str">
        <f t="shared" ca="1" si="33"/>
        <v>Mer. janvier , 2015</v>
      </c>
      <c r="Z124" s="431">
        <f t="shared" ca="1" si="24"/>
        <v>31</v>
      </c>
      <c r="AA124" s="432">
        <f t="shared" ca="1" si="25"/>
        <v>1</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Mer</v>
      </c>
      <c r="U125" s="249" t="str">
        <f t="shared" ca="1" si="32"/>
        <v>janvier</v>
      </c>
      <c r="V125" s="184"/>
      <c r="W125" s="179"/>
      <c r="X125" s="430">
        <f t="shared" ca="1" si="36"/>
        <v>42004</v>
      </c>
      <c r="Y125" s="568" t="str">
        <f t="shared" ca="1" si="33"/>
        <v>Mer. janvier , 2015</v>
      </c>
      <c r="Z125" s="431">
        <f t="shared" ca="1" si="24"/>
        <v>31</v>
      </c>
      <c r="AA125" s="432">
        <f t="shared" ca="1" si="25"/>
        <v>1</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Mer</v>
      </c>
      <c r="U126" s="249" t="str">
        <f t="shared" ca="1" si="32"/>
        <v>janvier</v>
      </c>
      <c r="V126" s="184"/>
      <c r="W126" s="179"/>
      <c r="X126" s="430">
        <f t="shared" ca="1" si="36"/>
        <v>42004</v>
      </c>
      <c r="Y126" s="568" t="str">
        <f t="shared" ca="1" si="33"/>
        <v>Mer. janvier , 2015</v>
      </c>
      <c r="Z126" s="431">
        <f t="shared" ca="1" si="24"/>
        <v>31</v>
      </c>
      <c r="AA126" s="432">
        <f t="shared" ca="1" si="25"/>
        <v>1</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Mer</v>
      </c>
      <c r="U127" s="249" t="str">
        <f t="shared" ca="1" si="32"/>
        <v>janvier</v>
      </c>
      <c r="V127" s="184"/>
      <c r="W127" s="179"/>
      <c r="X127" s="430">
        <f t="shared" ca="1" si="36"/>
        <v>42004</v>
      </c>
      <c r="Y127" s="568" t="str">
        <f t="shared" ca="1" si="33"/>
        <v>Mer. janvier , 2015</v>
      </c>
      <c r="Z127" s="431">
        <f t="shared" ca="1" si="24"/>
        <v>31</v>
      </c>
      <c r="AA127" s="432">
        <f t="shared" ca="1" si="25"/>
        <v>1</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Mer</v>
      </c>
      <c r="U128" s="249" t="str">
        <f t="shared" ca="1" si="32"/>
        <v>janvier</v>
      </c>
      <c r="V128" s="184"/>
      <c r="W128" s="179"/>
      <c r="X128" s="430">
        <f t="shared" ca="1" si="36"/>
        <v>42004</v>
      </c>
      <c r="Y128" s="568" t="str">
        <f t="shared" ca="1" si="33"/>
        <v>Mer. janvier , 2015</v>
      </c>
      <c r="Z128" s="431">
        <f t="shared" ca="1" si="24"/>
        <v>31</v>
      </c>
      <c r="AA128" s="432">
        <f t="shared" ca="1" si="25"/>
        <v>1</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Mer</v>
      </c>
      <c r="U129" s="249" t="str">
        <f t="shared" ca="1" si="32"/>
        <v>janvier</v>
      </c>
      <c r="V129" s="184"/>
      <c r="W129" s="179"/>
      <c r="X129" s="430">
        <f t="shared" ca="1" si="36"/>
        <v>42004</v>
      </c>
      <c r="Y129" s="568" t="str">
        <f t="shared" ca="1" si="33"/>
        <v>Mer. janvier , 2015</v>
      </c>
      <c r="Z129" s="431">
        <f t="shared" ca="1" si="24"/>
        <v>31</v>
      </c>
      <c r="AA129" s="432">
        <f t="shared" ca="1" si="25"/>
        <v>1</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Mer</v>
      </c>
      <c r="U130" s="249" t="str">
        <f t="shared" ca="1" si="32"/>
        <v>janvier</v>
      </c>
      <c r="V130" s="184"/>
      <c r="W130" s="179"/>
      <c r="X130" s="430">
        <f t="shared" ca="1" si="36"/>
        <v>42004</v>
      </c>
      <c r="Y130" s="568" t="str">
        <f t="shared" ca="1" si="33"/>
        <v>Mer. janvier , 2015</v>
      </c>
      <c r="Z130" s="431">
        <f t="shared" ca="1" si="24"/>
        <v>31</v>
      </c>
      <c r="AA130" s="432">
        <f t="shared" ca="1" si="25"/>
        <v>1</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Mer</v>
      </c>
      <c r="U131" s="249" t="str">
        <f t="shared" ca="1" si="32"/>
        <v>janvier</v>
      </c>
      <c r="V131" s="184"/>
      <c r="W131" s="179"/>
      <c r="X131" s="430">
        <f t="shared" ca="1" si="36"/>
        <v>42004</v>
      </c>
      <c r="Y131" s="568" t="str">
        <f t="shared" ca="1" si="33"/>
        <v>Mer. janvier , 2015</v>
      </c>
      <c r="Z131" s="431">
        <f t="shared" ca="1" si="24"/>
        <v>31</v>
      </c>
      <c r="AA131" s="432">
        <f t="shared" ca="1" si="25"/>
        <v>1</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Mer</v>
      </c>
      <c r="U132" s="249" t="str">
        <f t="shared" ca="1" si="32"/>
        <v>janvier</v>
      </c>
      <c r="V132" s="184"/>
      <c r="W132" s="179"/>
      <c r="X132" s="430">
        <f t="shared" ca="1" si="36"/>
        <v>42004</v>
      </c>
      <c r="Y132" s="568" t="str">
        <f t="shared" ca="1" si="33"/>
        <v>Mer. janvier , 2015</v>
      </c>
      <c r="Z132" s="431">
        <f t="shared" ca="1" si="24"/>
        <v>31</v>
      </c>
      <c r="AA132" s="432">
        <f t="shared" ca="1" si="25"/>
        <v>1</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Mer</v>
      </c>
      <c r="U133" s="249" t="str">
        <f t="shared" ca="1" si="32"/>
        <v>janvier</v>
      </c>
      <c r="V133" s="184"/>
      <c r="W133" s="179"/>
      <c r="X133" s="430">
        <f t="shared" ca="1" si="36"/>
        <v>42004</v>
      </c>
      <c r="Y133" s="568" t="str">
        <f t="shared" ca="1" si="33"/>
        <v>Mer. janvier , 2015</v>
      </c>
      <c r="Z133" s="431">
        <f t="shared" ca="1" si="24"/>
        <v>31</v>
      </c>
      <c r="AA133" s="432">
        <f t="shared" ca="1" si="25"/>
        <v>1</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Mer</v>
      </c>
      <c r="U134" s="249" t="str">
        <f t="shared" ca="1" si="32"/>
        <v>janvier</v>
      </c>
      <c r="V134" s="184"/>
      <c r="W134" s="179"/>
      <c r="X134" s="430">
        <f t="shared" ca="1" si="36"/>
        <v>42004</v>
      </c>
      <c r="Y134" s="568" t="str">
        <f t="shared" ca="1" si="33"/>
        <v>Mer. janvier , 2015</v>
      </c>
      <c r="Z134" s="431">
        <f t="shared" ca="1" si="24"/>
        <v>31</v>
      </c>
      <c r="AA134" s="432">
        <f t="shared" ca="1" si="25"/>
        <v>1</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Mer</v>
      </c>
      <c r="U135" s="249" t="str">
        <f t="shared" ca="1" si="32"/>
        <v>janvier</v>
      </c>
      <c r="V135" s="184"/>
      <c r="W135" s="179"/>
      <c r="X135" s="430">
        <f t="shared" ca="1" si="36"/>
        <v>42004</v>
      </c>
      <c r="Y135" s="568" t="str">
        <f t="shared" ca="1" si="33"/>
        <v>Mer. janvier , 2015</v>
      </c>
      <c r="Z135" s="431">
        <f t="shared" ca="1" si="24"/>
        <v>31</v>
      </c>
      <c r="AA135" s="432">
        <f t="shared" ca="1" si="25"/>
        <v>1</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Mer</v>
      </c>
      <c r="U136" s="249" t="str">
        <f t="shared" ca="1" si="32"/>
        <v>janvier</v>
      </c>
      <c r="V136" s="184"/>
      <c r="W136" s="179"/>
      <c r="X136" s="430">
        <f t="shared" ca="1" si="36"/>
        <v>42004</v>
      </c>
      <c r="Y136" s="568" t="str">
        <f t="shared" ca="1" si="33"/>
        <v>Mer. janvier , 2015</v>
      </c>
      <c r="Z136" s="431">
        <f t="shared" ca="1" si="24"/>
        <v>31</v>
      </c>
      <c r="AA136" s="432">
        <f t="shared" ca="1" si="25"/>
        <v>1</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Mer</v>
      </c>
      <c r="U137" s="249" t="str">
        <f t="shared" ca="1" si="32"/>
        <v>janvier</v>
      </c>
      <c r="V137" s="184"/>
      <c r="W137" s="179"/>
      <c r="X137" s="430">
        <f t="shared" ca="1" si="36"/>
        <v>42004</v>
      </c>
      <c r="Y137" s="568" t="str">
        <f t="shared" ca="1" si="33"/>
        <v>Mer. janvier , 2015</v>
      </c>
      <c r="Z137" s="431">
        <f t="shared" ca="1" si="24"/>
        <v>31</v>
      </c>
      <c r="AA137" s="432">
        <f t="shared" ca="1" si="25"/>
        <v>1</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Mer</v>
      </c>
      <c r="U138" s="249" t="str">
        <f t="shared" ca="1" si="32"/>
        <v>janvier</v>
      </c>
      <c r="V138" s="184"/>
      <c r="W138" s="179"/>
      <c r="X138" s="430">
        <f t="shared" ca="1" si="36"/>
        <v>42004</v>
      </c>
      <c r="Y138" s="568" t="str">
        <f t="shared" ca="1" si="33"/>
        <v>Mer. janvier , 2015</v>
      </c>
      <c r="Z138" s="431">
        <f t="shared" ca="1" si="24"/>
        <v>31</v>
      </c>
      <c r="AA138" s="432">
        <f t="shared" ca="1" si="25"/>
        <v>1</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Mer</v>
      </c>
      <c r="U139" s="249" t="str">
        <f t="shared" ca="1" si="32"/>
        <v>janvier</v>
      </c>
      <c r="V139" s="184"/>
      <c r="W139" s="179"/>
      <c r="X139" s="430">
        <f t="shared" ca="1" si="36"/>
        <v>42004</v>
      </c>
      <c r="Y139" s="568" t="str">
        <f t="shared" ca="1" si="33"/>
        <v>Mer. janvier , 2015</v>
      </c>
      <c r="Z139" s="431">
        <f t="shared" ca="1" si="24"/>
        <v>31</v>
      </c>
      <c r="AA139" s="432">
        <f t="shared" ca="1" si="25"/>
        <v>1</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Mer</v>
      </c>
      <c r="U140" s="249" t="str">
        <f t="shared" ca="1" si="32"/>
        <v>janvier</v>
      </c>
      <c r="V140" s="184"/>
      <c r="W140" s="179"/>
      <c r="X140" s="430">
        <f t="shared" ca="1" si="36"/>
        <v>42004</v>
      </c>
      <c r="Y140" s="568" t="str">
        <f t="shared" ca="1" si="33"/>
        <v>Mer. janvier , 2015</v>
      </c>
      <c r="Z140" s="431">
        <f t="shared" ca="1" si="24"/>
        <v>31</v>
      </c>
      <c r="AA140" s="432">
        <f t="shared" ca="1" si="25"/>
        <v>1</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Mer</v>
      </c>
      <c r="U141" s="249" t="str">
        <f t="shared" ca="1" si="32"/>
        <v>janvier</v>
      </c>
      <c r="V141" s="184"/>
      <c r="W141" s="179"/>
      <c r="X141" s="430">
        <f t="shared" ca="1" si="36"/>
        <v>42004</v>
      </c>
      <c r="Y141" s="568" t="str">
        <f t="shared" ca="1" si="33"/>
        <v>Mer. janvier , 2015</v>
      </c>
      <c r="Z141" s="431">
        <f t="shared" ca="1" si="24"/>
        <v>31</v>
      </c>
      <c r="AA141" s="432">
        <f t="shared" ca="1" si="25"/>
        <v>1</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Mer</v>
      </c>
      <c r="U142" s="249" t="str">
        <f t="shared" ca="1" si="32"/>
        <v>janvier</v>
      </c>
      <c r="V142" s="184"/>
      <c r="W142" s="179"/>
      <c r="X142" s="430">
        <f t="shared" ca="1" si="36"/>
        <v>42004</v>
      </c>
      <c r="Y142" s="568" t="str">
        <f t="shared" ca="1" si="33"/>
        <v>Mer. janvier , 2015</v>
      </c>
      <c r="Z142" s="431">
        <f t="shared" ca="1" si="24"/>
        <v>31</v>
      </c>
      <c r="AA142" s="432">
        <f t="shared" ca="1" si="25"/>
        <v>1</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Mer</v>
      </c>
      <c r="U143" s="249" t="str">
        <f t="shared" ca="1" si="32"/>
        <v>janvier</v>
      </c>
      <c r="V143" s="184"/>
      <c r="W143" s="179"/>
      <c r="X143" s="430">
        <f t="shared" ca="1" si="36"/>
        <v>42004</v>
      </c>
      <c r="Y143" s="568" t="str">
        <f t="shared" ca="1" si="33"/>
        <v>Mer. janvier , 2015</v>
      </c>
      <c r="Z143" s="431">
        <f t="shared" ca="1" si="24"/>
        <v>31</v>
      </c>
      <c r="AA143" s="432">
        <f t="shared" ca="1" si="25"/>
        <v>1</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Mer</v>
      </c>
      <c r="U144" s="249" t="str">
        <f t="shared" ca="1" si="32"/>
        <v>janvier</v>
      </c>
      <c r="V144" s="184"/>
      <c r="W144" s="179"/>
      <c r="X144" s="430">
        <f t="shared" ca="1" si="36"/>
        <v>42004</v>
      </c>
      <c r="Y144" s="568" t="str">
        <f t="shared" ca="1" si="33"/>
        <v>Mer. janvier , 2015</v>
      </c>
      <c r="Z144" s="431">
        <f t="shared" ca="1" si="24"/>
        <v>31</v>
      </c>
      <c r="AA144" s="432">
        <f t="shared" ca="1" si="25"/>
        <v>1</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Mer</v>
      </c>
      <c r="U145" s="249" t="str">
        <f t="shared" ca="1" si="32"/>
        <v>janvier</v>
      </c>
      <c r="V145" s="184"/>
      <c r="W145" s="179"/>
      <c r="X145" s="430">
        <f t="shared" ca="1" si="36"/>
        <v>42004</v>
      </c>
      <c r="Y145" s="568" t="str">
        <f t="shared" ca="1" si="33"/>
        <v>Mer. janvier , 2015</v>
      </c>
      <c r="Z145" s="431">
        <f t="shared" ca="1" si="24"/>
        <v>31</v>
      </c>
      <c r="AA145" s="432">
        <f t="shared" ca="1" si="25"/>
        <v>1</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Mer</v>
      </c>
      <c r="U146" s="249" t="str">
        <f t="shared" ca="1" si="32"/>
        <v>janvier</v>
      </c>
      <c r="V146" s="184"/>
      <c r="W146" s="179"/>
      <c r="X146" s="430">
        <f t="shared" ca="1" si="36"/>
        <v>42004</v>
      </c>
      <c r="Y146" s="568" t="str">
        <f t="shared" ca="1" si="33"/>
        <v>Mer. janvier , 2015</v>
      </c>
      <c r="Z146" s="431">
        <f t="shared" ca="1" si="24"/>
        <v>31</v>
      </c>
      <c r="AA146" s="432">
        <f t="shared" ca="1" si="25"/>
        <v>1</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Mer</v>
      </c>
      <c r="U147" s="249" t="str">
        <f t="shared" ca="1" si="32"/>
        <v>janvier</v>
      </c>
      <c r="V147" s="184"/>
      <c r="W147" s="179"/>
      <c r="X147" s="430">
        <f t="shared" ca="1" si="36"/>
        <v>42004</v>
      </c>
      <c r="Y147" s="568" t="str">
        <f t="shared" ca="1" si="33"/>
        <v>Mer. janvier , 2015</v>
      </c>
      <c r="Z147" s="431">
        <f t="shared" ca="1" si="24"/>
        <v>31</v>
      </c>
      <c r="AA147" s="432">
        <f t="shared" ca="1" si="25"/>
        <v>1</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Mer</v>
      </c>
      <c r="U148" s="249" t="str">
        <f t="shared" ca="1" si="32"/>
        <v>janvier</v>
      </c>
      <c r="V148" s="184"/>
      <c r="W148" s="179"/>
      <c r="X148" s="430">
        <f t="shared" ca="1" si="36"/>
        <v>42004</v>
      </c>
      <c r="Y148" s="568" t="str">
        <f t="shared" ca="1" si="33"/>
        <v>Mer. janvier , 2015</v>
      </c>
      <c r="Z148" s="431">
        <f t="shared" ref="Z148:Z194" ca="1" si="43">MIN(R148,$AF$5)</f>
        <v>31</v>
      </c>
      <c r="AA148" s="432">
        <f t="shared" ref="AA148:AA194" ca="1" si="44">$AD$6</f>
        <v>1</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Mer</v>
      </c>
      <c r="U149" s="249" t="str">
        <f t="shared" ref="U149:U194" ca="1" si="51">$U$19</f>
        <v>janvier</v>
      </c>
      <c r="V149" s="184"/>
      <c r="W149" s="179"/>
      <c r="X149" s="430">
        <f t="shared" ca="1" si="36"/>
        <v>42004</v>
      </c>
      <c r="Y149" s="568" t="str">
        <f t="shared" ref="Y149:Y194" ca="1" si="52">IF(Y143="f",T149&amp;". "&amp;" "&amp;R149&amp;" "&amp;U149&amp;" "&amp;$AE$7,T149&amp;". "&amp;U149&amp;" "&amp;R149&amp;", "&amp;$AE$7)</f>
        <v>Mer. janvier , 2015</v>
      </c>
      <c r="Z149" s="431">
        <f t="shared" ca="1" si="43"/>
        <v>31</v>
      </c>
      <c r="AA149" s="432">
        <f t="shared" ca="1" si="44"/>
        <v>1</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Mer</v>
      </c>
      <c r="U150" s="249" t="str">
        <f t="shared" ca="1" si="51"/>
        <v>janvier</v>
      </c>
      <c r="V150" s="184"/>
      <c r="W150" s="179"/>
      <c r="X150" s="430">
        <f t="shared" ref="X150:X194" ca="1" si="55">$AE$8+D150</f>
        <v>42004</v>
      </c>
      <c r="Y150" s="568" t="str">
        <f t="shared" ca="1" si="52"/>
        <v>Mer. janvier , 2015</v>
      </c>
      <c r="Z150" s="431">
        <f t="shared" ca="1" si="43"/>
        <v>31</v>
      </c>
      <c r="AA150" s="432">
        <f t="shared" ca="1" si="44"/>
        <v>1</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Mer</v>
      </c>
      <c r="U151" s="249" t="str">
        <f t="shared" ca="1" si="51"/>
        <v>janvier</v>
      </c>
      <c r="V151" s="184"/>
      <c r="W151" s="179"/>
      <c r="X151" s="430">
        <f t="shared" ca="1" si="55"/>
        <v>42004</v>
      </c>
      <c r="Y151" s="568" t="str">
        <f t="shared" ca="1" si="52"/>
        <v>Mer. janvier , 2015</v>
      </c>
      <c r="Z151" s="431">
        <f t="shared" ca="1" si="43"/>
        <v>31</v>
      </c>
      <c r="AA151" s="432">
        <f t="shared" ca="1" si="44"/>
        <v>1</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Mer</v>
      </c>
      <c r="U152" s="249" t="str">
        <f t="shared" ca="1" si="51"/>
        <v>janvier</v>
      </c>
      <c r="V152" s="184"/>
      <c r="W152" s="179"/>
      <c r="X152" s="430">
        <f t="shared" ca="1" si="55"/>
        <v>42004</v>
      </c>
      <c r="Y152" s="568" t="str">
        <f t="shared" ca="1" si="52"/>
        <v>Mer. janvier , 2015</v>
      </c>
      <c r="Z152" s="431">
        <f t="shared" ca="1" si="43"/>
        <v>31</v>
      </c>
      <c r="AA152" s="432">
        <f t="shared" ca="1" si="44"/>
        <v>1</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Mer</v>
      </c>
      <c r="U153" s="249" t="str">
        <f t="shared" ca="1" si="51"/>
        <v>janvier</v>
      </c>
      <c r="V153" s="184"/>
      <c r="W153" s="179"/>
      <c r="X153" s="430">
        <f t="shared" ca="1" si="55"/>
        <v>42004</v>
      </c>
      <c r="Y153" s="568" t="str">
        <f t="shared" ca="1" si="52"/>
        <v>Mer. janvier , 2015</v>
      </c>
      <c r="Z153" s="431">
        <f t="shared" ca="1" si="43"/>
        <v>31</v>
      </c>
      <c r="AA153" s="432">
        <f t="shared" ca="1" si="44"/>
        <v>1</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Mer</v>
      </c>
      <c r="U154" s="249" t="str">
        <f t="shared" ca="1" si="51"/>
        <v>janvier</v>
      </c>
      <c r="V154" s="184"/>
      <c r="W154" s="179"/>
      <c r="X154" s="430">
        <f t="shared" ca="1" si="55"/>
        <v>42004</v>
      </c>
      <c r="Y154" s="568" t="str">
        <f t="shared" ca="1" si="52"/>
        <v>Mer. janvier , 2015</v>
      </c>
      <c r="Z154" s="431">
        <f t="shared" ca="1" si="43"/>
        <v>31</v>
      </c>
      <c r="AA154" s="432">
        <f t="shared" ca="1" si="44"/>
        <v>1</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Mer</v>
      </c>
      <c r="U155" s="249" t="str">
        <f t="shared" ca="1" si="51"/>
        <v>janvier</v>
      </c>
      <c r="V155" s="184"/>
      <c r="W155" s="179"/>
      <c r="X155" s="430">
        <f t="shared" ca="1" si="55"/>
        <v>42004</v>
      </c>
      <c r="Y155" s="568" t="str">
        <f t="shared" ca="1" si="52"/>
        <v>Mer. janvier , 2015</v>
      </c>
      <c r="Z155" s="431">
        <f t="shared" ca="1" si="43"/>
        <v>31</v>
      </c>
      <c r="AA155" s="432">
        <f t="shared" ca="1" si="44"/>
        <v>1</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Mer</v>
      </c>
      <c r="U156" s="249" t="str">
        <f t="shared" ca="1" si="51"/>
        <v>janvier</v>
      </c>
      <c r="V156" s="184"/>
      <c r="W156" s="179"/>
      <c r="X156" s="430">
        <f t="shared" ca="1" si="55"/>
        <v>42004</v>
      </c>
      <c r="Y156" s="568" t="str">
        <f t="shared" ca="1" si="52"/>
        <v>Mer. janvier , 2015</v>
      </c>
      <c r="Z156" s="431">
        <f t="shared" ca="1" si="43"/>
        <v>31</v>
      </c>
      <c r="AA156" s="432">
        <f t="shared" ca="1" si="44"/>
        <v>1</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Mer</v>
      </c>
      <c r="U157" s="249" t="str">
        <f t="shared" ca="1" si="51"/>
        <v>janvier</v>
      </c>
      <c r="V157" s="184"/>
      <c r="W157" s="179"/>
      <c r="X157" s="430">
        <f t="shared" ca="1" si="55"/>
        <v>42004</v>
      </c>
      <c r="Y157" s="568" t="str">
        <f t="shared" ca="1" si="52"/>
        <v>Mer. janvier , 2015</v>
      </c>
      <c r="Z157" s="431">
        <f t="shared" ca="1" si="43"/>
        <v>31</v>
      </c>
      <c r="AA157" s="432">
        <f t="shared" ca="1" si="44"/>
        <v>1</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Mer</v>
      </c>
      <c r="U158" s="249" t="str">
        <f t="shared" ca="1" si="51"/>
        <v>janvier</v>
      </c>
      <c r="V158" s="184"/>
      <c r="W158" s="179"/>
      <c r="X158" s="430">
        <f t="shared" ca="1" si="55"/>
        <v>42004</v>
      </c>
      <c r="Y158" s="568" t="str">
        <f t="shared" ca="1" si="52"/>
        <v>Mer. janvier , 2015</v>
      </c>
      <c r="Z158" s="431">
        <f t="shared" ca="1" si="43"/>
        <v>31</v>
      </c>
      <c r="AA158" s="432">
        <f t="shared" ca="1" si="44"/>
        <v>1</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Mer</v>
      </c>
      <c r="U159" s="249" t="str">
        <f t="shared" ca="1" si="51"/>
        <v>janvier</v>
      </c>
      <c r="V159" s="184"/>
      <c r="W159" s="179"/>
      <c r="X159" s="430">
        <f t="shared" ca="1" si="55"/>
        <v>42004</v>
      </c>
      <c r="Y159" s="568" t="str">
        <f t="shared" ca="1" si="52"/>
        <v>Mer. janvier , 2015</v>
      </c>
      <c r="Z159" s="431">
        <f t="shared" ca="1" si="43"/>
        <v>31</v>
      </c>
      <c r="AA159" s="432">
        <f t="shared" ca="1" si="44"/>
        <v>1</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Mer</v>
      </c>
      <c r="U160" s="249" t="str">
        <f t="shared" ca="1" si="51"/>
        <v>janvier</v>
      </c>
      <c r="V160" s="184"/>
      <c r="W160" s="179"/>
      <c r="X160" s="430">
        <f t="shared" ca="1" si="55"/>
        <v>42004</v>
      </c>
      <c r="Y160" s="568" t="str">
        <f t="shared" ca="1" si="52"/>
        <v>Mer. janvier , 2015</v>
      </c>
      <c r="Z160" s="431">
        <f t="shared" ca="1" si="43"/>
        <v>31</v>
      </c>
      <c r="AA160" s="432">
        <f t="shared" ca="1" si="44"/>
        <v>1</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Mer</v>
      </c>
      <c r="U161" s="249" t="str">
        <f t="shared" ca="1" si="51"/>
        <v>janvier</v>
      </c>
      <c r="V161" s="184"/>
      <c r="W161" s="179"/>
      <c r="X161" s="430">
        <f t="shared" ca="1" si="55"/>
        <v>42004</v>
      </c>
      <c r="Y161" s="568" t="str">
        <f t="shared" ca="1" si="52"/>
        <v>Mer. janvier , 2015</v>
      </c>
      <c r="Z161" s="431">
        <f t="shared" ca="1" si="43"/>
        <v>31</v>
      </c>
      <c r="AA161" s="432">
        <f t="shared" ca="1" si="44"/>
        <v>1</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Mer</v>
      </c>
      <c r="U162" s="249" t="str">
        <f t="shared" ca="1" si="51"/>
        <v>janvier</v>
      </c>
      <c r="V162" s="184"/>
      <c r="W162" s="179"/>
      <c r="X162" s="430">
        <f t="shared" ca="1" si="55"/>
        <v>42004</v>
      </c>
      <c r="Y162" s="568" t="str">
        <f t="shared" ca="1" si="52"/>
        <v>Mer. janvier , 2015</v>
      </c>
      <c r="Z162" s="431">
        <f t="shared" ca="1" si="43"/>
        <v>31</v>
      </c>
      <c r="AA162" s="432">
        <f t="shared" ca="1" si="44"/>
        <v>1</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Mer</v>
      </c>
      <c r="U163" s="249" t="str">
        <f t="shared" ca="1" si="51"/>
        <v>janvier</v>
      </c>
      <c r="V163" s="184"/>
      <c r="W163" s="179"/>
      <c r="X163" s="430">
        <f t="shared" ca="1" si="55"/>
        <v>42004</v>
      </c>
      <c r="Y163" s="568" t="str">
        <f t="shared" ca="1" si="52"/>
        <v>Mer. janvier , 2015</v>
      </c>
      <c r="Z163" s="431">
        <f t="shared" ca="1" si="43"/>
        <v>31</v>
      </c>
      <c r="AA163" s="432">
        <f t="shared" ca="1" si="44"/>
        <v>1</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Mer</v>
      </c>
      <c r="U164" s="249" t="str">
        <f t="shared" ca="1" si="51"/>
        <v>janvier</v>
      </c>
      <c r="V164" s="184"/>
      <c r="W164" s="179"/>
      <c r="X164" s="430">
        <f t="shared" ca="1" si="55"/>
        <v>42004</v>
      </c>
      <c r="Y164" s="568" t="str">
        <f t="shared" ca="1" si="52"/>
        <v>Mer. janvier , 2015</v>
      </c>
      <c r="Z164" s="431">
        <f t="shared" ca="1" si="43"/>
        <v>31</v>
      </c>
      <c r="AA164" s="432">
        <f t="shared" ca="1" si="44"/>
        <v>1</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Mer</v>
      </c>
      <c r="U165" s="249" t="str">
        <f t="shared" ca="1" si="51"/>
        <v>janvier</v>
      </c>
      <c r="V165" s="184"/>
      <c r="W165" s="179"/>
      <c r="X165" s="430">
        <f t="shared" ca="1" si="55"/>
        <v>42004</v>
      </c>
      <c r="Y165" s="568" t="str">
        <f t="shared" ca="1" si="52"/>
        <v>Mer. janvier , 2015</v>
      </c>
      <c r="Z165" s="431">
        <f t="shared" ca="1" si="43"/>
        <v>31</v>
      </c>
      <c r="AA165" s="432">
        <f t="shared" ca="1" si="44"/>
        <v>1</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Mer</v>
      </c>
      <c r="U166" s="249" t="str">
        <f t="shared" ca="1" si="51"/>
        <v>janvier</v>
      </c>
      <c r="V166" s="184"/>
      <c r="W166" s="179"/>
      <c r="X166" s="430">
        <f t="shared" ca="1" si="55"/>
        <v>42004</v>
      </c>
      <c r="Y166" s="568" t="str">
        <f t="shared" ca="1" si="52"/>
        <v>Mer. janvier , 2015</v>
      </c>
      <c r="Z166" s="431">
        <f t="shared" ca="1" si="43"/>
        <v>31</v>
      </c>
      <c r="AA166" s="432">
        <f t="shared" ca="1" si="44"/>
        <v>1</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Mer</v>
      </c>
      <c r="U167" s="249" t="str">
        <f t="shared" ca="1" si="51"/>
        <v>janvier</v>
      </c>
      <c r="V167" s="184"/>
      <c r="W167" s="179"/>
      <c r="X167" s="430">
        <f t="shared" ca="1" si="55"/>
        <v>42004</v>
      </c>
      <c r="Y167" s="568" t="str">
        <f t="shared" ca="1" si="52"/>
        <v>Mer. janvier , 2015</v>
      </c>
      <c r="Z167" s="431">
        <f t="shared" ca="1" si="43"/>
        <v>31</v>
      </c>
      <c r="AA167" s="432">
        <f t="shared" ca="1" si="44"/>
        <v>1</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Mer</v>
      </c>
      <c r="U168" s="249" t="str">
        <f t="shared" ca="1" si="51"/>
        <v>janvier</v>
      </c>
      <c r="V168" s="184"/>
      <c r="W168" s="179"/>
      <c r="X168" s="430">
        <f t="shared" ca="1" si="55"/>
        <v>42004</v>
      </c>
      <c r="Y168" s="568" t="str">
        <f t="shared" ca="1" si="52"/>
        <v>Mer. janvier , 2015</v>
      </c>
      <c r="Z168" s="431">
        <f t="shared" ca="1" si="43"/>
        <v>31</v>
      </c>
      <c r="AA168" s="432">
        <f t="shared" ca="1" si="44"/>
        <v>1</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Mer</v>
      </c>
      <c r="U169" s="249" t="str">
        <f t="shared" ca="1" si="51"/>
        <v>janvier</v>
      </c>
      <c r="V169" s="184"/>
      <c r="W169" s="179"/>
      <c r="X169" s="430">
        <f t="shared" ca="1" si="55"/>
        <v>42004</v>
      </c>
      <c r="Y169" s="568" t="str">
        <f t="shared" ca="1" si="52"/>
        <v>Mer. janvier , 2015</v>
      </c>
      <c r="Z169" s="431">
        <f t="shared" ca="1" si="43"/>
        <v>31</v>
      </c>
      <c r="AA169" s="432">
        <f t="shared" ca="1" si="44"/>
        <v>1</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Mer</v>
      </c>
      <c r="U170" s="249" t="str">
        <f t="shared" ca="1" si="51"/>
        <v>janvier</v>
      </c>
      <c r="V170" s="184"/>
      <c r="W170" s="179"/>
      <c r="X170" s="430">
        <f t="shared" ca="1" si="55"/>
        <v>42004</v>
      </c>
      <c r="Y170" s="568" t="str">
        <f t="shared" ca="1" si="52"/>
        <v>Mer. janvier , 2015</v>
      </c>
      <c r="Z170" s="431">
        <f t="shared" ca="1" si="43"/>
        <v>31</v>
      </c>
      <c r="AA170" s="432">
        <f t="shared" ca="1" si="44"/>
        <v>1</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Mer</v>
      </c>
      <c r="U171" s="249" t="str">
        <f t="shared" ca="1" si="51"/>
        <v>janvier</v>
      </c>
      <c r="V171" s="184"/>
      <c r="W171" s="179"/>
      <c r="X171" s="430">
        <f t="shared" ca="1" si="55"/>
        <v>42004</v>
      </c>
      <c r="Y171" s="568" t="str">
        <f t="shared" ca="1" si="52"/>
        <v>Mer. janvier , 2015</v>
      </c>
      <c r="Z171" s="431">
        <f t="shared" ca="1" si="43"/>
        <v>31</v>
      </c>
      <c r="AA171" s="432">
        <f t="shared" ca="1" si="44"/>
        <v>1</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Mer</v>
      </c>
      <c r="U172" s="249" t="str">
        <f t="shared" ca="1" si="51"/>
        <v>janvier</v>
      </c>
      <c r="V172" s="184"/>
      <c r="W172" s="179"/>
      <c r="X172" s="430">
        <f t="shared" ca="1" si="55"/>
        <v>42004</v>
      </c>
      <c r="Y172" s="568" t="str">
        <f t="shared" ca="1" si="52"/>
        <v>Mer. janvier , 2015</v>
      </c>
      <c r="Z172" s="431">
        <f t="shared" ca="1" si="43"/>
        <v>31</v>
      </c>
      <c r="AA172" s="432">
        <f t="shared" ca="1" si="44"/>
        <v>1</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Mer</v>
      </c>
      <c r="U173" s="249" t="str">
        <f t="shared" ca="1" si="51"/>
        <v>janvier</v>
      </c>
      <c r="V173" s="184"/>
      <c r="W173" s="179"/>
      <c r="X173" s="430">
        <f t="shared" ca="1" si="55"/>
        <v>42004</v>
      </c>
      <c r="Y173" s="568" t="str">
        <f t="shared" ca="1" si="52"/>
        <v>Mer. janvier , 2015</v>
      </c>
      <c r="Z173" s="431">
        <f t="shared" ca="1" si="43"/>
        <v>31</v>
      </c>
      <c r="AA173" s="432">
        <f t="shared" ca="1" si="44"/>
        <v>1</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Mer</v>
      </c>
      <c r="U174" s="249" t="str">
        <f t="shared" ca="1" si="51"/>
        <v>janvier</v>
      </c>
      <c r="V174" s="184"/>
      <c r="W174" s="179"/>
      <c r="X174" s="430">
        <f t="shared" ca="1" si="55"/>
        <v>42004</v>
      </c>
      <c r="Y174" s="568" t="str">
        <f t="shared" ca="1" si="52"/>
        <v>Mer. janvier , 2015</v>
      </c>
      <c r="Z174" s="431">
        <f t="shared" ca="1" si="43"/>
        <v>31</v>
      </c>
      <c r="AA174" s="432">
        <f t="shared" ca="1" si="44"/>
        <v>1</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Mer</v>
      </c>
      <c r="U175" s="249" t="str">
        <f t="shared" ca="1" si="51"/>
        <v>janvier</v>
      </c>
      <c r="V175" s="184"/>
      <c r="W175" s="179"/>
      <c r="X175" s="430">
        <f t="shared" ca="1" si="55"/>
        <v>42004</v>
      </c>
      <c r="Y175" s="568" t="str">
        <f t="shared" ca="1" si="52"/>
        <v>Mer. janvier , 2015</v>
      </c>
      <c r="Z175" s="431">
        <f t="shared" ca="1" si="43"/>
        <v>31</v>
      </c>
      <c r="AA175" s="432">
        <f t="shared" ca="1" si="44"/>
        <v>1</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Mer</v>
      </c>
      <c r="U176" s="249" t="str">
        <f t="shared" ca="1" si="51"/>
        <v>janvier</v>
      </c>
      <c r="V176" s="184"/>
      <c r="W176" s="179"/>
      <c r="X176" s="430">
        <f t="shared" ca="1" si="55"/>
        <v>42004</v>
      </c>
      <c r="Y176" s="568" t="str">
        <f t="shared" ca="1" si="52"/>
        <v>Mer. janvier , 2015</v>
      </c>
      <c r="Z176" s="431">
        <f t="shared" ca="1" si="43"/>
        <v>31</v>
      </c>
      <c r="AA176" s="432">
        <f t="shared" ca="1" si="44"/>
        <v>1</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Mer</v>
      </c>
      <c r="U177" s="249" t="str">
        <f t="shared" ca="1" si="51"/>
        <v>janvier</v>
      </c>
      <c r="V177" s="184"/>
      <c r="W177" s="179"/>
      <c r="X177" s="430">
        <f t="shared" ca="1" si="55"/>
        <v>42004</v>
      </c>
      <c r="Y177" s="568" t="str">
        <f t="shared" ca="1" si="52"/>
        <v>Mer. janvier , 2015</v>
      </c>
      <c r="Z177" s="431">
        <f t="shared" ca="1" si="43"/>
        <v>31</v>
      </c>
      <c r="AA177" s="432">
        <f t="shared" ca="1" si="44"/>
        <v>1</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Mer</v>
      </c>
      <c r="U178" s="249" t="str">
        <f t="shared" ca="1" si="51"/>
        <v>janvier</v>
      </c>
      <c r="V178" s="184"/>
      <c r="W178" s="179"/>
      <c r="X178" s="430">
        <f t="shared" ca="1" si="55"/>
        <v>42004</v>
      </c>
      <c r="Y178" s="568" t="str">
        <f t="shared" ca="1" si="52"/>
        <v>Mer. janvier , 2015</v>
      </c>
      <c r="Z178" s="431">
        <f t="shared" ca="1" si="43"/>
        <v>31</v>
      </c>
      <c r="AA178" s="432">
        <f t="shared" ca="1" si="44"/>
        <v>1</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Mer</v>
      </c>
      <c r="U179" s="249" t="str">
        <f t="shared" ca="1" si="51"/>
        <v>janvier</v>
      </c>
      <c r="V179" s="184"/>
      <c r="W179" s="179"/>
      <c r="X179" s="430">
        <f t="shared" ca="1" si="55"/>
        <v>42004</v>
      </c>
      <c r="Y179" s="568" t="str">
        <f t="shared" ca="1" si="52"/>
        <v>Mer. janvier , 2015</v>
      </c>
      <c r="Z179" s="431">
        <f t="shared" ca="1" si="43"/>
        <v>31</v>
      </c>
      <c r="AA179" s="432">
        <f t="shared" ca="1" si="44"/>
        <v>1</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Mer</v>
      </c>
      <c r="U180" s="249" t="str">
        <f t="shared" ca="1" si="51"/>
        <v>janvier</v>
      </c>
      <c r="V180" s="184"/>
      <c r="W180" s="179"/>
      <c r="X180" s="430">
        <f t="shared" ca="1" si="55"/>
        <v>42004</v>
      </c>
      <c r="Y180" s="568" t="str">
        <f t="shared" ca="1" si="52"/>
        <v>Mer. janvier , 2015</v>
      </c>
      <c r="Z180" s="431">
        <f t="shared" ca="1" si="43"/>
        <v>31</v>
      </c>
      <c r="AA180" s="432">
        <f t="shared" ca="1" si="44"/>
        <v>1</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Mer</v>
      </c>
      <c r="U181" s="249" t="str">
        <f t="shared" ca="1" si="51"/>
        <v>janvier</v>
      </c>
      <c r="V181" s="184"/>
      <c r="W181" s="179"/>
      <c r="X181" s="430">
        <f t="shared" ca="1" si="55"/>
        <v>42004</v>
      </c>
      <c r="Y181" s="568" t="str">
        <f t="shared" ca="1" si="52"/>
        <v>Mer. janvier , 2015</v>
      </c>
      <c r="Z181" s="431">
        <f t="shared" ca="1" si="43"/>
        <v>31</v>
      </c>
      <c r="AA181" s="432">
        <f t="shared" ca="1" si="44"/>
        <v>1</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Mer</v>
      </c>
      <c r="U182" s="249" t="str">
        <f t="shared" ca="1" si="51"/>
        <v>janvier</v>
      </c>
      <c r="V182" s="184"/>
      <c r="W182" s="179"/>
      <c r="X182" s="430">
        <f t="shared" ca="1" si="55"/>
        <v>42004</v>
      </c>
      <c r="Y182" s="568" t="str">
        <f t="shared" ca="1" si="52"/>
        <v>Mer. janvier , 2015</v>
      </c>
      <c r="Z182" s="431">
        <f t="shared" ca="1" si="43"/>
        <v>31</v>
      </c>
      <c r="AA182" s="432">
        <f t="shared" ca="1" si="44"/>
        <v>1</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Mer</v>
      </c>
      <c r="U183" s="249" t="str">
        <f t="shared" ca="1" si="51"/>
        <v>janvier</v>
      </c>
      <c r="V183" s="184"/>
      <c r="W183" s="179"/>
      <c r="X183" s="430">
        <f t="shared" ca="1" si="55"/>
        <v>42004</v>
      </c>
      <c r="Y183" s="568" t="str">
        <f t="shared" ca="1" si="52"/>
        <v>Mer. janvier , 2015</v>
      </c>
      <c r="Z183" s="431">
        <f t="shared" ca="1" si="43"/>
        <v>31</v>
      </c>
      <c r="AA183" s="432">
        <f t="shared" ca="1" si="44"/>
        <v>1</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Mer</v>
      </c>
      <c r="U184" s="249" t="str">
        <f t="shared" ca="1" si="51"/>
        <v>janvier</v>
      </c>
      <c r="V184" s="184"/>
      <c r="W184" s="179"/>
      <c r="X184" s="430">
        <f t="shared" ca="1" si="55"/>
        <v>42004</v>
      </c>
      <c r="Y184" s="568" t="str">
        <f t="shared" ca="1" si="52"/>
        <v>Mer. janvier , 2015</v>
      </c>
      <c r="Z184" s="431">
        <f t="shared" ca="1" si="43"/>
        <v>31</v>
      </c>
      <c r="AA184" s="432">
        <f t="shared" ca="1" si="44"/>
        <v>1</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Mer</v>
      </c>
      <c r="U185" s="249" t="str">
        <f t="shared" ca="1" si="51"/>
        <v>janvier</v>
      </c>
      <c r="V185" s="184"/>
      <c r="W185" s="179"/>
      <c r="X185" s="430">
        <f t="shared" ca="1" si="55"/>
        <v>42004</v>
      </c>
      <c r="Y185" s="568" t="str">
        <f t="shared" ca="1" si="52"/>
        <v>Mer. janvier , 2015</v>
      </c>
      <c r="Z185" s="431">
        <f t="shared" ca="1" si="43"/>
        <v>31</v>
      </c>
      <c r="AA185" s="432">
        <f t="shared" ca="1" si="44"/>
        <v>1</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Mer</v>
      </c>
      <c r="U186" s="249" t="str">
        <f t="shared" ca="1" si="51"/>
        <v>janvier</v>
      </c>
      <c r="V186" s="184"/>
      <c r="W186" s="179"/>
      <c r="X186" s="430">
        <f t="shared" ca="1" si="55"/>
        <v>42004</v>
      </c>
      <c r="Y186" s="568" t="str">
        <f t="shared" ca="1" si="52"/>
        <v>Mer. janvier , 2015</v>
      </c>
      <c r="Z186" s="431">
        <f t="shared" ca="1" si="43"/>
        <v>31</v>
      </c>
      <c r="AA186" s="432">
        <f t="shared" ca="1" si="44"/>
        <v>1</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Mer</v>
      </c>
      <c r="U187" s="249" t="str">
        <f t="shared" ca="1" si="51"/>
        <v>janvier</v>
      </c>
      <c r="V187" s="184"/>
      <c r="W187" s="179"/>
      <c r="X187" s="430">
        <f t="shared" ca="1" si="55"/>
        <v>42004</v>
      </c>
      <c r="Y187" s="568" t="str">
        <f t="shared" ca="1" si="52"/>
        <v>Mer. janvier , 2015</v>
      </c>
      <c r="Z187" s="431">
        <f t="shared" ca="1" si="43"/>
        <v>31</v>
      </c>
      <c r="AA187" s="432">
        <f t="shared" ca="1" si="44"/>
        <v>1</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Mer</v>
      </c>
      <c r="U188" s="249" t="str">
        <f t="shared" ca="1" si="51"/>
        <v>janvier</v>
      </c>
      <c r="V188" s="184"/>
      <c r="W188" s="179"/>
      <c r="X188" s="430">
        <f t="shared" ca="1" si="55"/>
        <v>42004</v>
      </c>
      <c r="Y188" s="568" t="str">
        <f t="shared" ca="1" si="52"/>
        <v>Mer. janvier , 2015</v>
      </c>
      <c r="Z188" s="431">
        <f t="shared" ca="1" si="43"/>
        <v>31</v>
      </c>
      <c r="AA188" s="432">
        <f t="shared" ca="1" si="44"/>
        <v>1</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Mer</v>
      </c>
      <c r="U189" s="249" t="str">
        <f t="shared" ca="1" si="51"/>
        <v>janvier</v>
      </c>
      <c r="V189" s="184"/>
      <c r="W189" s="179"/>
      <c r="X189" s="430">
        <f t="shared" ca="1" si="55"/>
        <v>42004</v>
      </c>
      <c r="Y189" s="568" t="str">
        <f t="shared" ca="1" si="52"/>
        <v>Mer. janvier , 2015</v>
      </c>
      <c r="Z189" s="431">
        <f t="shared" ca="1" si="43"/>
        <v>31</v>
      </c>
      <c r="AA189" s="432">
        <f t="shared" ca="1" si="44"/>
        <v>1</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Mer</v>
      </c>
      <c r="U190" s="249" t="str">
        <f t="shared" ca="1" si="51"/>
        <v>janvier</v>
      </c>
      <c r="V190" s="184"/>
      <c r="W190" s="179"/>
      <c r="X190" s="430">
        <f t="shared" ca="1" si="55"/>
        <v>42004</v>
      </c>
      <c r="Y190" s="568" t="str">
        <f t="shared" ca="1" si="52"/>
        <v>Mer. janvier , 2015</v>
      </c>
      <c r="Z190" s="431">
        <f t="shared" ca="1" si="43"/>
        <v>31</v>
      </c>
      <c r="AA190" s="432">
        <f t="shared" ca="1" si="44"/>
        <v>1</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Mer</v>
      </c>
      <c r="U191" s="249" t="str">
        <f t="shared" ca="1" si="51"/>
        <v>janvier</v>
      </c>
      <c r="V191" s="184"/>
      <c r="W191" s="179"/>
      <c r="X191" s="430">
        <f t="shared" ca="1" si="55"/>
        <v>42004</v>
      </c>
      <c r="Y191" s="568" t="str">
        <f t="shared" ca="1" si="52"/>
        <v>Mer. janvier , 2015</v>
      </c>
      <c r="Z191" s="431">
        <f t="shared" ca="1" si="43"/>
        <v>31</v>
      </c>
      <c r="AA191" s="432">
        <f t="shared" ca="1" si="44"/>
        <v>1</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Mer</v>
      </c>
      <c r="U192" s="249" t="str">
        <f t="shared" ca="1" si="51"/>
        <v>janvier</v>
      </c>
      <c r="V192" s="184"/>
      <c r="W192" s="179"/>
      <c r="X192" s="430">
        <f t="shared" ca="1" si="55"/>
        <v>42004</v>
      </c>
      <c r="Y192" s="568" t="str">
        <f t="shared" ca="1" si="52"/>
        <v>Mer. janvier , 2015</v>
      </c>
      <c r="Z192" s="431">
        <f t="shared" ca="1" si="43"/>
        <v>31</v>
      </c>
      <c r="AA192" s="432">
        <f t="shared" ca="1" si="44"/>
        <v>1</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6"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Mer</v>
      </c>
      <c r="U193" s="249" t="str">
        <f t="shared" ca="1" si="51"/>
        <v>janvier</v>
      </c>
      <c r="V193" s="184"/>
      <c r="W193" s="179"/>
      <c r="X193" s="430">
        <f t="shared" ca="1" si="55"/>
        <v>42004</v>
      </c>
      <c r="Y193" s="568" t="str">
        <f t="shared" ca="1" si="52"/>
        <v>Mer. janvier , 2015</v>
      </c>
      <c r="Z193" s="431">
        <f t="shared" ca="1" si="43"/>
        <v>31</v>
      </c>
      <c r="AA193" s="432">
        <f t="shared" ca="1" si="44"/>
        <v>1</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6"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Mer</v>
      </c>
      <c r="U194" s="249" t="str">
        <f t="shared" ca="1" si="51"/>
        <v>janvier</v>
      </c>
      <c r="V194" s="184"/>
      <c r="W194" s="179"/>
      <c r="X194" s="430">
        <f t="shared" ca="1" si="55"/>
        <v>42004</v>
      </c>
      <c r="Y194" s="568" t="str">
        <f t="shared" ca="1" si="52"/>
        <v>Mer. janvier , 2015</v>
      </c>
      <c r="Z194" s="431">
        <f t="shared" ca="1" si="43"/>
        <v>31</v>
      </c>
      <c r="AA194" s="432">
        <f t="shared" ca="1" si="44"/>
        <v>1</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6"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6"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c r="IV196"/>
    </row>
    <row r="197" spans="1:256"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c r="IV197"/>
    </row>
    <row r="198" spans="1:256"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12.75">
      <c r="G199" s="41"/>
      <c r="S199" s="30"/>
      <c r="Z199" s="315">
        <f ca="1">AC198</f>
        <v>31</v>
      </c>
      <c r="AA199" s="185"/>
    </row>
    <row r="200" spans="1:256"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6"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6"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6" customFormat="1" ht="12.75" hidden="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6" customFormat="1" ht="12.75" hidden="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6" customFormat="1" ht="12.75" hidden="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6" customFormat="1" ht="12.75" hidden="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6" customFormat="1" ht="12.75" hidden="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6" customFormat="1" ht="12.75" hidden="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scenarios="1"/>
  <protectedRanges>
    <protectedRange sqref="K20:L194" name="Expenses and notes_1_1_1_1"/>
    <protectedRange sqref="C9:J10" name="Odometer_1_2_1_1"/>
    <protectedRange sqref="N7:O12" name="Month end summary_1_2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P16:P17"/>
    <mergeCell ref="K17:M17"/>
    <mergeCell ref="B16:J16"/>
    <mergeCell ref="F196:R198"/>
    <mergeCell ref="Q16:Q18"/>
    <mergeCell ref="N16:N18"/>
    <mergeCell ref="O16:O18"/>
    <mergeCell ref="R16:R19"/>
    <mergeCell ref="K16:M16"/>
    <mergeCell ref="AV18:AV19"/>
    <mergeCell ref="AJ18:AJ19"/>
    <mergeCell ref="AJ13:AJ15"/>
    <mergeCell ref="AQ8:AQ19"/>
    <mergeCell ref="AT8:AT19"/>
    <mergeCell ref="AK8:AK19"/>
    <mergeCell ref="AM8:AM19"/>
    <mergeCell ref="AR8:AR19"/>
    <mergeCell ref="AS8:AS19"/>
    <mergeCell ref="AP8:AP16"/>
    <mergeCell ref="AU18:AU19"/>
    <mergeCell ref="G13:G15"/>
    <mergeCell ref="D18:G19"/>
    <mergeCell ref="H18:H19"/>
    <mergeCell ref="I18:I19"/>
    <mergeCell ref="J18:J19"/>
    <mergeCell ref="C13:F15"/>
    <mergeCell ref="C11:J12"/>
    <mergeCell ref="H13:R15"/>
    <mergeCell ref="K19:L19"/>
    <mergeCell ref="D17:J17"/>
    <mergeCell ref="B5:G5"/>
    <mergeCell ref="H5:J5"/>
    <mergeCell ref="K5:R5"/>
    <mergeCell ref="K6:N6"/>
    <mergeCell ref="O6:R6"/>
    <mergeCell ref="B7:F7"/>
    <mergeCell ref="E10:F10"/>
    <mergeCell ref="C9:D9"/>
    <mergeCell ref="C18:C19"/>
    <mergeCell ref="C10:D10"/>
    <mergeCell ref="C8:D8"/>
    <mergeCell ref="E8:F8"/>
    <mergeCell ref="E9:F9"/>
    <mergeCell ref="T1:AC1"/>
    <mergeCell ref="T2:AG2"/>
    <mergeCell ref="B3:M4"/>
    <mergeCell ref="N4:R4"/>
    <mergeCell ref="N2:P2"/>
    <mergeCell ref="N3:P3"/>
    <mergeCell ref="BJ17:BJ19"/>
    <mergeCell ref="BK17:BK19"/>
    <mergeCell ref="BE20:BF20"/>
    <mergeCell ref="AW17:AW19"/>
    <mergeCell ref="BE17:BG17"/>
    <mergeCell ref="BH17:BH19"/>
    <mergeCell ref="BI17:BI19"/>
  </mergeCells>
  <phoneticPr fontId="4" type="noConversion"/>
  <conditionalFormatting sqref="H21:J194">
    <cfRule type="expression" dxfId="906" priority="2" stopIfTrue="1">
      <formula>($D20=$D21)</formula>
    </cfRule>
  </conditionalFormatting>
  <conditionalFormatting sqref="AC20:AE194 AK20:AK194 AQ20:AR194 U18 X20:Z194">
    <cfRule type="cellIs" dxfId="905" priority="3" stopIfTrue="1" operator="notEqual">
      <formula>U17</formula>
    </cfRule>
  </conditionalFormatting>
  <conditionalFormatting sqref="B20:B194">
    <cfRule type="expression" dxfId="904" priority="4" stopIfTrue="1">
      <formula>($G20="- -")</formula>
    </cfRule>
  </conditionalFormatting>
  <conditionalFormatting sqref="BI10:BI12 BF11:BF12">
    <cfRule type="expression" dxfId="903" priority="5" stopIfTrue="1">
      <formula>LEN($AA9)&gt;4</formula>
    </cfRule>
    <cfRule type="expression" dxfId="902" priority="6" stopIfTrue="1">
      <formula>(LEN($C$9)=0)</formula>
    </cfRule>
  </conditionalFormatting>
  <conditionalFormatting sqref="BJ10:BN12">
    <cfRule type="expression" dxfId="901" priority="7" stopIfTrue="1">
      <formula>LEN($AA9)&gt;4</formula>
    </cfRule>
    <cfRule type="expression" dxfId="900" priority="8" stopIfTrue="1">
      <formula>(LEN(E$9)=0)</formula>
    </cfRule>
  </conditionalFormatting>
  <conditionalFormatting sqref="R20:R194">
    <cfRule type="expression" dxfId="899" priority="9" stopIfTrue="1">
      <formula>OR($G20=$G19,$D20=$D19)</formula>
    </cfRule>
    <cfRule type="expression" dxfId="898" priority="10" stopIfTrue="1">
      <formula>"ND($G21&lt;&gt;""- -"",$G21&lt;&gt;TEXT(X21,""Dddd, Mmmm dd, Yyyy""))"</formula>
    </cfRule>
    <cfRule type="expression" dxfId="897" priority="11" stopIfTrue="1">
      <formula>($AI20=1)</formula>
    </cfRule>
  </conditionalFormatting>
  <conditionalFormatting sqref="C20:C194">
    <cfRule type="expression" dxfId="896" priority="12" stopIfTrue="1">
      <formula>($X$16=$X$14)</formula>
    </cfRule>
    <cfRule type="expression" dxfId="895" priority="13" stopIfTrue="1">
      <formula>($AV20=1)</formula>
    </cfRule>
    <cfRule type="expression" dxfId="894" priority="14" stopIfTrue="1">
      <formula>AND(D20=1+D19,G20=X20)</formula>
    </cfRule>
  </conditionalFormatting>
  <conditionalFormatting sqref="D20">
    <cfRule type="expression" dxfId="893" priority="15" stopIfTrue="1">
      <formula>OR($G20=$G19,$D20=$D19)</formula>
    </cfRule>
    <cfRule type="expression" dxfId="892" priority="16" stopIfTrue="1">
      <formula>AND($G20&lt;&gt;"- -",$G20&lt;&gt;$Y20)</formula>
    </cfRule>
    <cfRule type="expression" dxfId="891" priority="17" stopIfTrue="1">
      <formula>($AI20=1)</formula>
    </cfRule>
  </conditionalFormatting>
  <conditionalFormatting sqref="E20:G20">
    <cfRule type="expression" dxfId="890" priority="18" stopIfTrue="1">
      <formula>OR($G20=$G19,$D20=$D19)</formula>
    </cfRule>
    <cfRule type="expression" dxfId="889" priority="19" stopIfTrue="1">
      <formula>AND($G20&lt;&gt;"- -",$G20&lt;&gt;$Y20)</formula>
    </cfRule>
    <cfRule type="expression" dxfId="888" priority="20" stopIfTrue="1">
      <formula>($AI20+$AX20&gt;0)</formula>
    </cfRule>
  </conditionalFormatting>
  <conditionalFormatting sqref="V5:V7 U6:U7 J6">
    <cfRule type="expression" dxfId="887" priority="21" stopIfTrue="1">
      <formula>OR($AC$7,$AC$6,#REF!)</formula>
    </cfRule>
  </conditionalFormatting>
  <conditionalFormatting sqref="U5">
    <cfRule type="expression" dxfId="886" priority="22" stopIfTrue="1">
      <formula>OR($AC$7,$AC$6)</formula>
    </cfRule>
  </conditionalFormatting>
  <conditionalFormatting sqref="V19">
    <cfRule type="cellIs" dxfId="885" priority="23" stopIfTrue="1" operator="equal">
      <formula>1</formula>
    </cfRule>
  </conditionalFormatting>
  <conditionalFormatting sqref="BJ13:BN13 R16:R17">
    <cfRule type="cellIs" dxfId="884" priority="24" stopIfTrue="1" operator="equal">
      <formula>0</formula>
    </cfRule>
  </conditionalFormatting>
  <conditionalFormatting sqref="AP20:AP194">
    <cfRule type="cellIs" dxfId="883" priority="25" stopIfTrue="1" operator="lessThan">
      <formula>999</formula>
    </cfRule>
  </conditionalFormatting>
  <conditionalFormatting sqref="BE19:BF19 K18:L18">
    <cfRule type="expression" dxfId="882" priority="26" stopIfTrue="1">
      <formula>($K$19=$AL$7)</formula>
    </cfRule>
  </conditionalFormatting>
  <conditionalFormatting sqref="BE20:BF20">
    <cfRule type="expression" dxfId="881" priority="27" stopIfTrue="1">
      <formula>($K$19=$AL$7)</formula>
    </cfRule>
  </conditionalFormatting>
  <conditionalFormatting sqref="AB7">
    <cfRule type="expression" dxfId="880" priority="28" stopIfTrue="1">
      <formula>$AC$7</formula>
    </cfRule>
  </conditionalFormatting>
  <conditionalFormatting sqref="AB6">
    <cfRule type="expression" dxfId="879" priority="29" stopIfTrue="1">
      <formula>$AC$6</formula>
    </cfRule>
  </conditionalFormatting>
  <conditionalFormatting sqref="AK5:BO6">
    <cfRule type="cellIs" dxfId="878" priority="30" stopIfTrue="1" operator="equal">
      <formula>0</formula>
    </cfRule>
  </conditionalFormatting>
  <conditionalFormatting sqref="AJ16:AJ17 AJ20:AJ194">
    <cfRule type="cellIs" dxfId="877" priority="31" stopIfTrue="1" operator="greaterThan">
      <formula>0</formula>
    </cfRule>
  </conditionalFormatting>
  <conditionalFormatting sqref="AF20:AG194">
    <cfRule type="cellIs" dxfId="876" priority="32" stopIfTrue="1" operator="greaterThan">
      <formula>1</formula>
    </cfRule>
  </conditionalFormatting>
  <conditionalFormatting sqref="AV20:AV194">
    <cfRule type="cellIs" dxfId="875" priority="33" stopIfTrue="1" operator="equal">
      <formula>1</formula>
    </cfRule>
  </conditionalFormatting>
  <conditionalFormatting sqref="AU20:AU194">
    <cfRule type="expression" dxfId="874" priority="34" stopIfTrue="1">
      <formula>LEN(AU20)&gt;2</formula>
    </cfRule>
  </conditionalFormatting>
  <conditionalFormatting sqref="AK2:BO2">
    <cfRule type="cellIs" dxfId="873" priority="35" stopIfTrue="1" operator="equal">
      <formula>0</formula>
    </cfRule>
  </conditionalFormatting>
  <conditionalFormatting sqref="D18:G19">
    <cfRule type="expression" dxfId="872" priority="36" stopIfTrue="1">
      <formula>($AB$16&lt;2)</formula>
    </cfRule>
  </conditionalFormatting>
  <conditionalFormatting sqref="B18">
    <cfRule type="expression" dxfId="871" priority="37" stopIfTrue="1">
      <formula>(B18&gt;DATE(2000+$Y$2,$AA$21+1,1)-DATE(2000+$Y$2,$AA$21,1))</formula>
    </cfRule>
  </conditionalFormatting>
  <conditionalFormatting sqref="U201:AB201">
    <cfRule type="expression" dxfId="870" priority="38" stopIfTrue="1">
      <formula>(LEN($X$11)&gt;4)</formula>
    </cfRule>
  </conditionalFormatting>
  <conditionalFormatting sqref="N19:Q19 BH20:BK20">
    <cfRule type="cellIs" dxfId="869" priority="39" stopIfTrue="1" operator="equal">
      <formula>0</formula>
    </cfRule>
    <cfRule type="expression" dxfId="868" priority="40" stopIfTrue="1">
      <formula>($AJ$2=$AF$5)</formula>
    </cfRule>
  </conditionalFormatting>
  <conditionalFormatting sqref="M19 BG20">
    <cfRule type="cellIs" dxfId="867" priority="41" stopIfTrue="1" operator="equal">
      <formula>0</formula>
    </cfRule>
    <cfRule type="expression" dxfId="866" priority="42" stopIfTrue="1">
      <formula>($AJ$2=$AF$5)</formula>
    </cfRule>
  </conditionalFormatting>
  <conditionalFormatting sqref="C17">
    <cfRule type="cellIs" dxfId="865" priority="43" stopIfTrue="1" operator="equal">
      <formula>"X"</formula>
    </cfRule>
  </conditionalFormatting>
  <conditionalFormatting sqref="B16:J16">
    <cfRule type="expression" dxfId="864" priority="44" stopIfTrue="1">
      <formula>AND($AJ$2=$AF$5,$X$16=$X$13)</formula>
    </cfRule>
  </conditionalFormatting>
  <conditionalFormatting sqref="AW20:AW194">
    <cfRule type="cellIs" dxfId="863" priority="45" stopIfTrue="1" operator="equal">
      <formula>0</formula>
    </cfRule>
  </conditionalFormatting>
  <conditionalFormatting sqref="AB20:AB194">
    <cfRule type="cellIs" dxfId="862" priority="46" stopIfTrue="1" operator="greaterThan">
      <formula>0</formula>
    </cfRule>
    <cfRule type="cellIs" dxfId="861" priority="47" stopIfTrue="1" operator="lessThan">
      <formula>0</formula>
    </cfRule>
  </conditionalFormatting>
  <conditionalFormatting sqref="J7">
    <cfRule type="cellIs" dxfId="860" priority="48" stopIfTrue="1" operator="lessThan">
      <formula>0</formula>
    </cfRule>
  </conditionalFormatting>
  <conditionalFormatting sqref="N20:Q194">
    <cfRule type="expression" dxfId="859" priority="49" stopIfTrue="1">
      <formula>OR($AW20=0,$AV20=1,$AG20=99,$AJ$2=$AF$5)</formula>
    </cfRule>
  </conditionalFormatting>
  <conditionalFormatting sqref="M20:M194">
    <cfRule type="expression" dxfId="858" priority="50" stopIfTrue="1">
      <formula>OR($AJ$2=$AF$5,$AW20=0,$AV20=1,$AG20=99)</formula>
    </cfRule>
    <cfRule type="cellIs" dxfId="857" priority="51" stopIfTrue="1" operator="lessThan">
      <formula>0</formula>
    </cfRule>
    <cfRule type="expression" dxfId="856" priority="52" stopIfTrue="1">
      <formula>($D19=$D20)</formula>
    </cfRule>
  </conditionalFormatting>
  <conditionalFormatting sqref="BM20:BN194">
    <cfRule type="cellIs" dxfId="855" priority="53" stopIfTrue="1" operator="notEqual">
      <formula>1</formula>
    </cfRule>
  </conditionalFormatting>
  <conditionalFormatting sqref="L39:L194">
    <cfRule type="expression" dxfId="854" priority="54" stopIfTrue="1">
      <formula>OR($AJ$2=$AF$5,$AW39=0,$AV39=1,$AG39=99)</formula>
    </cfRule>
    <cfRule type="expression" dxfId="853" priority="55" stopIfTrue="1">
      <formula>AND(ISNUMBER(L39),OR(AND(L39&lt;K38,B39&gt;1),K39&gt;L39,$BN39&lt;&gt;1))</formula>
    </cfRule>
  </conditionalFormatting>
  <conditionalFormatting sqref="K39:K194">
    <cfRule type="expression" dxfId="852" priority="56" stopIfTrue="1">
      <formula>OR($AJ$2=$AF$5,$AW39=0,$AV39=1,$AG39=99)</formula>
    </cfRule>
    <cfRule type="expression" dxfId="851" priority="57" stopIfTrue="1">
      <formula>AND(ISNUMBER(K39),OR(K39&lt;L38,K39&gt;L39,$BM39&lt;&gt;1))</formula>
    </cfRule>
  </conditionalFormatting>
  <conditionalFormatting sqref="B13:B15">
    <cfRule type="expression" dxfId="850" priority="58" stopIfTrue="1">
      <formula>AND($AJ$2=$AF$5,$X$16=$X$13)</formula>
    </cfRule>
  </conditionalFormatting>
  <conditionalFormatting sqref="D21:D194">
    <cfRule type="expression" dxfId="849" priority="59" stopIfTrue="1">
      <formula>OR($G21=$G20,$D21=$D20)</formula>
    </cfRule>
    <cfRule type="expression" dxfId="848" priority="60" stopIfTrue="1">
      <formula>AND($G21&lt;&gt;"- -",$G21&lt;&gt;$Y21)</formula>
    </cfRule>
    <cfRule type="expression" dxfId="847" priority="61" stopIfTrue="1">
      <formula>($AI21=1)</formula>
    </cfRule>
  </conditionalFormatting>
  <conditionalFormatting sqref="E21:G194">
    <cfRule type="expression" dxfId="846" priority="62" stopIfTrue="1">
      <formula>OR($G21=$G20,$D21=$D20)</formula>
    </cfRule>
    <cfRule type="expression" dxfId="845" priority="63" stopIfTrue="1">
      <formula>AND($G21&lt;&gt;"- -",$G21&lt;&gt;$Y21)</formula>
    </cfRule>
    <cfRule type="expression" dxfId="844" priority="64" stopIfTrue="1">
      <formula>($AI21+$AX21&gt;0)</formula>
    </cfRule>
  </conditionalFormatting>
  <conditionalFormatting sqref="L20:L38">
    <cfRule type="expression" dxfId="843" priority="65" stopIfTrue="1">
      <formula>OR($AJ$2=$AF$5,$AW20=0,$AV20=1,$AG20=99)</formula>
    </cfRule>
    <cfRule type="expression" dxfId="842" priority="66" stopIfTrue="1">
      <formula>AND(ISNUMBER(L20),OR(AND(L20&lt;K19,B20&gt;1),K20&gt;L20))</formula>
    </cfRule>
  </conditionalFormatting>
  <conditionalFormatting sqref="K20:K38">
    <cfRule type="expression" dxfId="841" priority="67" stopIfTrue="1">
      <formula>OR($AJ$2=$AF$5,$AW20=0,$AV20=1,$AG20=99)</formula>
    </cfRule>
    <cfRule type="expression" dxfId="840" priority="68" stopIfTrue="1">
      <formula>AND(ISNUMBER(K20),ISNUMBER(L20),OR(K20&lt;L19,K20&gt;L20))</formula>
    </cfRule>
  </conditionalFormatting>
  <conditionalFormatting sqref="C9:J9">
    <cfRule type="expression" dxfId="839" priority="69" stopIfTrue="1">
      <formula>AND(ISNUMBER(C$9),ISNUMBER(C10),(C$9&gt;C$10))</formula>
    </cfRule>
  </conditionalFormatting>
  <conditionalFormatting sqref="E8:F8">
    <cfRule type="expression" dxfId="838" priority="70" stopIfTrue="1">
      <formula>(BJ$13&gt;0)</formula>
    </cfRule>
    <cfRule type="expression" dxfId="837" priority="71" stopIfTrue="1">
      <formula>AND(ISNUMBER(E$9),ISNUMBER(E10),(E$9&gt;E$10))</formula>
    </cfRule>
  </conditionalFormatting>
  <conditionalFormatting sqref="G8:J8">
    <cfRule type="expression" dxfId="836" priority="72" stopIfTrue="1">
      <formula>(BK$13&gt;0)</formula>
    </cfRule>
    <cfRule type="expression" dxfId="835" priority="73" stopIfTrue="1">
      <formula>AND(ISNUMBER(G$9),ISNUMBER(G10),(G$9&gt;G$10))</formula>
    </cfRule>
  </conditionalFormatting>
  <conditionalFormatting sqref="H6:I7">
    <cfRule type="expression" dxfId="834" priority="74" stopIfTrue="1">
      <formula>AND(ISNUMBER($H$7),$H$7&lt;$I$7)</formula>
    </cfRule>
  </conditionalFormatting>
  <conditionalFormatting sqref="C10:J10">
    <cfRule type="expression" dxfId="833" priority="75" stopIfTrue="1">
      <formula>AND(ISNUMBER(C$9),ISNUMBER(C10),(C$9&gt;C$10))</formula>
    </cfRule>
  </conditionalFormatting>
  <conditionalFormatting sqref="C10:D10">
    <cfRule type="expression" dxfId="832" priority="1" stopIfTrue="1">
      <formula>AND(ISNUMBER(C$9),ISNUMBER(C11),(C$9&gt;C$10))</formula>
    </cfRule>
  </conditionalFormatting>
  <hyperlinks>
    <hyperlink ref="Q2" r:id="rId1"/>
    <hyperlink ref="Q3" r:id="rId2"/>
  </hyperlinks>
  <pageMargins left="0.75" right="0.75" top="1" bottom="1" header="0.5" footer="0.5"/>
  <pageSetup scale="63" fitToHeight="9" orientation="landscape" horizontalDpi="1200" verticalDpi="1200" r:id="rId3"/>
  <headerFooter alignWithMargins="0">
    <oddFooter>&amp;L&amp;8[Path]&amp;F&amp;R&amp;"Arial,Bold"&amp;9&amp;A     &amp; Page &amp;P</oddFooter>
  </headerFooter>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zoomScaleNormal="10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C:\Users\SBRISS~1\AppData\Local\Temp\notesF3B52A\[~7318079.xlsx]02</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02</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28</v>
      </c>
      <c r="BN4" s="334">
        <f t="shared" ca="1" si="0"/>
        <v>28</v>
      </c>
      <c r="BO4" s="334">
        <f t="shared" ca="1" si="0"/>
        <v>28</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février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February</v>
      </c>
      <c r="AF5" s="196">
        <f ca="1">DATE(AE7,AD6+1,1)-DATE(AE7,AD6,1)</f>
        <v>28</v>
      </c>
      <c r="AG5" s="241" t="str">
        <f ca="1">'NTS ONLY_set_year'!E104&amp;$AF$5&amp;'NTS ONLY_set_year'!E7</f>
        <v>◄ ◄ ◄ Seulement 28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28</v>
      </c>
      <c r="V6" s="342" t="str">
        <f>'NTS ONLY_set_year'!E53</f>
        <v>Jours de disponibilité du véhicule à des fins personnelles</v>
      </c>
      <c r="W6" s="343"/>
      <c r="X6" s="343"/>
      <c r="Y6" s="343"/>
      <c r="Z6" s="343"/>
      <c r="AA6" s="344">
        <f>$D$7</f>
        <v>0</v>
      </c>
      <c r="AB6" s="201"/>
      <c r="AC6" s="202"/>
      <c r="AD6" s="345">
        <f ca="1">MATCH(AD4,'Annual Summary_Sommaire annuel'!$Y$24:$Y$35,0)</f>
        <v>2</v>
      </c>
      <c r="AE6" s="204" t="str">
        <f ca="1">TEXT(DATE($AE$7,$AD$6,1),"Mmmm, YYYY")</f>
        <v>February, 2015</v>
      </c>
      <c r="AF6" s="205">
        <f ca="1">$AF$5</f>
        <v>28</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28</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42035</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695"/>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28</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28</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février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February</v>
      </c>
      <c r="V18" s="652" t="str">
        <f ca="1">AE6</f>
        <v>February,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février</v>
      </c>
      <c r="V19" s="652" t="str">
        <f ca="1">U19&amp;" "&amp;Year_four_digits</f>
        <v>février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Dim.  1 février 2015</v>
      </c>
      <c r="H20" s="691"/>
      <c r="I20" s="692"/>
      <c r="J20" s="693"/>
      <c r="K20" s="38"/>
      <c r="L20" s="39"/>
      <c r="M20" s="37" t="str">
        <f t="shared" ref="M20:M83" si="3">IF(AND(ISNUMBER(K20),ISNUMBER(L20)),L20-K20,"")</f>
        <v/>
      </c>
      <c r="N20" s="27"/>
      <c r="O20" s="28"/>
      <c r="P20" s="29"/>
      <c r="Q20" s="28"/>
      <c r="R20" s="142">
        <v>1</v>
      </c>
      <c r="S20" s="62"/>
      <c r="T20" s="179" t="str">
        <f ca="1">INDEX('NTS ONLY_set_year'!E:E,MATCH(TEXT($X20,"Ddd"),'NTS ONLY_set_year'!C:C,0))</f>
        <v>Dim</v>
      </c>
      <c r="U20" s="249" t="str">
        <f ca="1">$U$19</f>
        <v>février</v>
      </c>
      <c r="V20" s="179"/>
      <c r="W20" s="179"/>
      <c r="X20" s="430">
        <f ca="1">$AE$8+D20</f>
        <v>42036</v>
      </c>
      <c r="Y20" s="568" t="str">
        <f ca="1">IF(Y14="f",T20&amp;". "&amp;" "&amp;R20&amp;" "&amp;U20&amp;" "&amp;$AE$7,T20&amp;". "&amp;U20&amp;" "&amp;R20&amp;", "&amp;$AE$7)</f>
        <v>Dim.  1 février 2015</v>
      </c>
      <c r="Z20" s="431">
        <f t="shared" ref="Z20:Z83" ca="1" si="4">MIN(R20,$AF$5)</f>
        <v>1</v>
      </c>
      <c r="AA20" s="432">
        <f t="shared" ref="AA20:AA83" ca="1" si="5">$AD$6</f>
        <v>2</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28</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694"/>
      <c r="I21" s="23"/>
      <c r="J21" s="697"/>
      <c r="K21" s="38"/>
      <c r="L21" s="39"/>
      <c r="M21" s="37" t="str">
        <f t="shared" si="3"/>
        <v/>
      </c>
      <c r="N21" s="27"/>
      <c r="O21" s="698"/>
      <c r="P21" s="29"/>
      <c r="Q21" s="28"/>
      <c r="R21" s="26" t="str">
        <f t="shared" ref="R21:R84" si="12">IF(ISBLANK(D21),"",D21)</f>
        <v/>
      </c>
      <c r="S21" s="62"/>
      <c r="T21" s="179" t="str">
        <f ca="1">INDEX('NTS ONLY_set_year'!E:E,MATCH(TEXT($X21,"Ddd"),'NTS ONLY_set_year'!C:C,0))</f>
        <v>Sam</v>
      </c>
      <c r="U21" s="249" t="str">
        <f t="shared" ref="U21:U84" ca="1" si="13">$U$19</f>
        <v>février</v>
      </c>
      <c r="V21" s="184"/>
      <c r="W21" s="179"/>
      <c r="X21" s="430">
        <f ca="1">$AE$8+D21</f>
        <v>42035</v>
      </c>
      <c r="Y21" s="568" t="str">
        <f t="shared" ref="Y21:Y84" ca="1" si="14">IF(Y15="f",T21&amp;". "&amp;" "&amp;R21&amp;" "&amp;U21&amp;" "&amp;$AE$7,T21&amp;". "&amp;U21&amp;" "&amp;R21&amp;", "&amp;$AE$7)</f>
        <v>Sam. février , 2015</v>
      </c>
      <c r="Z21" s="431">
        <f t="shared" ca="1" si="4"/>
        <v>28</v>
      </c>
      <c r="AA21" s="432">
        <f t="shared" ca="1" si="5"/>
        <v>2</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696"/>
      <c r="I22" s="23"/>
      <c r="J22" s="25"/>
      <c r="K22" s="38"/>
      <c r="L22" s="39"/>
      <c r="M22" s="37" t="str">
        <f t="shared" si="3"/>
        <v/>
      </c>
      <c r="N22" s="27"/>
      <c r="O22" s="28"/>
      <c r="P22" s="29"/>
      <c r="Q22" s="28"/>
      <c r="R22" s="26" t="str">
        <f t="shared" si="12"/>
        <v/>
      </c>
      <c r="S22" s="62"/>
      <c r="T22" s="179" t="str">
        <f ca="1">INDEX('NTS ONLY_set_year'!E:E,MATCH(TEXT($X22,"Ddd"),'NTS ONLY_set_year'!C:C,0))</f>
        <v>Sam</v>
      </c>
      <c r="U22" s="249" t="str">
        <f t="shared" ca="1" si="13"/>
        <v>février</v>
      </c>
      <c r="V22" s="184"/>
      <c r="W22" s="179"/>
      <c r="X22" s="430">
        <f t="shared" ref="X22:X85" ca="1" si="17">$AE$8+D22</f>
        <v>42035</v>
      </c>
      <c r="Y22" s="568" t="str">
        <f t="shared" ca="1" si="14"/>
        <v>Sam. février , 2015</v>
      </c>
      <c r="Z22" s="431">
        <f t="shared" ca="1" si="4"/>
        <v>28</v>
      </c>
      <c r="AA22" s="432">
        <f t="shared" ca="1" si="5"/>
        <v>2</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694"/>
      <c r="I23" s="23"/>
      <c r="J23" s="697"/>
      <c r="K23" s="38"/>
      <c r="L23" s="39"/>
      <c r="M23" s="37" t="str">
        <f t="shared" si="3"/>
        <v/>
      </c>
      <c r="N23" s="27"/>
      <c r="O23" s="28"/>
      <c r="P23" s="29"/>
      <c r="Q23" s="28"/>
      <c r="R23" s="26" t="str">
        <f t="shared" si="12"/>
        <v/>
      </c>
      <c r="S23" s="62"/>
      <c r="T23" s="179" t="str">
        <f ca="1">INDEX('NTS ONLY_set_year'!E:E,MATCH(TEXT($X23,"Ddd"),'NTS ONLY_set_year'!C:C,0))</f>
        <v>Sam</v>
      </c>
      <c r="U23" s="249" t="str">
        <f t="shared" ca="1" si="13"/>
        <v>février</v>
      </c>
      <c r="V23" s="184"/>
      <c r="W23" s="179"/>
      <c r="X23" s="430">
        <f t="shared" ca="1" si="17"/>
        <v>42035</v>
      </c>
      <c r="Y23" s="568" t="str">
        <f t="shared" ca="1" si="14"/>
        <v>Sam. février , 2015</v>
      </c>
      <c r="Z23" s="431">
        <f t="shared" ca="1" si="4"/>
        <v>28</v>
      </c>
      <c r="AA23" s="432">
        <f t="shared" ca="1" si="5"/>
        <v>2</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Sam</v>
      </c>
      <c r="U24" s="249" t="str">
        <f t="shared" ca="1" si="13"/>
        <v>février</v>
      </c>
      <c r="V24" s="184"/>
      <c r="W24" s="179"/>
      <c r="X24" s="430">
        <f t="shared" ca="1" si="17"/>
        <v>42035</v>
      </c>
      <c r="Y24" s="568" t="str">
        <f t="shared" ca="1" si="14"/>
        <v>Sam. février , 2015</v>
      </c>
      <c r="Z24" s="431">
        <f t="shared" ca="1" si="4"/>
        <v>28</v>
      </c>
      <c r="AA24" s="432">
        <f t="shared" ca="1" si="5"/>
        <v>2</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Sam</v>
      </c>
      <c r="U25" s="249" t="str">
        <f t="shared" ca="1" si="13"/>
        <v>février</v>
      </c>
      <c r="V25" s="184"/>
      <c r="W25" s="179"/>
      <c r="X25" s="430">
        <f t="shared" ca="1" si="17"/>
        <v>42035</v>
      </c>
      <c r="Y25" s="568" t="str">
        <f t="shared" ca="1" si="14"/>
        <v>Sam. février , 2015</v>
      </c>
      <c r="Z25" s="431">
        <f t="shared" ca="1" si="4"/>
        <v>28</v>
      </c>
      <c r="AA25" s="432">
        <f t="shared" ca="1" si="5"/>
        <v>2</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Sam</v>
      </c>
      <c r="U26" s="249" t="str">
        <f t="shared" ca="1" si="13"/>
        <v>février</v>
      </c>
      <c r="V26" s="184"/>
      <c r="W26" s="179"/>
      <c r="X26" s="430">
        <f t="shared" ca="1" si="17"/>
        <v>42035</v>
      </c>
      <c r="Y26" s="568" t="str">
        <f t="shared" ca="1" si="14"/>
        <v>Sam. février , 2015</v>
      </c>
      <c r="Z26" s="431">
        <f t="shared" ca="1" si="4"/>
        <v>28</v>
      </c>
      <c r="AA26" s="432">
        <f t="shared" ca="1" si="5"/>
        <v>2</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699"/>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Sam</v>
      </c>
      <c r="U27" s="249" t="str">
        <f t="shared" ca="1" si="13"/>
        <v>février</v>
      </c>
      <c r="V27" s="184"/>
      <c r="W27" s="179"/>
      <c r="X27" s="430">
        <f t="shared" ca="1" si="17"/>
        <v>42035</v>
      </c>
      <c r="Y27" s="568" t="str">
        <f t="shared" ca="1" si="14"/>
        <v>Sam. février , 2015</v>
      </c>
      <c r="Z27" s="431">
        <f t="shared" ca="1" si="4"/>
        <v>28</v>
      </c>
      <c r="AA27" s="432">
        <f t="shared" ca="1" si="5"/>
        <v>2</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699"/>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Sam</v>
      </c>
      <c r="U28" s="249" t="str">
        <f t="shared" ca="1" si="13"/>
        <v>février</v>
      </c>
      <c r="V28" s="184"/>
      <c r="W28" s="179"/>
      <c r="X28" s="430">
        <f t="shared" ca="1" si="17"/>
        <v>42035</v>
      </c>
      <c r="Y28" s="568" t="str">
        <f t="shared" ca="1" si="14"/>
        <v>Sam. février , 2015</v>
      </c>
      <c r="Z28" s="431">
        <f t="shared" ca="1" si="4"/>
        <v>28</v>
      </c>
      <c r="AA28" s="432">
        <f t="shared" ca="1" si="5"/>
        <v>2</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699"/>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Sam</v>
      </c>
      <c r="U29" s="249" t="str">
        <f t="shared" ca="1" si="13"/>
        <v>février</v>
      </c>
      <c r="V29" s="184"/>
      <c r="W29" s="179"/>
      <c r="X29" s="430">
        <f t="shared" ca="1" si="17"/>
        <v>42035</v>
      </c>
      <c r="Y29" s="568" t="str">
        <f t="shared" ca="1" si="14"/>
        <v>Sam. février , 2015</v>
      </c>
      <c r="Z29" s="431">
        <f t="shared" ca="1" si="4"/>
        <v>28</v>
      </c>
      <c r="AA29" s="432">
        <f t="shared" ca="1" si="5"/>
        <v>2</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699"/>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Sam</v>
      </c>
      <c r="U30" s="249" t="str">
        <f t="shared" ca="1" si="13"/>
        <v>février</v>
      </c>
      <c r="V30" s="184"/>
      <c r="W30" s="179"/>
      <c r="X30" s="430">
        <f t="shared" ca="1" si="17"/>
        <v>42035</v>
      </c>
      <c r="Y30" s="568" t="str">
        <f t="shared" ca="1" si="14"/>
        <v>Sam. février , 2015</v>
      </c>
      <c r="Z30" s="431">
        <f t="shared" ca="1" si="4"/>
        <v>28</v>
      </c>
      <c r="AA30" s="432">
        <f t="shared" ca="1" si="5"/>
        <v>2</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699"/>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Sam</v>
      </c>
      <c r="U31" s="249" t="str">
        <f t="shared" ca="1" si="13"/>
        <v>février</v>
      </c>
      <c r="V31" s="184"/>
      <c r="W31" s="179"/>
      <c r="X31" s="430">
        <f t="shared" ca="1" si="17"/>
        <v>42035</v>
      </c>
      <c r="Y31" s="568" t="str">
        <f t="shared" ca="1" si="14"/>
        <v>Sam. février , 2015</v>
      </c>
      <c r="Z31" s="431">
        <f t="shared" ca="1" si="4"/>
        <v>28</v>
      </c>
      <c r="AA31" s="432">
        <f t="shared" ca="1" si="5"/>
        <v>2</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699"/>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Sam</v>
      </c>
      <c r="U32" s="249" t="str">
        <f t="shared" ca="1" si="13"/>
        <v>février</v>
      </c>
      <c r="V32" s="184"/>
      <c r="W32" s="179"/>
      <c r="X32" s="430">
        <f t="shared" ca="1" si="17"/>
        <v>42035</v>
      </c>
      <c r="Y32" s="568" t="str">
        <f t="shared" ca="1" si="14"/>
        <v>Sam. février , 2015</v>
      </c>
      <c r="Z32" s="431">
        <f t="shared" ca="1" si="4"/>
        <v>28</v>
      </c>
      <c r="AA32" s="432">
        <f t="shared" ca="1" si="5"/>
        <v>2</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699"/>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Sam</v>
      </c>
      <c r="U33" s="249" t="str">
        <f t="shared" ca="1" si="13"/>
        <v>février</v>
      </c>
      <c r="V33" s="184"/>
      <c r="W33" s="179"/>
      <c r="X33" s="430">
        <f t="shared" ca="1" si="17"/>
        <v>42035</v>
      </c>
      <c r="Y33" s="568" t="str">
        <f t="shared" ca="1" si="14"/>
        <v>Sam. février , 2015</v>
      </c>
      <c r="Z33" s="431">
        <f t="shared" ca="1" si="4"/>
        <v>28</v>
      </c>
      <c r="AA33" s="432">
        <f t="shared" ca="1" si="5"/>
        <v>2</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699"/>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Sam</v>
      </c>
      <c r="U34" s="249" t="str">
        <f t="shared" ca="1" si="13"/>
        <v>février</v>
      </c>
      <c r="V34" s="184"/>
      <c r="W34" s="179"/>
      <c r="X34" s="430">
        <f t="shared" ca="1" si="17"/>
        <v>42035</v>
      </c>
      <c r="Y34" s="568" t="str">
        <f t="shared" ca="1" si="14"/>
        <v>Sam. février , 2015</v>
      </c>
      <c r="Z34" s="431">
        <f t="shared" ca="1" si="4"/>
        <v>28</v>
      </c>
      <c r="AA34" s="432">
        <f t="shared" ca="1" si="5"/>
        <v>2</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699"/>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Sam</v>
      </c>
      <c r="U35" s="249" t="str">
        <f t="shared" ca="1" si="13"/>
        <v>février</v>
      </c>
      <c r="V35" s="184"/>
      <c r="W35" s="179"/>
      <c r="X35" s="430">
        <f t="shared" ca="1" si="17"/>
        <v>42035</v>
      </c>
      <c r="Y35" s="568" t="str">
        <f t="shared" ca="1" si="14"/>
        <v>Sam. février , 2015</v>
      </c>
      <c r="Z35" s="431">
        <f t="shared" ca="1" si="4"/>
        <v>28</v>
      </c>
      <c r="AA35" s="432">
        <f t="shared" ca="1" si="5"/>
        <v>2</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699"/>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Sam</v>
      </c>
      <c r="U36" s="249" t="str">
        <f t="shared" ca="1" si="13"/>
        <v>février</v>
      </c>
      <c r="V36" s="184"/>
      <c r="W36" s="179"/>
      <c r="X36" s="430">
        <f t="shared" ca="1" si="17"/>
        <v>42035</v>
      </c>
      <c r="Y36" s="568" t="str">
        <f t="shared" ca="1" si="14"/>
        <v>Sam. février , 2015</v>
      </c>
      <c r="Z36" s="431">
        <f t="shared" ca="1" si="4"/>
        <v>28</v>
      </c>
      <c r="AA36" s="432">
        <f t="shared" ca="1" si="5"/>
        <v>2</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699"/>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Sam</v>
      </c>
      <c r="U37" s="249" t="str">
        <f t="shared" ca="1" si="13"/>
        <v>février</v>
      </c>
      <c r="V37" s="184"/>
      <c r="W37" s="179"/>
      <c r="X37" s="430">
        <f t="shared" ca="1" si="17"/>
        <v>42035</v>
      </c>
      <c r="Y37" s="568" t="str">
        <f t="shared" ca="1" si="14"/>
        <v>Sam. février , 2015</v>
      </c>
      <c r="Z37" s="431">
        <f t="shared" ca="1" si="4"/>
        <v>28</v>
      </c>
      <c r="AA37" s="432">
        <f t="shared" ca="1" si="5"/>
        <v>2</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699"/>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Sam</v>
      </c>
      <c r="U38" s="249" t="str">
        <f t="shared" ca="1" si="13"/>
        <v>février</v>
      </c>
      <c r="V38" s="184"/>
      <c r="W38" s="179"/>
      <c r="X38" s="430">
        <f t="shared" ca="1" si="17"/>
        <v>42035</v>
      </c>
      <c r="Y38" s="568" t="str">
        <f t="shared" ca="1" si="14"/>
        <v>Sam. février , 2015</v>
      </c>
      <c r="Z38" s="431">
        <f t="shared" ca="1" si="4"/>
        <v>28</v>
      </c>
      <c r="AA38" s="432">
        <f t="shared" ca="1" si="5"/>
        <v>2</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699"/>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Sam</v>
      </c>
      <c r="U39" s="249" t="str">
        <f t="shared" ca="1" si="13"/>
        <v>février</v>
      </c>
      <c r="V39" s="184"/>
      <c r="W39" s="179"/>
      <c r="X39" s="430">
        <f t="shared" ca="1" si="17"/>
        <v>42035</v>
      </c>
      <c r="Y39" s="568" t="str">
        <f t="shared" ca="1" si="14"/>
        <v>Sam. février , 2015</v>
      </c>
      <c r="Z39" s="431">
        <f t="shared" ca="1" si="4"/>
        <v>28</v>
      </c>
      <c r="AA39" s="432">
        <f t="shared" ca="1" si="5"/>
        <v>2</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699"/>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Sam</v>
      </c>
      <c r="U40" s="249" t="str">
        <f t="shared" ca="1" si="13"/>
        <v>février</v>
      </c>
      <c r="V40" s="184"/>
      <c r="W40" s="179"/>
      <c r="X40" s="430">
        <f t="shared" ca="1" si="17"/>
        <v>42035</v>
      </c>
      <c r="Y40" s="568" t="str">
        <f t="shared" ca="1" si="14"/>
        <v>Sam. février , 2015</v>
      </c>
      <c r="Z40" s="431">
        <f t="shared" ca="1" si="4"/>
        <v>28</v>
      </c>
      <c r="AA40" s="432">
        <f t="shared" ca="1" si="5"/>
        <v>2</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699"/>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Sam</v>
      </c>
      <c r="U41" s="249" t="str">
        <f t="shared" ca="1" si="13"/>
        <v>février</v>
      </c>
      <c r="V41" s="184"/>
      <c r="W41" s="179"/>
      <c r="X41" s="430">
        <f t="shared" ca="1" si="17"/>
        <v>42035</v>
      </c>
      <c r="Y41" s="568" t="str">
        <f t="shared" ca="1" si="14"/>
        <v>Sam. février , 2015</v>
      </c>
      <c r="Z41" s="431">
        <f t="shared" ca="1" si="4"/>
        <v>28</v>
      </c>
      <c r="AA41" s="432">
        <f t="shared" ca="1" si="5"/>
        <v>2</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699"/>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Sam</v>
      </c>
      <c r="U42" s="249" t="str">
        <f t="shared" ca="1" si="13"/>
        <v>février</v>
      </c>
      <c r="V42" s="184"/>
      <c r="W42" s="179"/>
      <c r="X42" s="430">
        <f t="shared" ca="1" si="17"/>
        <v>42035</v>
      </c>
      <c r="Y42" s="568" t="str">
        <f t="shared" ca="1" si="14"/>
        <v>Sam. février , 2015</v>
      </c>
      <c r="Z42" s="431">
        <f t="shared" ca="1" si="4"/>
        <v>28</v>
      </c>
      <c r="AA42" s="432">
        <f t="shared" ca="1" si="5"/>
        <v>2</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699"/>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Sam</v>
      </c>
      <c r="U43" s="249" t="str">
        <f t="shared" ca="1" si="13"/>
        <v>février</v>
      </c>
      <c r="V43" s="184"/>
      <c r="W43" s="179"/>
      <c r="X43" s="430">
        <f t="shared" ca="1" si="17"/>
        <v>42035</v>
      </c>
      <c r="Y43" s="568" t="str">
        <f t="shared" ca="1" si="14"/>
        <v>Sam. février , 2015</v>
      </c>
      <c r="Z43" s="431">
        <f t="shared" ca="1" si="4"/>
        <v>28</v>
      </c>
      <c r="AA43" s="432">
        <f t="shared" ca="1" si="5"/>
        <v>2</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699"/>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Sam</v>
      </c>
      <c r="U44" s="249" t="str">
        <f t="shared" ca="1" si="13"/>
        <v>février</v>
      </c>
      <c r="V44" s="184"/>
      <c r="W44" s="179"/>
      <c r="X44" s="430">
        <f t="shared" ca="1" si="17"/>
        <v>42035</v>
      </c>
      <c r="Y44" s="568" t="str">
        <f t="shared" ca="1" si="14"/>
        <v>Sam. février , 2015</v>
      </c>
      <c r="Z44" s="431">
        <f t="shared" ca="1" si="4"/>
        <v>28</v>
      </c>
      <c r="AA44" s="432">
        <f t="shared" ca="1" si="5"/>
        <v>2</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699"/>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Sam</v>
      </c>
      <c r="U45" s="249" t="str">
        <f t="shared" ca="1" si="13"/>
        <v>février</v>
      </c>
      <c r="V45" s="184"/>
      <c r="W45" s="179"/>
      <c r="X45" s="430">
        <f t="shared" ca="1" si="17"/>
        <v>42035</v>
      </c>
      <c r="Y45" s="568" t="str">
        <f t="shared" ca="1" si="14"/>
        <v>Sam. février , 2015</v>
      </c>
      <c r="Z45" s="431">
        <f t="shared" ca="1" si="4"/>
        <v>28</v>
      </c>
      <c r="AA45" s="432">
        <f t="shared" ca="1" si="5"/>
        <v>2</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699"/>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Sam</v>
      </c>
      <c r="U46" s="249" t="str">
        <f t="shared" ca="1" si="13"/>
        <v>février</v>
      </c>
      <c r="V46" s="184"/>
      <c r="W46" s="179"/>
      <c r="X46" s="430">
        <f t="shared" ca="1" si="17"/>
        <v>42035</v>
      </c>
      <c r="Y46" s="568" t="str">
        <f t="shared" ca="1" si="14"/>
        <v>Sam. février , 2015</v>
      </c>
      <c r="Z46" s="431">
        <f t="shared" ca="1" si="4"/>
        <v>28</v>
      </c>
      <c r="AA46" s="432">
        <f t="shared" ca="1" si="5"/>
        <v>2</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699"/>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Sam</v>
      </c>
      <c r="U47" s="249" t="str">
        <f t="shared" ca="1" si="13"/>
        <v>février</v>
      </c>
      <c r="V47" s="184"/>
      <c r="W47" s="179"/>
      <c r="X47" s="430">
        <f t="shared" ca="1" si="17"/>
        <v>42035</v>
      </c>
      <c r="Y47" s="568" t="str">
        <f t="shared" ca="1" si="14"/>
        <v>Sam. février , 2015</v>
      </c>
      <c r="Z47" s="431">
        <f t="shared" ca="1" si="4"/>
        <v>28</v>
      </c>
      <c r="AA47" s="432">
        <f t="shared" ca="1" si="5"/>
        <v>2</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699"/>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Sam</v>
      </c>
      <c r="U48" s="249" t="str">
        <f t="shared" ca="1" si="13"/>
        <v>février</v>
      </c>
      <c r="V48" s="184"/>
      <c r="W48" s="179"/>
      <c r="X48" s="430">
        <f t="shared" ca="1" si="17"/>
        <v>42035</v>
      </c>
      <c r="Y48" s="568" t="str">
        <f t="shared" ca="1" si="14"/>
        <v>Sam. février , 2015</v>
      </c>
      <c r="Z48" s="431">
        <f t="shared" ca="1" si="4"/>
        <v>28</v>
      </c>
      <c r="AA48" s="432">
        <f t="shared" ca="1" si="5"/>
        <v>2</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699"/>
      <c r="E49" s="121"/>
      <c r="F49" s="121"/>
      <c r="G49" s="121" t="str">
        <f ca="1">IF(ISBLANK(D49),IF(AND(ISNUMBER(D48),D48&lt;$AF$5),'NTS ONLY_set_year'!$E$62,"- -"),IF(D49&gt;$AF$5,$AG$5,IF(D49&gt;D48+1,$AG$6,IF(D49&lt;D48,$AG$7,Y49))))</f>
        <v>- -</v>
      </c>
      <c r="H49" s="700"/>
      <c r="I49" s="701"/>
      <c r="J49" s="25"/>
      <c r="K49" s="38"/>
      <c r="L49" s="39"/>
      <c r="M49" s="37" t="str">
        <f t="shared" si="3"/>
        <v/>
      </c>
      <c r="N49" s="27"/>
      <c r="O49" s="28"/>
      <c r="P49" s="29"/>
      <c r="Q49" s="28"/>
      <c r="R49" s="26" t="str">
        <f t="shared" si="12"/>
        <v/>
      </c>
      <c r="S49" s="62"/>
      <c r="T49" s="179" t="str">
        <f ca="1">INDEX('NTS ONLY_set_year'!E:E,MATCH(TEXT($X49,"Ddd"),'NTS ONLY_set_year'!C:C,0))</f>
        <v>Sam</v>
      </c>
      <c r="U49" s="249" t="str">
        <f t="shared" ca="1" si="13"/>
        <v>février</v>
      </c>
      <c r="V49" s="184"/>
      <c r="W49" s="179"/>
      <c r="X49" s="430">
        <f t="shared" ca="1" si="17"/>
        <v>42035</v>
      </c>
      <c r="Y49" s="568" t="str">
        <f t="shared" ca="1" si="14"/>
        <v>Sam. février , 2015</v>
      </c>
      <c r="Z49" s="431">
        <f t="shared" ca="1" si="4"/>
        <v>28</v>
      </c>
      <c r="AA49" s="432">
        <f t="shared" ca="1" si="5"/>
        <v>2</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Sam</v>
      </c>
      <c r="U50" s="249" t="str">
        <f t="shared" ca="1" si="13"/>
        <v>février</v>
      </c>
      <c r="V50" s="184"/>
      <c r="W50" s="179"/>
      <c r="X50" s="430">
        <f t="shared" ca="1" si="17"/>
        <v>42035</v>
      </c>
      <c r="Y50" s="568" t="str">
        <f t="shared" ca="1" si="14"/>
        <v>Sam. février , 2015</v>
      </c>
      <c r="Z50" s="431">
        <f t="shared" ca="1" si="4"/>
        <v>28</v>
      </c>
      <c r="AA50" s="432">
        <f t="shared" ca="1" si="5"/>
        <v>2</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Sam</v>
      </c>
      <c r="U51" s="249" t="str">
        <f t="shared" ca="1" si="13"/>
        <v>février</v>
      </c>
      <c r="V51" s="184"/>
      <c r="W51" s="179"/>
      <c r="X51" s="430">
        <f t="shared" ca="1" si="17"/>
        <v>42035</v>
      </c>
      <c r="Y51" s="568" t="str">
        <f t="shared" ca="1" si="14"/>
        <v>Sam. février , 2015</v>
      </c>
      <c r="Z51" s="431">
        <f t="shared" ca="1" si="4"/>
        <v>28</v>
      </c>
      <c r="AA51" s="432">
        <f t="shared" ca="1" si="5"/>
        <v>2</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Sam</v>
      </c>
      <c r="U52" s="249" t="str">
        <f t="shared" ca="1" si="13"/>
        <v>février</v>
      </c>
      <c r="V52" s="184"/>
      <c r="W52" s="179"/>
      <c r="X52" s="430">
        <f t="shared" ca="1" si="17"/>
        <v>42035</v>
      </c>
      <c r="Y52" s="568" t="str">
        <f t="shared" ca="1" si="14"/>
        <v>Sam. février , 2015</v>
      </c>
      <c r="Z52" s="431">
        <f t="shared" ca="1" si="4"/>
        <v>28</v>
      </c>
      <c r="AA52" s="432">
        <f t="shared" ca="1" si="5"/>
        <v>2</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Sam</v>
      </c>
      <c r="U53" s="249" t="str">
        <f t="shared" ca="1" si="13"/>
        <v>février</v>
      </c>
      <c r="V53" s="184"/>
      <c r="W53" s="179"/>
      <c r="X53" s="430">
        <f t="shared" ca="1" si="17"/>
        <v>42035</v>
      </c>
      <c r="Y53" s="568" t="str">
        <f t="shared" ca="1" si="14"/>
        <v>Sam. février , 2015</v>
      </c>
      <c r="Z53" s="431">
        <f t="shared" ca="1" si="4"/>
        <v>28</v>
      </c>
      <c r="AA53" s="432">
        <f t="shared" ca="1" si="5"/>
        <v>2</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Sam</v>
      </c>
      <c r="U54" s="249" t="str">
        <f t="shared" ca="1" si="13"/>
        <v>février</v>
      </c>
      <c r="V54" s="184"/>
      <c r="W54" s="179"/>
      <c r="X54" s="430">
        <f t="shared" ca="1" si="17"/>
        <v>42035</v>
      </c>
      <c r="Y54" s="568" t="str">
        <f t="shared" ca="1" si="14"/>
        <v>Sam. février , 2015</v>
      </c>
      <c r="Z54" s="431">
        <f t="shared" ca="1" si="4"/>
        <v>28</v>
      </c>
      <c r="AA54" s="432">
        <f t="shared" ca="1" si="5"/>
        <v>2</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Sam</v>
      </c>
      <c r="U55" s="249" t="str">
        <f t="shared" ca="1" si="13"/>
        <v>février</v>
      </c>
      <c r="V55" s="184"/>
      <c r="W55" s="179"/>
      <c r="X55" s="430">
        <f t="shared" ca="1" si="17"/>
        <v>42035</v>
      </c>
      <c r="Y55" s="568" t="str">
        <f t="shared" ca="1" si="14"/>
        <v>Sam. février , 2015</v>
      </c>
      <c r="Z55" s="431">
        <f t="shared" ca="1" si="4"/>
        <v>28</v>
      </c>
      <c r="AA55" s="432">
        <f t="shared" ca="1" si="5"/>
        <v>2</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Sam</v>
      </c>
      <c r="U56" s="249" t="str">
        <f t="shared" ca="1" si="13"/>
        <v>février</v>
      </c>
      <c r="V56" s="184"/>
      <c r="W56" s="179"/>
      <c r="X56" s="430">
        <f t="shared" ca="1" si="17"/>
        <v>42035</v>
      </c>
      <c r="Y56" s="568" t="str">
        <f t="shared" ca="1" si="14"/>
        <v>Sam. février , 2015</v>
      </c>
      <c r="Z56" s="431">
        <f t="shared" ca="1" si="4"/>
        <v>28</v>
      </c>
      <c r="AA56" s="432">
        <f t="shared" ca="1" si="5"/>
        <v>2</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Sam</v>
      </c>
      <c r="U57" s="249" t="str">
        <f t="shared" ca="1" si="13"/>
        <v>février</v>
      </c>
      <c r="V57" s="184"/>
      <c r="W57" s="179"/>
      <c r="X57" s="430">
        <f t="shared" ca="1" si="17"/>
        <v>42035</v>
      </c>
      <c r="Y57" s="568" t="str">
        <f t="shared" ca="1" si="14"/>
        <v>Sam. février , 2015</v>
      </c>
      <c r="Z57" s="431">
        <f t="shared" ca="1" si="4"/>
        <v>28</v>
      </c>
      <c r="AA57" s="432">
        <f t="shared" ca="1" si="5"/>
        <v>2</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Sam</v>
      </c>
      <c r="U58" s="249" t="str">
        <f t="shared" ca="1" si="13"/>
        <v>février</v>
      </c>
      <c r="V58" s="184"/>
      <c r="W58" s="179"/>
      <c r="X58" s="430">
        <f t="shared" ca="1" si="17"/>
        <v>42035</v>
      </c>
      <c r="Y58" s="568" t="str">
        <f t="shared" ca="1" si="14"/>
        <v>Sam. février , 2015</v>
      </c>
      <c r="Z58" s="431">
        <f t="shared" ca="1" si="4"/>
        <v>28</v>
      </c>
      <c r="AA58" s="432">
        <f t="shared" ca="1" si="5"/>
        <v>2</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Sam</v>
      </c>
      <c r="U59" s="249" t="str">
        <f t="shared" ca="1" si="13"/>
        <v>février</v>
      </c>
      <c r="V59" s="184"/>
      <c r="W59" s="179"/>
      <c r="X59" s="430">
        <f t="shared" ca="1" si="17"/>
        <v>42035</v>
      </c>
      <c r="Y59" s="568" t="str">
        <f t="shared" ca="1" si="14"/>
        <v>Sam. février , 2015</v>
      </c>
      <c r="Z59" s="431">
        <f t="shared" ca="1" si="4"/>
        <v>28</v>
      </c>
      <c r="AA59" s="432">
        <f t="shared" ca="1" si="5"/>
        <v>2</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Sam</v>
      </c>
      <c r="U60" s="249" t="str">
        <f t="shared" ca="1" si="13"/>
        <v>février</v>
      </c>
      <c r="V60" s="184"/>
      <c r="W60" s="179"/>
      <c r="X60" s="430">
        <f t="shared" ca="1" si="17"/>
        <v>42035</v>
      </c>
      <c r="Y60" s="568" t="str">
        <f t="shared" ca="1" si="14"/>
        <v>Sam. février , 2015</v>
      </c>
      <c r="Z60" s="431">
        <f t="shared" ca="1" si="4"/>
        <v>28</v>
      </c>
      <c r="AA60" s="432">
        <f t="shared" ca="1" si="5"/>
        <v>2</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Sam</v>
      </c>
      <c r="U61" s="249" t="str">
        <f t="shared" ca="1" si="13"/>
        <v>février</v>
      </c>
      <c r="V61" s="184"/>
      <c r="W61" s="179"/>
      <c r="X61" s="430">
        <f t="shared" ca="1" si="17"/>
        <v>42035</v>
      </c>
      <c r="Y61" s="568" t="str">
        <f t="shared" ca="1" si="14"/>
        <v>Sam. février , 2015</v>
      </c>
      <c r="Z61" s="431">
        <f t="shared" ca="1" si="4"/>
        <v>28</v>
      </c>
      <c r="AA61" s="432">
        <f t="shared" ca="1" si="5"/>
        <v>2</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Sam</v>
      </c>
      <c r="U62" s="249" t="str">
        <f t="shared" ca="1" si="13"/>
        <v>février</v>
      </c>
      <c r="V62" s="184"/>
      <c r="W62" s="179"/>
      <c r="X62" s="430">
        <f t="shared" ca="1" si="17"/>
        <v>42035</v>
      </c>
      <c r="Y62" s="568" t="str">
        <f t="shared" ca="1" si="14"/>
        <v>Sam. février , 2015</v>
      </c>
      <c r="Z62" s="431">
        <f t="shared" ca="1" si="4"/>
        <v>28</v>
      </c>
      <c r="AA62" s="432">
        <f t="shared" ca="1" si="5"/>
        <v>2</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Sam</v>
      </c>
      <c r="U63" s="249" t="str">
        <f t="shared" ca="1" si="13"/>
        <v>février</v>
      </c>
      <c r="V63" s="184"/>
      <c r="W63" s="179"/>
      <c r="X63" s="430">
        <f t="shared" ca="1" si="17"/>
        <v>42035</v>
      </c>
      <c r="Y63" s="568" t="str">
        <f t="shared" ca="1" si="14"/>
        <v>Sam. février , 2015</v>
      </c>
      <c r="Z63" s="431">
        <f t="shared" ca="1" si="4"/>
        <v>28</v>
      </c>
      <c r="AA63" s="432">
        <f t="shared" ca="1" si="5"/>
        <v>2</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Sam</v>
      </c>
      <c r="U64" s="249" t="str">
        <f t="shared" ca="1" si="13"/>
        <v>février</v>
      </c>
      <c r="V64" s="184"/>
      <c r="W64" s="179"/>
      <c r="X64" s="430">
        <f t="shared" ca="1" si="17"/>
        <v>42035</v>
      </c>
      <c r="Y64" s="568" t="str">
        <f t="shared" ca="1" si="14"/>
        <v>Sam. février , 2015</v>
      </c>
      <c r="Z64" s="431">
        <f t="shared" ca="1" si="4"/>
        <v>28</v>
      </c>
      <c r="AA64" s="432">
        <f t="shared" ca="1" si="5"/>
        <v>2</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Sam</v>
      </c>
      <c r="U65" s="249" t="str">
        <f t="shared" ca="1" si="13"/>
        <v>février</v>
      </c>
      <c r="V65" s="184"/>
      <c r="W65" s="179"/>
      <c r="X65" s="430">
        <f t="shared" ca="1" si="17"/>
        <v>42035</v>
      </c>
      <c r="Y65" s="568" t="str">
        <f t="shared" ca="1" si="14"/>
        <v>Sam. février , 2015</v>
      </c>
      <c r="Z65" s="431">
        <f t="shared" ca="1" si="4"/>
        <v>28</v>
      </c>
      <c r="AA65" s="432">
        <f t="shared" ca="1" si="5"/>
        <v>2</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Sam</v>
      </c>
      <c r="U66" s="249" t="str">
        <f t="shared" ca="1" si="13"/>
        <v>février</v>
      </c>
      <c r="V66" s="184"/>
      <c r="W66" s="179"/>
      <c r="X66" s="430">
        <f t="shared" ca="1" si="17"/>
        <v>42035</v>
      </c>
      <c r="Y66" s="568" t="str">
        <f t="shared" ca="1" si="14"/>
        <v>Sam. février , 2015</v>
      </c>
      <c r="Z66" s="431">
        <f t="shared" ca="1" si="4"/>
        <v>28</v>
      </c>
      <c r="AA66" s="432">
        <f t="shared" ca="1" si="5"/>
        <v>2</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Sam</v>
      </c>
      <c r="U67" s="249" t="str">
        <f t="shared" ca="1" si="13"/>
        <v>février</v>
      </c>
      <c r="V67" s="184"/>
      <c r="W67" s="179"/>
      <c r="X67" s="430">
        <f t="shared" ca="1" si="17"/>
        <v>42035</v>
      </c>
      <c r="Y67" s="568" t="str">
        <f t="shared" ca="1" si="14"/>
        <v>Sam. février , 2015</v>
      </c>
      <c r="Z67" s="431">
        <f t="shared" ca="1" si="4"/>
        <v>28</v>
      </c>
      <c r="AA67" s="432">
        <f t="shared" ca="1" si="5"/>
        <v>2</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Sam</v>
      </c>
      <c r="U68" s="249" t="str">
        <f t="shared" ca="1" si="13"/>
        <v>février</v>
      </c>
      <c r="V68" s="184"/>
      <c r="W68" s="179"/>
      <c r="X68" s="430">
        <f t="shared" ca="1" si="17"/>
        <v>42035</v>
      </c>
      <c r="Y68" s="568" t="str">
        <f t="shared" ca="1" si="14"/>
        <v>Sam. février , 2015</v>
      </c>
      <c r="Z68" s="431">
        <f t="shared" ca="1" si="4"/>
        <v>28</v>
      </c>
      <c r="AA68" s="432">
        <f t="shared" ca="1" si="5"/>
        <v>2</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Sam</v>
      </c>
      <c r="U69" s="249" t="str">
        <f t="shared" ca="1" si="13"/>
        <v>février</v>
      </c>
      <c r="V69" s="184"/>
      <c r="W69" s="179"/>
      <c r="X69" s="430">
        <f t="shared" ca="1" si="17"/>
        <v>42035</v>
      </c>
      <c r="Y69" s="568" t="str">
        <f t="shared" ca="1" si="14"/>
        <v>Sam. février , 2015</v>
      </c>
      <c r="Z69" s="431">
        <f t="shared" ca="1" si="4"/>
        <v>28</v>
      </c>
      <c r="AA69" s="432">
        <f t="shared" ca="1" si="5"/>
        <v>2</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Sam</v>
      </c>
      <c r="U70" s="249" t="str">
        <f t="shared" ca="1" si="13"/>
        <v>février</v>
      </c>
      <c r="V70" s="184"/>
      <c r="W70" s="179"/>
      <c r="X70" s="430">
        <f t="shared" ca="1" si="17"/>
        <v>42035</v>
      </c>
      <c r="Y70" s="568" t="str">
        <f t="shared" ca="1" si="14"/>
        <v>Sam. février , 2015</v>
      </c>
      <c r="Z70" s="431">
        <f t="shared" ca="1" si="4"/>
        <v>28</v>
      </c>
      <c r="AA70" s="432">
        <f t="shared" ca="1" si="5"/>
        <v>2</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Sam</v>
      </c>
      <c r="U71" s="249" t="str">
        <f t="shared" ca="1" si="13"/>
        <v>février</v>
      </c>
      <c r="V71" s="184"/>
      <c r="W71" s="179"/>
      <c r="X71" s="430">
        <f t="shared" ca="1" si="17"/>
        <v>42035</v>
      </c>
      <c r="Y71" s="568" t="str">
        <f t="shared" ca="1" si="14"/>
        <v>Sam. février , 2015</v>
      </c>
      <c r="Z71" s="431">
        <f t="shared" ca="1" si="4"/>
        <v>28</v>
      </c>
      <c r="AA71" s="432">
        <f t="shared" ca="1" si="5"/>
        <v>2</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Sam</v>
      </c>
      <c r="U72" s="249" t="str">
        <f t="shared" ca="1" si="13"/>
        <v>février</v>
      </c>
      <c r="V72" s="184"/>
      <c r="W72" s="179"/>
      <c r="X72" s="430">
        <f t="shared" ca="1" si="17"/>
        <v>42035</v>
      </c>
      <c r="Y72" s="568" t="str">
        <f t="shared" ca="1" si="14"/>
        <v>Sam. février , 2015</v>
      </c>
      <c r="Z72" s="431">
        <f t="shared" ca="1" si="4"/>
        <v>28</v>
      </c>
      <c r="AA72" s="432">
        <f t="shared" ca="1" si="5"/>
        <v>2</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Sam</v>
      </c>
      <c r="U73" s="249" t="str">
        <f t="shared" ca="1" si="13"/>
        <v>février</v>
      </c>
      <c r="V73" s="184"/>
      <c r="W73" s="179"/>
      <c r="X73" s="430">
        <f t="shared" ca="1" si="17"/>
        <v>42035</v>
      </c>
      <c r="Y73" s="568" t="str">
        <f t="shared" ca="1" si="14"/>
        <v>Sam. février , 2015</v>
      </c>
      <c r="Z73" s="431">
        <f t="shared" ca="1" si="4"/>
        <v>28</v>
      </c>
      <c r="AA73" s="432">
        <f t="shared" ca="1" si="5"/>
        <v>2</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Sam</v>
      </c>
      <c r="U74" s="249" t="str">
        <f t="shared" ca="1" si="13"/>
        <v>février</v>
      </c>
      <c r="V74" s="184"/>
      <c r="W74" s="179"/>
      <c r="X74" s="430">
        <f t="shared" ca="1" si="17"/>
        <v>42035</v>
      </c>
      <c r="Y74" s="568" t="str">
        <f t="shared" ca="1" si="14"/>
        <v>Sam. février , 2015</v>
      </c>
      <c r="Z74" s="431">
        <f t="shared" ca="1" si="4"/>
        <v>28</v>
      </c>
      <c r="AA74" s="432">
        <f t="shared" ca="1" si="5"/>
        <v>2</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Sam</v>
      </c>
      <c r="U75" s="249" t="str">
        <f t="shared" ca="1" si="13"/>
        <v>février</v>
      </c>
      <c r="V75" s="184"/>
      <c r="W75" s="179"/>
      <c r="X75" s="430">
        <f t="shared" ca="1" si="17"/>
        <v>42035</v>
      </c>
      <c r="Y75" s="568" t="str">
        <f t="shared" ca="1" si="14"/>
        <v>Sam. février , 2015</v>
      </c>
      <c r="Z75" s="431">
        <f t="shared" ca="1" si="4"/>
        <v>28</v>
      </c>
      <c r="AA75" s="432">
        <f t="shared" ca="1" si="5"/>
        <v>2</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Sam</v>
      </c>
      <c r="U76" s="249" t="str">
        <f t="shared" ca="1" si="13"/>
        <v>février</v>
      </c>
      <c r="V76" s="184"/>
      <c r="W76" s="179"/>
      <c r="X76" s="430">
        <f t="shared" ca="1" si="17"/>
        <v>42035</v>
      </c>
      <c r="Y76" s="568" t="str">
        <f t="shared" ca="1" si="14"/>
        <v>Sam. février , 2015</v>
      </c>
      <c r="Z76" s="431">
        <f t="shared" ca="1" si="4"/>
        <v>28</v>
      </c>
      <c r="AA76" s="432">
        <f t="shared" ca="1" si="5"/>
        <v>2</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Sam</v>
      </c>
      <c r="U77" s="249" t="str">
        <f t="shared" ca="1" si="13"/>
        <v>février</v>
      </c>
      <c r="V77" s="184"/>
      <c r="W77" s="179"/>
      <c r="X77" s="430">
        <f t="shared" ca="1" si="17"/>
        <v>42035</v>
      </c>
      <c r="Y77" s="568" t="str">
        <f t="shared" ca="1" si="14"/>
        <v>Sam. février , 2015</v>
      </c>
      <c r="Z77" s="431">
        <f t="shared" ca="1" si="4"/>
        <v>28</v>
      </c>
      <c r="AA77" s="432">
        <f t="shared" ca="1" si="5"/>
        <v>2</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Sam</v>
      </c>
      <c r="U78" s="249" t="str">
        <f t="shared" ca="1" si="13"/>
        <v>février</v>
      </c>
      <c r="V78" s="184"/>
      <c r="W78" s="179"/>
      <c r="X78" s="430">
        <f t="shared" ca="1" si="17"/>
        <v>42035</v>
      </c>
      <c r="Y78" s="568" t="str">
        <f t="shared" ca="1" si="14"/>
        <v>Sam. février , 2015</v>
      </c>
      <c r="Z78" s="431">
        <f t="shared" ca="1" si="4"/>
        <v>28</v>
      </c>
      <c r="AA78" s="432">
        <f t="shared" ca="1" si="5"/>
        <v>2</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Sam</v>
      </c>
      <c r="U79" s="249" t="str">
        <f t="shared" ca="1" si="13"/>
        <v>février</v>
      </c>
      <c r="V79" s="184"/>
      <c r="W79" s="179"/>
      <c r="X79" s="430">
        <f t="shared" ca="1" si="17"/>
        <v>42035</v>
      </c>
      <c r="Y79" s="568" t="str">
        <f t="shared" ca="1" si="14"/>
        <v>Sam. février , 2015</v>
      </c>
      <c r="Z79" s="431">
        <f t="shared" ca="1" si="4"/>
        <v>28</v>
      </c>
      <c r="AA79" s="432">
        <f t="shared" ca="1" si="5"/>
        <v>2</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Sam</v>
      </c>
      <c r="U80" s="249" t="str">
        <f t="shared" ca="1" si="13"/>
        <v>février</v>
      </c>
      <c r="V80" s="184"/>
      <c r="W80" s="179"/>
      <c r="X80" s="430">
        <f t="shared" ca="1" si="17"/>
        <v>42035</v>
      </c>
      <c r="Y80" s="568" t="str">
        <f t="shared" ca="1" si="14"/>
        <v>Sam. février , 2015</v>
      </c>
      <c r="Z80" s="431">
        <f t="shared" ca="1" si="4"/>
        <v>28</v>
      </c>
      <c r="AA80" s="432">
        <f t="shared" ca="1" si="5"/>
        <v>2</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Sam</v>
      </c>
      <c r="U81" s="249" t="str">
        <f t="shared" ca="1" si="13"/>
        <v>février</v>
      </c>
      <c r="V81" s="184"/>
      <c r="W81" s="179"/>
      <c r="X81" s="430">
        <f t="shared" ca="1" si="17"/>
        <v>42035</v>
      </c>
      <c r="Y81" s="568" t="str">
        <f t="shared" ca="1" si="14"/>
        <v>Sam. février , 2015</v>
      </c>
      <c r="Z81" s="431">
        <f t="shared" ca="1" si="4"/>
        <v>28</v>
      </c>
      <c r="AA81" s="432">
        <f t="shared" ca="1" si="5"/>
        <v>2</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Sam</v>
      </c>
      <c r="U82" s="249" t="str">
        <f t="shared" ca="1" si="13"/>
        <v>février</v>
      </c>
      <c r="V82" s="184"/>
      <c r="W82" s="179"/>
      <c r="X82" s="430">
        <f t="shared" ca="1" si="17"/>
        <v>42035</v>
      </c>
      <c r="Y82" s="568" t="str">
        <f t="shared" ca="1" si="14"/>
        <v>Sam. février , 2015</v>
      </c>
      <c r="Z82" s="431">
        <f t="shared" ca="1" si="4"/>
        <v>28</v>
      </c>
      <c r="AA82" s="432">
        <f t="shared" ca="1" si="5"/>
        <v>2</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Sam</v>
      </c>
      <c r="U83" s="249" t="str">
        <f t="shared" ca="1" si="13"/>
        <v>février</v>
      </c>
      <c r="V83" s="184"/>
      <c r="W83" s="179"/>
      <c r="X83" s="430">
        <f t="shared" ca="1" si="17"/>
        <v>42035</v>
      </c>
      <c r="Y83" s="568" t="str">
        <f t="shared" ca="1" si="14"/>
        <v>Sam. février , 2015</v>
      </c>
      <c r="Z83" s="431">
        <f t="shared" ca="1" si="4"/>
        <v>28</v>
      </c>
      <c r="AA83" s="432">
        <f t="shared" ca="1" si="5"/>
        <v>2</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Sam</v>
      </c>
      <c r="U84" s="249" t="str">
        <f t="shared" ca="1" si="13"/>
        <v>février</v>
      </c>
      <c r="V84" s="184"/>
      <c r="W84" s="179"/>
      <c r="X84" s="430">
        <f t="shared" ca="1" si="17"/>
        <v>42035</v>
      </c>
      <c r="Y84" s="568" t="str">
        <f t="shared" ca="1" si="14"/>
        <v>Sam. février , 2015</v>
      </c>
      <c r="Z84" s="431">
        <f t="shared" ref="Z84:Z147" ca="1" si="24">MIN(R84,$AF$5)</f>
        <v>28</v>
      </c>
      <c r="AA84" s="432">
        <f t="shared" ref="AA84:AA147" ca="1" si="25">$AD$6</f>
        <v>2</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Sam</v>
      </c>
      <c r="U85" s="249" t="str">
        <f t="shared" ref="U85:U148" ca="1" si="32">$U$19</f>
        <v>février</v>
      </c>
      <c r="V85" s="184"/>
      <c r="W85" s="179"/>
      <c r="X85" s="430">
        <f t="shared" ca="1" si="17"/>
        <v>42035</v>
      </c>
      <c r="Y85" s="568" t="str">
        <f t="shared" ref="Y85:Y148" ca="1" si="33">IF(Y79="f",T85&amp;". "&amp;" "&amp;R85&amp;" "&amp;U85&amp;" "&amp;$AE$7,T85&amp;". "&amp;U85&amp;" "&amp;R85&amp;", "&amp;$AE$7)</f>
        <v>Sam. février , 2015</v>
      </c>
      <c r="Z85" s="431">
        <f t="shared" ca="1" si="24"/>
        <v>28</v>
      </c>
      <c r="AA85" s="432">
        <f t="shared" ca="1" si="25"/>
        <v>2</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Sam</v>
      </c>
      <c r="U86" s="249" t="str">
        <f t="shared" ca="1" si="32"/>
        <v>février</v>
      </c>
      <c r="V86" s="184"/>
      <c r="W86" s="179"/>
      <c r="X86" s="430">
        <f t="shared" ref="X86:X149" ca="1" si="36">$AE$8+D86</f>
        <v>42035</v>
      </c>
      <c r="Y86" s="568" t="str">
        <f t="shared" ca="1" si="33"/>
        <v>Sam. février , 2015</v>
      </c>
      <c r="Z86" s="431">
        <f t="shared" ca="1" si="24"/>
        <v>28</v>
      </c>
      <c r="AA86" s="432">
        <f t="shared" ca="1" si="25"/>
        <v>2</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Sam</v>
      </c>
      <c r="U87" s="249" t="str">
        <f t="shared" ca="1" si="32"/>
        <v>février</v>
      </c>
      <c r="V87" s="184"/>
      <c r="W87" s="179"/>
      <c r="X87" s="430">
        <f t="shared" ca="1" si="36"/>
        <v>42035</v>
      </c>
      <c r="Y87" s="568" t="str">
        <f t="shared" ca="1" si="33"/>
        <v>Sam. février , 2015</v>
      </c>
      <c r="Z87" s="431">
        <f t="shared" ca="1" si="24"/>
        <v>28</v>
      </c>
      <c r="AA87" s="432">
        <f t="shared" ca="1" si="25"/>
        <v>2</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Sam</v>
      </c>
      <c r="U88" s="249" t="str">
        <f t="shared" ca="1" si="32"/>
        <v>février</v>
      </c>
      <c r="V88" s="184"/>
      <c r="W88" s="179"/>
      <c r="X88" s="430">
        <f t="shared" ca="1" si="36"/>
        <v>42035</v>
      </c>
      <c r="Y88" s="568" t="str">
        <f t="shared" ca="1" si="33"/>
        <v>Sam. février , 2015</v>
      </c>
      <c r="Z88" s="431">
        <f t="shared" ca="1" si="24"/>
        <v>28</v>
      </c>
      <c r="AA88" s="432">
        <f t="shared" ca="1" si="25"/>
        <v>2</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Sam</v>
      </c>
      <c r="U89" s="249" t="str">
        <f t="shared" ca="1" si="32"/>
        <v>février</v>
      </c>
      <c r="V89" s="184"/>
      <c r="W89" s="179"/>
      <c r="X89" s="430">
        <f t="shared" ca="1" si="36"/>
        <v>42035</v>
      </c>
      <c r="Y89" s="568" t="str">
        <f t="shared" ca="1" si="33"/>
        <v>Sam. février , 2015</v>
      </c>
      <c r="Z89" s="431">
        <f t="shared" ca="1" si="24"/>
        <v>28</v>
      </c>
      <c r="AA89" s="432">
        <f t="shared" ca="1" si="25"/>
        <v>2</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Sam</v>
      </c>
      <c r="U90" s="249" t="str">
        <f t="shared" ca="1" si="32"/>
        <v>février</v>
      </c>
      <c r="V90" s="184"/>
      <c r="W90" s="179"/>
      <c r="X90" s="430">
        <f t="shared" ca="1" si="36"/>
        <v>42035</v>
      </c>
      <c r="Y90" s="568" t="str">
        <f t="shared" ca="1" si="33"/>
        <v>Sam. février , 2015</v>
      </c>
      <c r="Z90" s="431">
        <f t="shared" ca="1" si="24"/>
        <v>28</v>
      </c>
      <c r="AA90" s="432">
        <f t="shared" ca="1" si="25"/>
        <v>2</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Sam</v>
      </c>
      <c r="U91" s="249" t="str">
        <f t="shared" ca="1" si="32"/>
        <v>février</v>
      </c>
      <c r="V91" s="184"/>
      <c r="W91" s="179"/>
      <c r="X91" s="430">
        <f t="shared" ca="1" si="36"/>
        <v>42035</v>
      </c>
      <c r="Y91" s="568" t="str">
        <f t="shared" ca="1" si="33"/>
        <v>Sam. février , 2015</v>
      </c>
      <c r="Z91" s="431">
        <f t="shared" ca="1" si="24"/>
        <v>28</v>
      </c>
      <c r="AA91" s="432">
        <f t="shared" ca="1" si="25"/>
        <v>2</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Sam</v>
      </c>
      <c r="U92" s="249" t="str">
        <f t="shared" ca="1" si="32"/>
        <v>février</v>
      </c>
      <c r="V92" s="184"/>
      <c r="W92" s="179"/>
      <c r="X92" s="430">
        <f t="shared" ca="1" si="36"/>
        <v>42035</v>
      </c>
      <c r="Y92" s="568" t="str">
        <f t="shared" ca="1" si="33"/>
        <v>Sam. février , 2015</v>
      </c>
      <c r="Z92" s="431">
        <f t="shared" ca="1" si="24"/>
        <v>28</v>
      </c>
      <c r="AA92" s="432">
        <f t="shared" ca="1" si="25"/>
        <v>2</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Sam</v>
      </c>
      <c r="U93" s="249" t="str">
        <f t="shared" ca="1" si="32"/>
        <v>février</v>
      </c>
      <c r="V93" s="184"/>
      <c r="W93" s="179"/>
      <c r="X93" s="430">
        <f t="shared" ca="1" si="36"/>
        <v>42035</v>
      </c>
      <c r="Y93" s="568" t="str">
        <f t="shared" ca="1" si="33"/>
        <v>Sam. février , 2015</v>
      </c>
      <c r="Z93" s="431">
        <f t="shared" ca="1" si="24"/>
        <v>28</v>
      </c>
      <c r="AA93" s="432">
        <f t="shared" ca="1" si="25"/>
        <v>2</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Sam</v>
      </c>
      <c r="U94" s="249" t="str">
        <f t="shared" ca="1" si="32"/>
        <v>février</v>
      </c>
      <c r="V94" s="184"/>
      <c r="W94" s="179"/>
      <c r="X94" s="430">
        <f t="shared" ca="1" si="36"/>
        <v>42035</v>
      </c>
      <c r="Y94" s="568" t="str">
        <f t="shared" ca="1" si="33"/>
        <v>Sam. février , 2015</v>
      </c>
      <c r="Z94" s="431">
        <f t="shared" ca="1" si="24"/>
        <v>28</v>
      </c>
      <c r="AA94" s="432">
        <f t="shared" ca="1" si="25"/>
        <v>2</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Sam</v>
      </c>
      <c r="U95" s="249" t="str">
        <f t="shared" ca="1" si="32"/>
        <v>février</v>
      </c>
      <c r="V95" s="184"/>
      <c r="W95" s="179"/>
      <c r="X95" s="430">
        <f t="shared" ca="1" si="36"/>
        <v>42035</v>
      </c>
      <c r="Y95" s="568" t="str">
        <f t="shared" ca="1" si="33"/>
        <v>Sam. février , 2015</v>
      </c>
      <c r="Z95" s="431">
        <f t="shared" ca="1" si="24"/>
        <v>28</v>
      </c>
      <c r="AA95" s="432">
        <f t="shared" ca="1" si="25"/>
        <v>2</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Sam</v>
      </c>
      <c r="U96" s="249" t="str">
        <f t="shared" ca="1" si="32"/>
        <v>février</v>
      </c>
      <c r="V96" s="184"/>
      <c r="W96" s="179"/>
      <c r="X96" s="430">
        <f t="shared" ca="1" si="36"/>
        <v>42035</v>
      </c>
      <c r="Y96" s="568" t="str">
        <f t="shared" ca="1" si="33"/>
        <v>Sam. février , 2015</v>
      </c>
      <c r="Z96" s="431">
        <f t="shared" ca="1" si="24"/>
        <v>28</v>
      </c>
      <c r="AA96" s="432">
        <f t="shared" ca="1" si="25"/>
        <v>2</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Sam</v>
      </c>
      <c r="U97" s="249" t="str">
        <f t="shared" ca="1" si="32"/>
        <v>février</v>
      </c>
      <c r="V97" s="184"/>
      <c r="W97" s="179"/>
      <c r="X97" s="430">
        <f t="shared" ca="1" si="36"/>
        <v>42035</v>
      </c>
      <c r="Y97" s="568" t="str">
        <f t="shared" ca="1" si="33"/>
        <v>Sam. février , 2015</v>
      </c>
      <c r="Z97" s="431">
        <f t="shared" ca="1" si="24"/>
        <v>28</v>
      </c>
      <c r="AA97" s="432">
        <f t="shared" ca="1" si="25"/>
        <v>2</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Sam</v>
      </c>
      <c r="U98" s="249" t="str">
        <f t="shared" ca="1" si="32"/>
        <v>février</v>
      </c>
      <c r="V98" s="184"/>
      <c r="W98" s="179"/>
      <c r="X98" s="430">
        <f t="shared" ca="1" si="36"/>
        <v>42035</v>
      </c>
      <c r="Y98" s="568" t="str">
        <f t="shared" ca="1" si="33"/>
        <v>Sam. février , 2015</v>
      </c>
      <c r="Z98" s="431">
        <f t="shared" ca="1" si="24"/>
        <v>28</v>
      </c>
      <c r="AA98" s="432">
        <f t="shared" ca="1" si="25"/>
        <v>2</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Sam</v>
      </c>
      <c r="U99" s="249" t="str">
        <f t="shared" ca="1" si="32"/>
        <v>février</v>
      </c>
      <c r="V99" s="184"/>
      <c r="W99" s="179"/>
      <c r="X99" s="430">
        <f t="shared" ca="1" si="36"/>
        <v>42035</v>
      </c>
      <c r="Y99" s="568" t="str">
        <f t="shared" ca="1" si="33"/>
        <v>Sam. février , 2015</v>
      </c>
      <c r="Z99" s="431">
        <f t="shared" ca="1" si="24"/>
        <v>28</v>
      </c>
      <c r="AA99" s="432">
        <f t="shared" ca="1" si="25"/>
        <v>2</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Sam</v>
      </c>
      <c r="U100" s="249" t="str">
        <f t="shared" ca="1" si="32"/>
        <v>février</v>
      </c>
      <c r="V100" s="184"/>
      <c r="W100" s="179"/>
      <c r="X100" s="430">
        <f t="shared" ca="1" si="36"/>
        <v>42035</v>
      </c>
      <c r="Y100" s="568" t="str">
        <f t="shared" ca="1" si="33"/>
        <v>Sam. février , 2015</v>
      </c>
      <c r="Z100" s="431">
        <f t="shared" ca="1" si="24"/>
        <v>28</v>
      </c>
      <c r="AA100" s="432">
        <f t="shared" ca="1" si="25"/>
        <v>2</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Sam</v>
      </c>
      <c r="U101" s="249" t="str">
        <f t="shared" ca="1" si="32"/>
        <v>février</v>
      </c>
      <c r="V101" s="184"/>
      <c r="W101" s="179"/>
      <c r="X101" s="430">
        <f t="shared" ca="1" si="36"/>
        <v>42035</v>
      </c>
      <c r="Y101" s="568" t="str">
        <f t="shared" ca="1" si="33"/>
        <v>Sam. février , 2015</v>
      </c>
      <c r="Z101" s="431">
        <f t="shared" ca="1" si="24"/>
        <v>28</v>
      </c>
      <c r="AA101" s="432">
        <f t="shared" ca="1" si="25"/>
        <v>2</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Sam</v>
      </c>
      <c r="U102" s="249" t="str">
        <f t="shared" ca="1" si="32"/>
        <v>février</v>
      </c>
      <c r="V102" s="184"/>
      <c r="W102" s="179"/>
      <c r="X102" s="430">
        <f t="shared" ca="1" si="36"/>
        <v>42035</v>
      </c>
      <c r="Y102" s="568" t="str">
        <f t="shared" ca="1" si="33"/>
        <v>Sam. février , 2015</v>
      </c>
      <c r="Z102" s="431">
        <f t="shared" ca="1" si="24"/>
        <v>28</v>
      </c>
      <c r="AA102" s="432">
        <f t="shared" ca="1" si="25"/>
        <v>2</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Sam</v>
      </c>
      <c r="U103" s="249" t="str">
        <f t="shared" ca="1" si="32"/>
        <v>février</v>
      </c>
      <c r="V103" s="184"/>
      <c r="W103" s="179"/>
      <c r="X103" s="430">
        <f t="shared" ca="1" si="36"/>
        <v>42035</v>
      </c>
      <c r="Y103" s="568" t="str">
        <f t="shared" ca="1" si="33"/>
        <v>Sam. février , 2015</v>
      </c>
      <c r="Z103" s="431">
        <f t="shared" ca="1" si="24"/>
        <v>28</v>
      </c>
      <c r="AA103" s="432">
        <f t="shared" ca="1" si="25"/>
        <v>2</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Sam</v>
      </c>
      <c r="U104" s="249" t="str">
        <f t="shared" ca="1" si="32"/>
        <v>février</v>
      </c>
      <c r="V104" s="184"/>
      <c r="W104" s="179"/>
      <c r="X104" s="430">
        <f t="shared" ca="1" si="36"/>
        <v>42035</v>
      </c>
      <c r="Y104" s="568" t="str">
        <f t="shared" ca="1" si="33"/>
        <v>Sam. février , 2015</v>
      </c>
      <c r="Z104" s="431">
        <f t="shared" ca="1" si="24"/>
        <v>28</v>
      </c>
      <c r="AA104" s="432">
        <f t="shared" ca="1" si="25"/>
        <v>2</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Sam</v>
      </c>
      <c r="U105" s="249" t="str">
        <f t="shared" ca="1" si="32"/>
        <v>février</v>
      </c>
      <c r="V105" s="184"/>
      <c r="W105" s="179"/>
      <c r="X105" s="430">
        <f t="shared" ca="1" si="36"/>
        <v>42035</v>
      </c>
      <c r="Y105" s="568" t="str">
        <f t="shared" ca="1" si="33"/>
        <v>Sam. février , 2015</v>
      </c>
      <c r="Z105" s="431">
        <f t="shared" ca="1" si="24"/>
        <v>28</v>
      </c>
      <c r="AA105" s="432">
        <f t="shared" ca="1" si="25"/>
        <v>2</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Sam</v>
      </c>
      <c r="U106" s="249" t="str">
        <f t="shared" ca="1" si="32"/>
        <v>février</v>
      </c>
      <c r="V106" s="184"/>
      <c r="W106" s="179"/>
      <c r="X106" s="430">
        <f t="shared" ca="1" si="36"/>
        <v>42035</v>
      </c>
      <c r="Y106" s="568" t="str">
        <f t="shared" ca="1" si="33"/>
        <v>Sam. février , 2015</v>
      </c>
      <c r="Z106" s="431">
        <f t="shared" ca="1" si="24"/>
        <v>28</v>
      </c>
      <c r="AA106" s="432">
        <f t="shared" ca="1" si="25"/>
        <v>2</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Sam</v>
      </c>
      <c r="U107" s="249" t="str">
        <f t="shared" ca="1" si="32"/>
        <v>février</v>
      </c>
      <c r="V107" s="184"/>
      <c r="W107" s="179"/>
      <c r="X107" s="430">
        <f t="shared" ca="1" si="36"/>
        <v>42035</v>
      </c>
      <c r="Y107" s="568" t="str">
        <f t="shared" ca="1" si="33"/>
        <v>Sam. février , 2015</v>
      </c>
      <c r="Z107" s="431">
        <f t="shared" ca="1" si="24"/>
        <v>28</v>
      </c>
      <c r="AA107" s="432">
        <f t="shared" ca="1" si="25"/>
        <v>2</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Sam</v>
      </c>
      <c r="U108" s="249" t="str">
        <f t="shared" ca="1" si="32"/>
        <v>février</v>
      </c>
      <c r="V108" s="184"/>
      <c r="W108" s="179"/>
      <c r="X108" s="430">
        <f t="shared" ca="1" si="36"/>
        <v>42035</v>
      </c>
      <c r="Y108" s="568" t="str">
        <f t="shared" ca="1" si="33"/>
        <v>Sam. février , 2015</v>
      </c>
      <c r="Z108" s="431">
        <f t="shared" ca="1" si="24"/>
        <v>28</v>
      </c>
      <c r="AA108" s="432">
        <f t="shared" ca="1" si="25"/>
        <v>2</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Sam</v>
      </c>
      <c r="U109" s="249" t="str">
        <f t="shared" ca="1" si="32"/>
        <v>février</v>
      </c>
      <c r="V109" s="184"/>
      <c r="W109" s="179"/>
      <c r="X109" s="430">
        <f t="shared" ca="1" si="36"/>
        <v>42035</v>
      </c>
      <c r="Y109" s="568" t="str">
        <f t="shared" ca="1" si="33"/>
        <v>Sam. février , 2015</v>
      </c>
      <c r="Z109" s="431">
        <f t="shared" ca="1" si="24"/>
        <v>28</v>
      </c>
      <c r="AA109" s="432">
        <f t="shared" ca="1" si="25"/>
        <v>2</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Sam</v>
      </c>
      <c r="U110" s="249" t="str">
        <f t="shared" ca="1" si="32"/>
        <v>février</v>
      </c>
      <c r="V110" s="184"/>
      <c r="W110" s="179"/>
      <c r="X110" s="430">
        <f t="shared" ca="1" si="36"/>
        <v>42035</v>
      </c>
      <c r="Y110" s="568" t="str">
        <f t="shared" ca="1" si="33"/>
        <v>Sam. février , 2015</v>
      </c>
      <c r="Z110" s="431">
        <f t="shared" ca="1" si="24"/>
        <v>28</v>
      </c>
      <c r="AA110" s="432">
        <f t="shared" ca="1" si="25"/>
        <v>2</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Sam</v>
      </c>
      <c r="U111" s="249" t="str">
        <f t="shared" ca="1" si="32"/>
        <v>février</v>
      </c>
      <c r="V111" s="184"/>
      <c r="W111" s="179"/>
      <c r="X111" s="430">
        <f t="shared" ca="1" si="36"/>
        <v>42035</v>
      </c>
      <c r="Y111" s="568" t="str">
        <f t="shared" ca="1" si="33"/>
        <v>Sam. février , 2015</v>
      </c>
      <c r="Z111" s="431">
        <f t="shared" ca="1" si="24"/>
        <v>28</v>
      </c>
      <c r="AA111" s="432">
        <f t="shared" ca="1" si="25"/>
        <v>2</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Sam</v>
      </c>
      <c r="U112" s="249" t="str">
        <f t="shared" ca="1" si="32"/>
        <v>février</v>
      </c>
      <c r="V112" s="184"/>
      <c r="W112" s="179"/>
      <c r="X112" s="430">
        <f t="shared" ca="1" si="36"/>
        <v>42035</v>
      </c>
      <c r="Y112" s="568" t="str">
        <f t="shared" ca="1" si="33"/>
        <v>Sam. février , 2015</v>
      </c>
      <c r="Z112" s="431">
        <f t="shared" ca="1" si="24"/>
        <v>28</v>
      </c>
      <c r="AA112" s="432">
        <f t="shared" ca="1" si="25"/>
        <v>2</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Sam</v>
      </c>
      <c r="U113" s="249" t="str">
        <f t="shared" ca="1" si="32"/>
        <v>février</v>
      </c>
      <c r="V113" s="184"/>
      <c r="W113" s="179"/>
      <c r="X113" s="430">
        <f t="shared" ca="1" si="36"/>
        <v>42035</v>
      </c>
      <c r="Y113" s="568" t="str">
        <f t="shared" ca="1" si="33"/>
        <v>Sam. février , 2015</v>
      </c>
      <c r="Z113" s="431">
        <f t="shared" ca="1" si="24"/>
        <v>28</v>
      </c>
      <c r="AA113" s="432">
        <f t="shared" ca="1" si="25"/>
        <v>2</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Sam</v>
      </c>
      <c r="U114" s="249" t="str">
        <f t="shared" ca="1" si="32"/>
        <v>février</v>
      </c>
      <c r="V114" s="184"/>
      <c r="W114" s="179"/>
      <c r="X114" s="430">
        <f t="shared" ca="1" si="36"/>
        <v>42035</v>
      </c>
      <c r="Y114" s="568" t="str">
        <f t="shared" ca="1" si="33"/>
        <v>Sam. février , 2015</v>
      </c>
      <c r="Z114" s="431">
        <f t="shared" ca="1" si="24"/>
        <v>28</v>
      </c>
      <c r="AA114" s="432">
        <f t="shared" ca="1" si="25"/>
        <v>2</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Sam</v>
      </c>
      <c r="U115" s="249" t="str">
        <f t="shared" ca="1" si="32"/>
        <v>février</v>
      </c>
      <c r="V115" s="184"/>
      <c r="W115" s="179"/>
      <c r="X115" s="430">
        <f t="shared" ca="1" si="36"/>
        <v>42035</v>
      </c>
      <c r="Y115" s="568" t="str">
        <f t="shared" ca="1" si="33"/>
        <v>Sam. février , 2015</v>
      </c>
      <c r="Z115" s="431">
        <f t="shared" ca="1" si="24"/>
        <v>28</v>
      </c>
      <c r="AA115" s="432">
        <f t="shared" ca="1" si="25"/>
        <v>2</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Sam</v>
      </c>
      <c r="U116" s="249" t="str">
        <f t="shared" ca="1" si="32"/>
        <v>février</v>
      </c>
      <c r="V116" s="184"/>
      <c r="W116" s="179"/>
      <c r="X116" s="430">
        <f t="shared" ca="1" si="36"/>
        <v>42035</v>
      </c>
      <c r="Y116" s="568" t="str">
        <f t="shared" ca="1" si="33"/>
        <v>Sam. février , 2015</v>
      </c>
      <c r="Z116" s="431">
        <f t="shared" ca="1" si="24"/>
        <v>28</v>
      </c>
      <c r="AA116" s="432">
        <f t="shared" ca="1" si="25"/>
        <v>2</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Sam</v>
      </c>
      <c r="U117" s="249" t="str">
        <f t="shared" ca="1" si="32"/>
        <v>février</v>
      </c>
      <c r="V117" s="184"/>
      <c r="W117" s="179"/>
      <c r="X117" s="430">
        <f t="shared" ca="1" si="36"/>
        <v>42035</v>
      </c>
      <c r="Y117" s="568" t="str">
        <f t="shared" ca="1" si="33"/>
        <v>Sam. février , 2015</v>
      </c>
      <c r="Z117" s="431">
        <f t="shared" ca="1" si="24"/>
        <v>28</v>
      </c>
      <c r="AA117" s="432">
        <f t="shared" ca="1" si="25"/>
        <v>2</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Sam</v>
      </c>
      <c r="U118" s="249" t="str">
        <f t="shared" ca="1" si="32"/>
        <v>février</v>
      </c>
      <c r="V118" s="184"/>
      <c r="W118" s="179"/>
      <c r="X118" s="430">
        <f t="shared" ca="1" si="36"/>
        <v>42035</v>
      </c>
      <c r="Y118" s="568" t="str">
        <f t="shared" ca="1" si="33"/>
        <v>Sam. février , 2015</v>
      </c>
      <c r="Z118" s="431">
        <f t="shared" ca="1" si="24"/>
        <v>28</v>
      </c>
      <c r="AA118" s="432">
        <f t="shared" ca="1" si="25"/>
        <v>2</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Sam</v>
      </c>
      <c r="U119" s="249" t="str">
        <f t="shared" ca="1" si="32"/>
        <v>février</v>
      </c>
      <c r="V119" s="184"/>
      <c r="W119" s="179"/>
      <c r="X119" s="430">
        <f t="shared" ca="1" si="36"/>
        <v>42035</v>
      </c>
      <c r="Y119" s="568" t="str">
        <f t="shared" ca="1" si="33"/>
        <v>Sam. février , 2015</v>
      </c>
      <c r="Z119" s="431">
        <f t="shared" ca="1" si="24"/>
        <v>28</v>
      </c>
      <c r="AA119" s="432">
        <f t="shared" ca="1" si="25"/>
        <v>2</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Sam</v>
      </c>
      <c r="U120" s="249" t="str">
        <f t="shared" ca="1" si="32"/>
        <v>février</v>
      </c>
      <c r="V120" s="184"/>
      <c r="W120" s="179"/>
      <c r="X120" s="430">
        <f t="shared" ca="1" si="36"/>
        <v>42035</v>
      </c>
      <c r="Y120" s="568" t="str">
        <f t="shared" ca="1" si="33"/>
        <v>Sam. février , 2015</v>
      </c>
      <c r="Z120" s="431">
        <f t="shared" ca="1" si="24"/>
        <v>28</v>
      </c>
      <c r="AA120" s="432">
        <f t="shared" ca="1" si="25"/>
        <v>2</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Sam</v>
      </c>
      <c r="U121" s="249" t="str">
        <f t="shared" ca="1" si="32"/>
        <v>février</v>
      </c>
      <c r="V121" s="184"/>
      <c r="W121" s="179"/>
      <c r="X121" s="430">
        <f t="shared" ca="1" si="36"/>
        <v>42035</v>
      </c>
      <c r="Y121" s="568" t="str">
        <f t="shared" ca="1" si="33"/>
        <v>Sam. février , 2015</v>
      </c>
      <c r="Z121" s="431">
        <f t="shared" ca="1" si="24"/>
        <v>28</v>
      </c>
      <c r="AA121" s="432">
        <f t="shared" ca="1" si="25"/>
        <v>2</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Sam</v>
      </c>
      <c r="U122" s="249" t="str">
        <f t="shared" ca="1" si="32"/>
        <v>février</v>
      </c>
      <c r="V122" s="184"/>
      <c r="W122" s="179"/>
      <c r="X122" s="430">
        <f t="shared" ca="1" si="36"/>
        <v>42035</v>
      </c>
      <c r="Y122" s="568" t="str">
        <f t="shared" ca="1" si="33"/>
        <v>Sam. février , 2015</v>
      </c>
      <c r="Z122" s="431">
        <f t="shared" ca="1" si="24"/>
        <v>28</v>
      </c>
      <c r="AA122" s="432">
        <f t="shared" ca="1" si="25"/>
        <v>2</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Sam</v>
      </c>
      <c r="U123" s="249" t="str">
        <f t="shared" ca="1" si="32"/>
        <v>février</v>
      </c>
      <c r="V123" s="184"/>
      <c r="W123" s="179"/>
      <c r="X123" s="430">
        <f t="shared" ca="1" si="36"/>
        <v>42035</v>
      </c>
      <c r="Y123" s="568" t="str">
        <f t="shared" ca="1" si="33"/>
        <v>Sam. février , 2015</v>
      </c>
      <c r="Z123" s="431">
        <f t="shared" ca="1" si="24"/>
        <v>28</v>
      </c>
      <c r="AA123" s="432">
        <f t="shared" ca="1" si="25"/>
        <v>2</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Sam</v>
      </c>
      <c r="U124" s="249" t="str">
        <f t="shared" ca="1" si="32"/>
        <v>février</v>
      </c>
      <c r="V124" s="184"/>
      <c r="W124" s="179"/>
      <c r="X124" s="430">
        <f t="shared" ca="1" si="36"/>
        <v>42035</v>
      </c>
      <c r="Y124" s="568" t="str">
        <f t="shared" ca="1" si="33"/>
        <v>Sam. février , 2015</v>
      </c>
      <c r="Z124" s="431">
        <f t="shared" ca="1" si="24"/>
        <v>28</v>
      </c>
      <c r="AA124" s="432">
        <f t="shared" ca="1" si="25"/>
        <v>2</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Sam</v>
      </c>
      <c r="U125" s="249" t="str">
        <f t="shared" ca="1" si="32"/>
        <v>février</v>
      </c>
      <c r="V125" s="184"/>
      <c r="W125" s="179"/>
      <c r="X125" s="430">
        <f t="shared" ca="1" si="36"/>
        <v>42035</v>
      </c>
      <c r="Y125" s="568" t="str">
        <f t="shared" ca="1" si="33"/>
        <v>Sam. février , 2015</v>
      </c>
      <c r="Z125" s="431">
        <f t="shared" ca="1" si="24"/>
        <v>28</v>
      </c>
      <c r="AA125" s="432">
        <f t="shared" ca="1" si="25"/>
        <v>2</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Sam</v>
      </c>
      <c r="U126" s="249" t="str">
        <f t="shared" ca="1" si="32"/>
        <v>février</v>
      </c>
      <c r="V126" s="184"/>
      <c r="W126" s="179"/>
      <c r="X126" s="430">
        <f t="shared" ca="1" si="36"/>
        <v>42035</v>
      </c>
      <c r="Y126" s="568" t="str">
        <f t="shared" ca="1" si="33"/>
        <v>Sam. février , 2015</v>
      </c>
      <c r="Z126" s="431">
        <f t="shared" ca="1" si="24"/>
        <v>28</v>
      </c>
      <c r="AA126" s="432">
        <f t="shared" ca="1" si="25"/>
        <v>2</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Sam</v>
      </c>
      <c r="U127" s="249" t="str">
        <f t="shared" ca="1" si="32"/>
        <v>février</v>
      </c>
      <c r="V127" s="184"/>
      <c r="W127" s="179"/>
      <c r="X127" s="430">
        <f t="shared" ca="1" si="36"/>
        <v>42035</v>
      </c>
      <c r="Y127" s="568" t="str">
        <f t="shared" ca="1" si="33"/>
        <v>Sam. février , 2015</v>
      </c>
      <c r="Z127" s="431">
        <f t="shared" ca="1" si="24"/>
        <v>28</v>
      </c>
      <c r="AA127" s="432">
        <f t="shared" ca="1" si="25"/>
        <v>2</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Sam</v>
      </c>
      <c r="U128" s="249" t="str">
        <f t="shared" ca="1" si="32"/>
        <v>février</v>
      </c>
      <c r="V128" s="184"/>
      <c r="W128" s="179"/>
      <c r="X128" s="430">
        <f t="shared" ca="1" si="36"/>
        <v>42035</v>
      </c>
      <c r="Y128" s="568" t="str">
        <f t="shared" ca="1" si="33"/>
        <v>Sam. février , 2015</v>
      </c>
      <c r="Z128" s="431">
        <f t="shared" ca="1" si="24"/>
        <v>28</v>
      </c>
      <c r="AA128" s="432">
        <f t="shared" ca="1" si="25"/>
        <v>2</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Sam</v>
      </c>
      <c r="U129" s="249" t="str">
        <f t="shared" ca="1" si="32"/>
        <v>février</v>
      </c>
      <c r="V129" s="184"/>
      <c r="W129" s="179"/>
      <c r="X129" s="430">
        <f t="shared" ca="1" si="36"/>
        <v>42035</v>
      </c>
      <c r="Y129" s="568" t="str">
        <f t="shared" ca="1" si="33"/>
        <v>Sam. février , 2015</v>
      </c>
      <c r="Z129" s="431">
        <f t="shared" ca="1" si="24"/>
        <v>28</v>
      </c>
      <c r="AA129" s="432">
        <f t="shared" ca="1" si="25"/>
        <v>2</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Sam</v>
      </c>
      <c r="U130" s="249" t="str">
        <f t="shared" ca="1" si="32"/>
        <v>février</v>
      </c>
      <c r="V130" s="184"/>
      <c r="W130" s="179"/>
      <c r="X130" s="430">
        <f t="shared" ca="1" si="36"/>
        <v>42035</v>
      </c>
      <c r="Y130" s="568" t="str">
        <f t="shared" ca="1" si="33"/>
        <v>Sam. février , 2015</v>
      </c>
      <c r="Z130" s="431">
        <f t="shared" ca="1" si="24"/>
        <v>28</v>
      </c>
      <c r="AA130" s="432">
        <f t="shared" ca="1" si="25"/>
        <v>2</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Sam</v>
      </c>
      <c r="U131" s="249" t="str">
        <f t="shared" ca="1" si="32"/>
        <v>février</v>
      </c>
      <c r="V131" s="184"/>
      <c r="W131" s="179"/>
      <c r="X131" s="430">
        <f t="shared" ca="1" si="36"/>
        <v>42035</v>
      </c>
      <c r="Y131" s="568" t="str">
        <f t="shared" ca="1" si="33"/>
        <v>Sam. février , 2015</v>
      </c>
      <c r="Z131" s="431">
        <f t="shared" ca="1" si="24"/>
        <v>28</v>
      </c>
      <c r="AA131" s="432">
        <f t="shared" ca="1" si="25"/>
        <v>2</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Sam</v>
      </c>
      <c r="U132" s="249" t="str">
        <f t="shared" ca="1" si="32"/>
        <v>février</v>
      </c>
      <c r="V132" s="184"/>
      <c r="W132" s="179"/>
      <c r="X132" s="430">
        <f t="shared" ca="1" si="36"/>
        <v>42035</v>
      </c>
      <c r="Y132" s="568" t="str">
        <f t="shared" ca="1" si="33"/>
        <v>Sam. février , 2015</v>
      </c>
      <c r="Z132" s="431">
        <f t="shared" ca="1" si="24"/>
        <v>28</v>
      </c>
      <c r="AA132" s="432">
        <f t="shared" ca="1" si="25"/>
        <v>2</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Sam</v>
      </c>
      <c r="U133" s="249" t="str">
        <f t="shared" ca="1" si="32"/>
        <v>février</v>
      </c>
      <c r="V133" s="184"/>
      <c r="W133" s="179"/>
      <c r="X133" s="430">
        <f t="shared" ca="1" si="36"/>
        <v>42035</v>
      </c>
      <c r="Y133" s="568" t="str">
        <f t="shared" ca="1" si="33"/>
        <v>Sam. février , 2015</v>
      </c>
      <c r="Z133" s="431">
        <f t="shared" ca="1" si="24"/>
        <v>28</v>
      </c>
      <c r="AA133" s="432">
        <f t="shared" ca="1" si="25"/>
        <v>2</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Sam</v>
      </c>
      <c r="U134" s="249" t="str">
        <f t="shared" ca="1" si="32"/>
        <v>février</v>
      </c>
      <c r="V134" s="184"/>
      <c r="W134" s="179"/>
      <c r="X134" s="430">
        <f t="shared" ca="1" si="36"/>
        <v>42035</v>
      </c>
      <c r="Y134" s="568" t="str">
        <f t="shared" ca="1" si="33"/>
        <v>Sam. février , 2015</v>
      </c>
      <c r="Z134" s="431">
        <f t="shared" ca="1" si="24"/>
        <v>28</v>
      </c>
      <c r="AA134" s="432">
        <f t="shared" ca="1" si="25"/>
        <v>2</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Sam</v>
      </c>
      <c r="U135" s="249" t="str">
        <f t="shared" ca="1" si="32"/>
        <v>février</v>
      </c>
      <c r="V135" s="184"/>
      <c r="W135" s="179"/>
      <c r="X135" s="430">
        <f t="shared" ca="1" si="36"/>
        <v>42035</v>
      </c>
      <c r="Y135" s="568" t="str">
        <f t="shared" ca="1" si="33"/>
        <v>Sam. février , 2015</v>
      </c>
      <c r="Z135" s="431">
        <f t="shared" ca="1" si="24"/>
        <v>28</v>
      </c>
      <c r="AA135" s="432">
        <f t="shared" ca="1" si="25"/>
        <v>2</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Sam</v>
      </c>
      <c r="U136" s="249" t="str">
        <f t="shared" ca="1" si="32"/>
        <v>février</v>
      </c>
      <c r="V136" s="184"/>
      <c r="W136" s="179"/>
      <c r="X136" s="430">
        <f t="shared" ca="1" si="36"/>
        <v>42035</v>
      </c>
      <c r="Y136" s="568" t="str">
        <f t="shared" ca="1" si="33"/>
        <v>Sam. février , 2015</v>
      </c>
      <c r="Z136" s="431">
        <f t="shared" ca="1" si="24"/>
        <v>28</v>
      </c>
      <c r="AA136" s="432">
        <f t="shared" ca="1" si="25"/>
        <v>2</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Sam</v>
      </c>
      <c r="U137" s="249" t="str">
        <f t="shared" ca="1" si="32"/>
        <v>février</v>
      </c>
      <c r="V137" s="184"/>
      <c r="W137" s="179"/>
      <c r="X137" s="430">
        <f t="shared" ca="1" si="36"/>
        <v>42035</v>
      </c>
      <c r="Y137" s="568" t="str">
        <f t="shared" ca="1" si="33"/>
        <v>Sam. février , 2015</v>
      </c>
      <c r="Z137" s="431">
        <f t="shared" ca="1" si="24"/>
        <v>28</v>
      </c>
      <c r="AA137" s="432">
        <f t="shared" ca="1" si="25"/>
        <v>2</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Sam</v>
      </c>
      <c r="U138" s="249" t="str">
        <f t="shared" ca="1" si="32"/>
        <v>février</v>
      </c>
      <c r="V138" s="184"/>
      <c r="W138" s="179"/>
      <c r="X138" s="430">
        <f t="shared" ca="1" si="36"/>
        <v>42035</v>
      </c>
      <c r="Y138" s="568" t="str">
        <f t="shared" ca="1" si="33"/>
        <v>Sam. février , 2015</v>
      </c>
      <c r="Z138" s="431">
        <f t="shared" ca="1" si="24"/>
        <v>28</v>
      </c>
      <c r="AA138" s="432">
        <f t="shared" ca="1" si="25"/>
        <v>2</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Sam</v>
      </c>
      <c r="U139" s="249" t="str">
        <f t="shared" ca="1" si="32"/>
        <v>février</v>
      </c>
      <c r="V139" s="184"/>
      <c r="W139" s="179"/>
      <c r="X139" s="430">
        <f t="shared" ca="1" si="36"/>
        <v>42035</v>
      </c>
      <c r="Y139" s="568" t="str">
        <f t="shared" ca="1" si="33"/>
        <v>Sam. février , 2015</v>
      </c>
      <c r="Z139" s="431">
        <f t="shared" ca="1" si="24"/>
        <v>28</v>
      </c>
      <c r="AA139" s="432">
        <f t="shared" ca="1" si="25"/>
        <v>2</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Sam</v>
      </c>
      <c r="U140" s="249" t="str">
        <f t="shared" ca="1" si="32"/>
        <v>février</v>
      </c>
      <c r="V140" s="184"/>
      <c r="W140" s="179"/>
      <c r="X140" s="430">
        <f t="shared" ca="1" si="36"/>
        <v>42035</v>
      </c>
      <c r="Y140" s="568" t="str">
        <f t="shared" ca="1" si="33"/>
        <v>Sam. février , 2015</v>
      </c>
      <c r="Z140" s="431">
        <f t="shared" ca="1" si="24"/>
        <v>28</v>
      </c>
      <c r="AA140" s="432">
        <f t="shared" ca="1" si="25"/>
        <v>2</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Sam</v>
      </c>
      <c r="U141" s="249" t="str">
        <f t="shared" ca="1" si="32"/>
        <v>février</v>
      </c>
      <c r="V141" s="184"/>
      <c r="W141" s="179"/>
      <c r="X141" s="430">
        <f t="shared" ca="1" si="36"/>
        <v>42035</v>
      </c>
      <c r="Y141" s="568" t="str">
        <f t="shared" ca="1" si="33"/>
        <v>Sam. février , 2015</v>
      </c>
      <c r="Z141" s="431">
        <f t="shared" ca="1" si="24"/>
        <v>28</v>
      </c>
      <c r="AA141" s="432">
        <f t="shared" ca="1" si="25"/>
        <v>2</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Sam</v>
      </c>
      <c r="U142" s="249" t="str">
        <f t="shared" ca="1" si="32"/>
        <v>février</v>
      </c>
      <c r="V142" s="184"/>
      <c r="W142" s="179"/>
      <c r="X142" s="430">
        <f t="shared" ca="1" si="36"/>
        <v>42035</v>
      </c>
      <c r="Y142" s="568" t="str">
        <f t="shared" ca="1" si="33"/>
        <v>Sam. février , 2015</v>
      </c>
      <c r="Z142" s="431">
        <f t="shared" ca="1" si="24"/>
        <v>28</v>
      </c>
      <c r="AA142" s="432">
        <f t="shared" ca="1" si="25"/>
        <v>2</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Sam</v>
      </c>
      <c r="U143" s="249" t="str">
        <f t="shared" ca="1" si="32"/>
        <v>février</v>
      </c>
      <c r="V143" s="184"/>
      <c r="W143" s="179"/>
      <c r="X143" s="430">
        <f t="shared" ca="1" si="36"/>
        <v>42035</v>
      </c>
      <c r="Y143" s="568" t="str">
        <f t="shared" ca="1" si="33"/>
        <v>Sam. février , 2015</v>
      </c>
      <c r="Z143" s="431">
        <f t="shared" ca="1" si="24"/>
        <v>28</v>
      </c>
      <c r="AA143" s="432">
        <f t="shared" ca="1" si="25"/>
        <v>2</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Sam</v>
      </c>
      <c r="U144" s="249" t="str">
        <f t="shared" ca="1" si="32"/>
        <v>février</v>
      </c>
      <c r="V144" s="184"/>
      <c r="W144" s="179"/>
      <c r="X144" s="430">
        <f t="shared" ca="1" si="36"/>
        <v>42035</v>
      </c>
      <c r="Y144" s="568" t="str">
        <f t="shared" ca="1" si="33"/>
        <v>Sam. février , 2015</v>
      </c>
      <c r="Z144" s="431">
        <f t="shared" ca="1" si="24"/>
        <v>28</v>
      </c>
      <c r="AA144" s="432">
        <f t="shared" ca="1" si="25"/>
        <v>2</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Sam</v>
      </c>
      <c r="U145" s="249" t="str">
        <f t="shared" ca="1" si="32"/>
        <v>février</v>
      </c>
      <c r="V145" s="184"/>
      <c r="W145" s="179"/>
      <c r="X145" s="430">
        <f t="shared" ca="1" si="36"/>
        <v>42035</v>
      </c>
      <c r="Y145" s="568" t="str">
        <f t="shared" ca="1" si="33"/>
        <v>Sam. février , 2015</v>
      </c>
      <c r="Z145" s="431">
        <f t="shared" ca="1" si="24"/>
        <v>28</v>
      </c>
      <c r="AA145" s="432">
        <f t="shared" ca="1" si="25"/>
        <v>2</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Sam</v>
      </c>
      <c r="U146" s="249" t="str">
        <f t="shared" ca="1" si="32"/>
        <v>février</v>
      </c>
      <c r="V146" s="184"/>
      <c r="W146" s="179"/>
      <c r="X146" s="430">
        <f t="shared" ca="1" si="36"/>
        <v>42035</v>
      </c>
      <c r="Y146" s="568" t="str">
        <f t="shared" ca="1" si="33"/>
        <v>Sam. février , 2015</v>
      </c>
      <c r="Z146" s="431">
        <f t="shared" ca="1" si="24"/>
        <v>28</v>
      </c>
      <c r="AA146" s="432">
        <f t="shared" ca="1" si="25"/>
        <v>2</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Sam</v>
      </c>
      <c r="U147" s="249" t="str">
        <f t="shared" ca="1" si="32"/>
        <v>février</v>
      </c>
      <c r="V147" s="184"/>
      <c r="W147" s="179"/>
      <c r="X147" s="430">
        <f t="shared" ca="1" si="36"/>
        <v>42035</v>
      </c>
      <c r="Y147" s="568" t="str">
        <f t="shared" ca="1" si="33"/>
        <v>Sam. février , 2015</v>
      </c>
      <c r="Z147" s="431">
        <f t="shared" ca="1" si="24"/>
        <v>28</v>
      </c>
      <c r="AA147" s="432">
        <f t="shared" ca="1" si="25"/>
        <v>2</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Sam</v>
      </c>
      <c r="U148" s="249" t="str">
        <f t="shared" ca="1" si="32"/>
        <v>février</v>
      </c>
      <c r="V148" s="184"/>
      <c r="W148" s="179"/>
      <c r="X148" s="430">
        <f t="shared" ca="1" si="36"/>
        <v>42035</v>
      </c>
      <c r="Y148" s="568" t="str">
        <f t="shared" ca="1" si="33"/>
        <v>Sam. février , 2015</v>
      </c>
      <c r="Z148" s="431">
        <f t="shared" ref="Z148:Z194" ca="1" si="43">MIN(R148,$AF$5)</f>
        <v>28</v>
      </c>
      <c r="AA148" s="432">
        <f t="shared" ref="AA148:AA194" ca="1" si="44">$AD$6</f>
        <v>2</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Sam</v>
      </c>
      <c r="U149" s="249" t="str">
        <f t="shared" ref="U149:U194" ca="1" si="51">$U$19</f>
        <v>février</v>
      </c>
      <c r="V149" s="184"/>
      <c r="W149" s="179"/>
      <c r="X149" s="430">
        <f t="shared" ca="1" si="36"/>
        <v>42035</v>
      </c>
      <c r="Y149" s="568" t="str">
        <f t="shared" ref="Y149:Y194" ca="1" si="52">IF(Y143="f",T149&amp;". "&amp;" "&amp;R149&amp;" "&amp;U149&amp;" "&amp;$AE$7,T149&amp;". "&amp;U149&amp;" "&amp;R149&amp;", "&amp;$AE$7)</f>
        <v>Sam. février , 2015</v>
      </c>
      <c r="Z149" s="431">
        <f t="shared" ca="1" si="43"/>
        <v>28</v>
      </c>
      <c r="AA149" s="432">
        <f t="shared" ca="1" si="44"/>
        <v>2</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Sam</v>
      </c>
      <c r="U150" s="249" t="str">
        <f t="shared" ca="1" si="51"/>
        <v>février</v>
      </c>
      <c r="V150" s="184"/>
      <c r="W150" s="179"/>
      <c r="X150" s="430">
        <f t="shared" ref="X150:X194" ca="1" si="55">$AE$8+D150</f>
        <v>42035</v>
      </c>
      <c r="Y150" s="568" t="str">
        <f t="shared" ca="1" si="52"/>
        <v>Sam. février , 2015</v>
      </c>
      <c r="Z150" s="431">
        <f t="shared" ca="1" si="43"/>
        <v>28</v>
      </c>
      <c r="AA150" s="432">
        <f t="shared" ca="1" si="44"/>
        <v>2</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Sam</v>
      </c>
      <c r="U151" s="249" t="str">
        <f t="shared" ca="1" si="51"/>
        <v>février</v>
      </c>
      <c r="V151" s="184"/>
      <c r="W151" s="179"/>
      <c r="X151" s="430">
        <f t="shared" ca="1" si="55"/>
        <v>42035</v>
      </c>
      <c r="Y151" s="568" t="str">
        <f t="shared" ca="1" si="52"/>
        <v>Sam. février , 2015</v>
      </c>
      <c r="Z151" s="431">
        <f t="shared" ca="1" si="43"/>
        <v>28</v>
      </c>
      <c r="AA151" s="432">
        <f t="shared" ca="1" si="44"/>
        <v>2</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Sam</v>
      </c>
      <c r="U152" s="249" t="str">
        <f t="shared" ca="1" si="51"/>
        <v>février</v>
      </c>
      <c r="V152" s="184"/>
      <c r="W152" s="179"/>
      <c r="X152" s="430">
        <f t="shared" ca="1" si="55"/>
        <v>42035</v>
      </c>
      <c r="Y152" s="568" t="str">
        <f t="shared" ca="1" si="52"/>
        <v>Sam. février , 2015</v>
      </c>
      <c r="Z152" s="431">
        <f t="shared" ca="1" si="43"/>
        <v>28</v>
      </c>
      <c r="AA152" s="432">
        <f t="shared" ca="1" si="44"/>
        <v>2</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Sam</v>
      </c>
      <c r="U153" s="249" t="str">
        <f t="shared" ca="1" si="51"/>
        <v>février</v>
      </c>
      <c r="V153" s="184"/>
      <c r="W153" s="179"/>
      <c r="X153" s="430">
        <f t="shared" ca="1" si="55"/>
        <v>42035</v>
      </c>
      <c r="Y153" s="568" t="str">
        <f t="shared" ca="1" si="52"/>
        <v>Sam. février , 2015</v>
      </c>
      <c r="Z153" s="431">
        <f t="shared" ca="1" si="43"/>
        <v>28</v>
      </c>
      <c r="AA153" s="432">
        <f t="shared" ca="1" si="44"/>
        <v>2</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Sam</v>
      </c>
      <c r="U154" s="249" t="str">
        <f t="shared" ca="1" si="51"/>
        <v>février</v>
      </c>
      <c r="V154" s="184"/>
      <c r="W154" s="179"/>
      <c r="X154" s="430">
        <f t="shared" ca="1" si="55"/>
        <v>42035</v>
      </c>
      <c r="Y154" s="568" t="str">
        <f t="shared" ca="1" si="52"/>
        <v>Sam. février , 2015</v>
      </c>
      <c r="Z154" s="431">
        <f t="shared" ca="1" si="43"/>
        <v>28</v>
      </c>
      <c r="AA154" s="432">
        <f t="shared" ca="1" si="44"/>
        <v>2</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Sam</v>
      </c>
      <c r="U155" s="249" t="str">
        <f t="shared" ca="1" si="51"/>
        <v>février</v>
      </c>
      <c r="V155" s="184"/>
      <c r="W155" s="179"/>
      <c r="X155" s="430">
        <f t="shared" ca="1" si="55"/>
        <v>42035</v>
      </c>
      <c r="Y155" s="568" t="str">
        <f t="shared" ca="1" si="52"/>
        <v>Sam. février , 2015</v>
      </c>
      <c r="Z155" s="431">
        <f t="shared" ca="1" si="43"/>
        <v>28</v>
      </c>
      <c r="AA155" s="432">
        <f t="shared" ca="1" si="44"/>
        <v>2</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Sam</v>
      </c>
      <c r="U156" s="249" t="str">
        <f t="shared" ca="1" si="51"/>
        <v>février</v>
      </c>
      <c r="V156" s="184"/>
      <c r="W156" s="179"/>
      <c r="X156" s="430">
        <f t="shared" ca="1" si="55"/>
        <v>42035</v>
      </c>
      <c r="Y156" s="568" t="str">
        <f t="shared" ca="1" si="52"/>
        <v>Sam. février , 2015</v>
      </c>
      <c r="Z156" s="431">
        <f t="shared" ca="1" si="43"/>
        <v>28</v>
      </c>
      <c r="AA156" s="432">
        <f t="shared" ca="1" si="44"/>
        <v>2</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Sam</v>
      </c>
      <c r="U157" s="249" t="str">
        <f t="shared" ca="1" si="51"/>
        <v>février</v>
      </c>
      <c r="V157" s="184"/>
      <c r="W157" s="179"/>
      <c r="X157" s="430">
        <f t="shared" ca="1" si="55"/>
        <v>42035</v>
      </c>
      <c r="Y157" s="568" t="str">
        <f t="shared" ca="1" si="52"/>
        <v>Sam. février , 2015</v>
      </c>
      <c r="Z157" s="431">
        <f t="shared" ca="1" si="43"/>
        <v>28</v>
      </c>
      <c r="AA157" s="432">
        <f t="shared" ca="1" si="44"/>
        <v>2</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Sam</v>
      </c>
      <c r="U158" s="249" t="str">
        <f t="shared" ca="1" si="51"/>
        <v>février</v>
      </c>
      <c r="V158" s="184"/>
      <c r="W158" s="179"/>
      <c r="X158" s="430">
        <f t="shared" ca="1" si="55"/>
        <v>42035</v>
      </c>
      <c r="Y158" s="568" t="str">
        <f t="shared" ca="1" si="52"/>
        <v>Sam. février , 2015</v>
      </c>
      <c r="Z158" s="431">
        <f t="shared" ca="1" si="43"/>
        <v>28</v>
      </c>
      <c r="AA158" s="432">
        <f t="shared" ca="1" si="44"/>
        <v>2</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Sam</v>
      </c>
      <c r="U159" s="249" t="str">
        <f t="shared" ca="1" si="51"/>
        <v>février</v>
      </c>
      <c r="V159" s="184"/>
      <c r="W159" s="179"/>
      <c r="X159" s="430">
        <f t="shared" ca="1" si="55"/>
        <v>42035</v>
      </c>
      <c r="Y159" s="568" t="str">
        <f t="shared" ca="1" si="52"/>
        <v>Sam. février , 2015</v>
      </c>
      <c r="Z159" s="431">
        <f t="shared" ca="1" si="43"/>
        <v>28</v>
      </c>
      <c r="AA159" s="432">
        <f t="shared" ca="1" si="44"/>
        <v>2</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Sam</v>
      </c>
      <c r="U160" s="249" t="str">
        <f t="shared" ca="1" si="51"/>
        <v>février</v>
      </c>
      <c r="V160" s="184"/>
      <c r="W160" s="179"/>
      <c r="X160" s="430">
        <f t="shared" ca="1" si="55"/>
        <v>42035</v>
      </c>
      <c r="Y160" s="568" t="str">
        <f t="shared" ca="1" si="52"/>
        <v>Sam. février , 2015</v>
      </c>
      <c r="Z160" s="431">
        <f t="shared" ca="1" si="43"/>
        <v>28</v>
      </c>
      <c r="AA160" s="432">
        <f t="shared" ca="1" si="44"/>
        <v>2</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Sam</v>
      </c>
      <c r="U161" s="249" t="str">
        <f t="shared" ca="1" si="51"/>
        <v>février</v>
      </c>
      <c r="V161" s="184"/>
      <c r="W161" s="179"/>
      <c r="X161" s="430">
        <f t="shared" ca="1" si="55"/>
        <v>42035</v>
      </c>
      <c r="Y161" s="568" t="str">
        <f t="shared" ca="1" si="52"/>
        <v>Sam. février , 2015</v>
      </c>
      <c r="Z161" s="431">
        <f t="shared" ca="1" si="43"/>
        <v>28</v>
      </c>
      <c r="AA161" s="432">
        <f t="shared" ca="1" si="44"/>
        <v>2</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Sam</v>
      </c>
      <c r="U162" s="249" t="str">
        <f t="shared" ca="1" si="51"/>
        <v>février</v>
      </c>
      <c r="V162" s="184"/>
      <c r="W162" s="179"/>
      <c r="X162" s="430">
        <f t="shared" ca="1" si="55"/>
        <v>42035</v>
      </c>
      <c r="Y162" s="568" t="str">
        <f t="shared" ca="1" si="52"/>
        <v>Sam. février , 2015</v>
      </c>
      <c r="Z162" s="431">
        <f t="shared" ca="1" si="43"/>
        <v>28</v>
      </c>
      <c r="AA162" s="432">
        <f t="shared" ca="1" si="44"/>
        <v>2</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Sam</v>
      </c>
      <c r="U163" s="249" t="str">
        <f t="shared" ca="1" si="51"/>
        <v>février</v>
      </c>
      <c r="V163" s="184"/>
      <c r="W163" s="179"/>
      <c r="X163" s="430">
        <f t="shared" ca="1" si="55"/>
        <v>42035</v>
      </c>
      <c r="Y163" s="568" t="str">
        <f t="shared" ca="1" si="52"/>
        <v>Sam. février , 2015</v>
      </c>
      <c r="Z163" s="431">
        <f t="shared" ca="1" si="43"/>
        <v>28</v>
      </c>
      <c r="AA163" s="432">
        <f t="shared" ca="1" si="44"/>
        <v>2</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Sam</v>
      </c>
      <c r="U164" s="249" t="str">
        <f t="shared" ca="1" si="51"/>
        <v>février</v>
      </c>
      <c r="V164" s="184"/>
      <c r="W164" s="179"/>
      <c r="X164" s="430">
        <f t="shared" ca="1" si="55"/>
        <v>42035</v>
      </c>
      <c r="Y164" s="568" t="str">
        <f t="shared" ca="1" si="52"/>
        <v>Sam. février , 2015</v>
      </c>
      <c r="Z164" s="431">
        <f t="shared" ca="1" si="43"/>
        <v>28</v>
      </c>
      <c r="AA164" s="432">
        <f t="shared" ca="1" si="44"/>
        <v>2</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Sam</v>
      </c>
      <c r="U165" s="249" t="str">
        <f t="shared" ca="1" si="51"/>
        <v>février</v>
      </c>
      <c r="V165" s="184"/>
      <c r="W165" s="179"/>
      <c r="X165" s="430">
        <f t="shared" ca="1" si="55"/>
        <v>42035</v>
      </c>
      <c r="Y165" s="568" t="str">
        <f t="shared" ca="1" si="52"/>
        <v>Sam. février , 2015</v>
      </c>
      <c r="Z165" s="431">
        <f t="shared" ca="1" si="43"/>
        <v>28</v>
      </c>
      <c r="AA165" s="432">
        <f t="shared" ca="1" si="44"/>
        <v>2</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Sam</v>
      </c>
      <c r="U166" s="249" t="str">
        <f t="shared" ca="1" si="51"/>
        <v>février</v>
      </c>
      <c r="V166" s="184"/>
      <c r="W166" s="179"/>
      <c r="X166" s="430">
        <f t="shared" ca="1" si="55"/>
        <v>42035</v>
      </c>
      <c r="Y166" s="568" t="str">
        <f t="shared" ca="1" si="52"/>
        <v>Sam. février , 2015</v>
      </c>
      <c r="Z166" s="431">
        <f t="shared" ca="1" si="43"/>
        <v>28</v>
      </c>
      <c r="AA166" s="432">
        <f t="shared" ca="1" si="44"/>
        <v>2</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Sam</v>
      </c>
      <c r="U167" s="249" t="str">
        <f t="shared" ca="1" si="51"/>
        <v>février</v>
      </c>
      <c r="V167" s="184"/>
      <c r="W167" s="179"/>
      <c r="X167" s="430">
        <f t="shared" ca="1" si="55"/>
        <v>42035</v>
      </c>
      <c r="Y167" s="568" t="str">
        <f t="shared" ca="1" si="52"/>
        <v>Sam. février , 2015</v>
      </c>
      <c r="Z167" s="431">
        <f t="shared" ca="1" si="43"/>
        <v>28</v>
      </c>
      <c r="AA167" s="432">
        <f t="shared" ca="1" si="44"/>
        <v>2</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Sam</v>
      </c>
      <c r="U168" s="249" t="str">
        <f t="shared" ca="1" si="51"/>
        <v>février</v>
      </c>
      <c r="V168" s="184"/>
      <c r="W168" s="179"/>
      <c r="X168" s="430">
        <f t="shared" ca="1" si="55"/>
        <v>42035</v>
      </c>
      <c r="Y168" s="568" t="str">
        <f t="shared" ca="1" si="52"/>
        <v>Sam. février , 2015</v>
      </c>
      <c r="Z168" s="431">
        <f t="shared" ca="1" si="43"/>
        <v>28</v>
      </c>
      <c r="AA168" s="432">
        <f t="shared" ca="1" si="44"/>
        <v>2</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Sam</v>
      </c>
      <c r="U169" s="249" t="str">
        <f t="shared" ca="1" si="51"/>
        <v>février</v>
      </c>
      <c r="V169" s="184"/>
      <c r="W169" s="179"/>
      <c r="X169" s="430">
        <f t="shared" ca="1" si="55"/>
        <v>42035</v>
      </c>
      <c r="Y169" s="568" t="str">
        <f t="shared" ca="1" si="52"/>
        <v>Sam. février , 2015</v>
      </c>
      <c r="Z169" s="431">
        <f t="shared" ca="1" si="43"/>
        <v>28</v>
      </c>
      <c r="AA169" s="432">
        <f t="shared" ca="1" si="44"/>
        <v>2</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Sam</v>
      </c>
      <c r="U170" s="249" t="str">
        <f t="shared" ca="1" si="51"/>
        <v>février</v>
      </c>
      <c r="V170" s="184"/>
      <c r="W170" s="179"/>
      <c r="X170" s="430">
        <f t="shared" ca="1" si="55"/>
        <v>42035</v>
      </c>
      <c r="Y170" s="568" t="str">
        <f t="shared" ca="1" si="52"/>
        <v>Sam. février , 2015</v>
      </c>
      <c r="Z170" s="431">
        <f t="shared" ca="1" si="43"/>
        <v>28</v>
      </c>
      <c r="AA170" s="432">
        <f t="shared" ca="1" si="44"/>
        <v>2</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Sam</v>
      </c>
      <c r="U171" s="249" t="str">
        <f t="shared" ca="1" si="51"/>
        <v>février</v>
      </c>
      <c r="V171" s="184"/>
      <c r="W171" s="179"/>
      <c r="X171" s="430">
        <f t="shared" ca="1" si="55"/>
        <v>42035</v>
      </c>
      <c r="Y171" s="568" t="str">
        <f t="shared" ca="1" si="52"/>
        <v>Sam. février , 2015</v>
      </c>
      <c r="Z171" s="431">
        <f t="shared" ca="1" si="43"/>
        <v>28</v>
      </c>
      <c r="AA171" s="432">
        <f t="shared" ca="1" si="44"/>
        <v>2</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Sam</v>
      </c>
      <c r="U172" s="249" t="str">
        <f t="shared" ca="1" si="51"/>
        <v>février</v>
      </c>
      <c r="V172" s="184"/>
      <c r="W172" s="179"/>
      <c r="X172" s="430">
        <f t="shared" ca="1" si="55"/>
        <v>42035</v>
      </c>
      <c r="Y172" s="568" t="str">
        <f t="shared" ca="1" si="52"/>
        <v>Sam. février , 2015</v>
      </c>
      <c r="Z172" s="431">
        <f t="shared" ca="1" si="43"/>
        <v>28</v>
      </c>
      <c r="AA172" s="432">
        <f t="shared" ca="1" si="44"/>
        <v>2</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Sam</v>
      </c>
      <c r="U173" s="249" t="str">
        <f t="shared" ca="1" si="51"/>
        <v>février</v>
      </c>
      <c r="V173" s="184"/>
      <c r="W173" s="179"/>
      <c r="X173" s="430">
        <f t="shared" ca="1" si="55"/>
        <v>42035</v>
      </c>
      <c r="Y173" s="568" t="str">
        <f t="shared" ca="1" si="52"/>
        <v>Sam. février , 2015</v>
      </c>
      <c r="Z173" s="431">
        <f t="shared" ca="1" si="43"/>
        <v>28</v>
      </c>
      <c r="AA173" s="432">
        <f t="shared" ca="1" si="44"/>
        <v>2</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Sam</v>
      </c>
      <c r="U174" s="249" t="str">
        <f t="shared" ca="1" si="51"/>
        <v>février</v>
      </c>
      <c r="V174" s="184"/>
      <c r="W174" s="179"/>
      <c r="X174" s="430">
        <f t="shared" ca="1" si="55"/>
        <v>42035</v>
      </c>
      <c r="Y174" s="568" t="str">
        <f t="shared" ca="1" si="52"/>
        <v>Sam. février , 2015</v>
      </c>
      <c r="Z174" s="431">
        <f t="shared" ca="1" si="43"/>
        <v>28</v>
      </c>
      <c r="AA174" s="432">
        <f t="shared" ca="1" si="44"/>
        <v>2</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Sam</v>
      </c>
      <c r="U175" s="249" t="str">
        <f t="shared" ca="1" si="51"/>
        <v>février</v>
      </c>
      <c r="V175" s="184"/>
      <c r="W175" s="179"/>
      <c r="X175" s="430">
        <f t="shared" ca="1" si="55"/>
        <v>42035</v>
      </c>
      <c r="Y175" s="568" t="str">
        <f t="shared" ca="1" si="52"/>
        <v>Sam. février , 2015</v>
      </c>
      <c r="Z175" s="431">
        <f t="shared" ca="1" si="43"/>
        <v>28</v>
      </c>
      <c r="AA175" s="432">
        <f t="shared" ca="1" si="44"/>
        <v>2</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Sam</v>
      </c>
      <c r="U176" s="249" t="str">
        <f t="shared" ca="1" si="51"/>
        <v>février</v>
      </c>
      <c r="V176" s="184"/>
      <c r="W176" s="179"/>
      <c r="X176" s="430">
        <f t="shared" ca="1" si="55"/>
        <v>42035</v>
      </c>
      <c r="Y176" s="568" t="str">
        <f t="shared" ca="1" si="52"/>
        <v>Sam. février , 2015</v>
      </c>
      <c r="Z176" s="431">
        <f t="shared" ca="1" si="43"/>
        <v>28</v>
      </c>
      <c r="AA176" s="432">
        <f t="shared" ca="1" si="44"/>
        <v>2</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Sam</v>
      </c>
      <c r="U177" s="249" t="str">
        <f t="shared" ca="1" si="51"/>
        <v>février</v>
      </c>
      <c r="V177" s="184"/>
      <c r="W177" s="179"/>
      <c r="X177" s="430">
        <f t="shared" ca="1" si="55"/>
        <v>42035</v>
      </c>
      <c r="Y177" s="568" t="str">
        <f t="shared" ca="1" si="52"/>
        <v>Sam. février , 2015</v>
      </c>
      <c r="Z177" s="431">
        <f t="shared" ca="1" si="43"/>
        <v>28</v>
      </c>
      <c r="AA177" s="432">
        <f t="shared" ca="1" si="44"/>
        <v>2</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Sam</v>
      </c>
      <c r="U178" s="249" t="str">
        <f t="shared" ca="1" si="51"/>
        <v>février</v>
      </c>
      <c r="V178" s="184"/>
      <c r="W178" s="179"/>
      <c r="X178" s="430">
        <f t="shared" ca="1" si="55"/>
        <v>42035</v>
      </c>
      <c r="Y178" s="568" t="str">
        <f t="shared" ca="1" si="52"/>
        <v>Sam. février , 2015</v>
      </c>
      <c r="Z178" s="431">
        <f t="shared" ca="1" si="43"/>
        <v>28</v>
      </c>
      <c r="AA178" s="432">
        <f t="shared" ca="1" si="44"/>
        <v>2</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Sam</v>
      </c>
      <c r="U179" s="249" t="str">
        <f t="shared" ca="1" si="51"/>
        <v>février</v>
      </c>
      <c r="V179" s="184"/>
      <c r="W179" s="179"/>
      <c r="X179" s="430">
        <f t="shared" ca="1" si="55"/>
        <v>42035</v>
      </c>
      <c r="Y179" s="568" t="str">
        <f t="shared" ca="1" si="52"/>
        <v>Sam. février , 2015</v>
      </c>
      <c r="Z179" s="431">
        <f t="shared" ca="1" si="43"/>
        <v>28</v>
      </c>
      <c r="AA179" s="432">
        <f t="shared" ca="1" si="44"/>
        <v>2</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Sam</v>
      </c>
      <c r="U180" s="249" t="str">
        <f t="shared" ca="1" si="51"/>
        <v>février</v>
      </c>
      <c r="V180" s="184"/>
      <c r="W180" s="179"/>
      <c r="X180" s="430">
        <f t="shared" ca="1" si="55"/>
        <v>42035</v>
      </c>
      <c r="Y180" s="568" t="str">
        <f t="shared" ca="1" si="52"/>
        <v>Sam. février , 2015</v>
      </c>
      <c r="Z180" s="431">
        <f t="shared" ca="1" si="43"/>
        <v>28</v>
      </c>
      <c r="AA180" s="432">
        <f t="shared" ca="1" si="44"/>
        <v>2</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Sam</v>
      </c>
      <c r="U181" s="249" t="str">
        <f t="shared" ca="1" si="51"/>
        <v>février</v>
      </c>
      <c r="V181" s="184"/>
      <c r="W181" s="179"/>
      <c r="X181" s="430">
        <f t="shared" ca="1" si="55"/>
        <v>42035</v>
      </c>
      <c r="Y181" s="568" t="str">
        <f t="shared" ca="1" si="52"/>
        <v>Sam. février , 2015</v>
      </c>
      <c r="Z181" s="431">
        <f t="shared" ca="1" si="43"/>
        <v>28</v>
      </c>
      <c r="AA181" s="432">
        <f t="shared" ca="1" si="44"/>
        <v>2</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Sam</v>
      </c>
      <c r="U182" s="249" t="str">
        <f t="shared" ca="1" si="51"/>
        <v>février</v>
      </c>
      <c r="V182" s="184"/>
      <c r="W182" s="179"/>
      <c r="X182" s="430">
        <f t="shared" ca="1" si="55"/>
        <v>42035</v>
      </c>
      <c r="Y182" s="568" t="str">
        <f t="shared" ca="1" si="52"/>
        <v>Sam. février , 2015</v>
      </c>
      <c r="Z182" s="431">
        <f t="shared" ca="1" si="43"/>
        <v>28</v>
      </c>
      <c r="AA182" s="432">
        <f t="shared" ca="1" si="44"/>
        <v>2</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Sam</v>
      </c>
      <c r="U183" s="249" t="str">
        <f t="shared" ca="1" si="51"/>
        <v>février</v>
      </c>
      <c r="V183" s="184"/>
      <c r="W183" s="179"/>
      <c r="X183" s="430">
        <f t="shared" ca="1" si="55"/>
        <v>42035</v>
      </c>
      <c r="Y183" s="568" t="str">
        <f t="shared" ca="1" si="52"/>
        <v>Sam. février , 2015</v>
      </c>
      <c r="Z183" s="431">
        <f t="shared" ca="1" si="43"/>
        <v>28</v>
      </c>
      <c r="AA183" s="432">
        <f t="shared" ca="1" si="44"/>
        <v>2</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Sam</v>
      </c>
      <c r="U184" s="249" t="str">
        <f t="shared" ca="1" si="51"/>
        <v>février</v>
      </c>
      <c r="V184" s="184"/>
      <c r="W184" s="179"/>
      <c r="X184" s="430">
        <f t="shared" ca="1" si="55"/>
        <v>42035</v>
      </c>
      <c r="Y184" s="568" t="str">
        <f t="shared" ca="1" si="52"/>
        <v>Sam. février , 2015</v>
      </c>
      <c r="Z184" s="431">
        <f t="shared" ca="1" si="43"/>
        <v>28</v>
      </c>
      <c r="AA184" s="432">
        <f t="shared" ca="1" si="44"/>
        <v>2</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Sam</v>
      </c>
      <c r="U185" s="249" t="str">
        <f t="shared" ca="1" si="51"/>
        <v>février</v>
      </c>
      <c r="V185" s="184"/>
      <c r="W185" s="179"/>
      <c r="X185" s="430">
        <f t="shared" ca="1" si="55"/>
        <v>42035</v>
      </c>
      <c r="Y185" s="568" t="str">
        <f t="shared" ca="1" si="52"/>
        <v>Sam. février , 2015</v>
      </c>
      <c r="Z185" s="431">
        <f t="shared" ca="1" si="43"/>
        <v>28</v>
      </c>
      <c r="AA185" s="432">
        <f t="shared" ca="1" si="44"/>
        <v>2</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Sam</v>
      </c>
      <c r="U186" s="249" t="str">
        <f t="shared" ca="1" si="51"/>
        <v>février</v>
      </c>
      <c r="V186" s="184"/>
      <c r="W186" s="179"/>
      <c r="X186" s="430">
        <f t="shared" ca="1" si="55"/>
        <v>42035</v>
      </c>
      <c r="Y186" s="568" t="str">
        <f t="shared" ca="1" si="52"/>
        <v>Sam. février , 2015</v>
      </c>
      <c r="Z186" s="431">
        <f t="shared" ca="1" si="43"/>
        <v>28</v>
      </c>
      <c r="AA186" s="432">
        <f t="shared" ca="1" si="44"/>
        <v>2</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Sam</v>
      </c>
      <c r="U187" s="249" t="str">
        <f t="shared" ca="1" si="51"/>
        <v>février</v>
      </c>
      <c r="V187" s="184"/>
      <c r="W187" s="179"/>
      <c r="X187" s="430">
        <f t="shared" ca="1" si="55"/>
        <v>42035</v>
      </c>
      <c r="Y187" s="568" t="str">
        <f t="shared" ca="1" si="52"/>
        <v>Sam. février , 2015</v>
      </c>
      <c r="Z187" s="431">
        <f t="shared" ca="1" si="43"/>
        <v>28</v>
      </c>
      <c r="AA187" s="432">
        <f t="shared" ca="1" si="44"/>
        <v>2</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Sam</v>
      </c>
      <c r="U188" s="249" t="str">
        <f t="shared" ca="1" si="51"/>
        <v>février</v>
      </c>
      <c r="V188" s="184"/>
      <c r="W188" s="179"/>
      <c r="X188" s="430">
        <f t="shared" ca="1" si="55"/>
        <v>42035</v>
      </c>
      <c r="Y188" s="568" t="str">
        <f t="shared" ca="1" si="52"/>
        <v>Sam. février , 2015</v>
      </c>
      <c r="Z188" s="431">
        <f t="shared" ca="1" si="43"/>
        <v>28</v>
      </c>
      <c r="AA188" s="432">
        <f t="shared" ca="1" si="44"/>
        <v>2</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Sam</v>
      </c>
      <c r="U189" s="249" t="str">
        <f t="shared" ca="1" si="51"/>
        <v>février</v>
      </c>
      <c r="V189" s="184"/>
      <c r="W189" s="179"/>
      <c r="X189" s="430">
        <f t="shared" ca="1" si="55"/>
        <v>42035</v>
      </c>
      <c r="Y189" s="568" t="str">
        <f t="shared" ca="1" si="52"/>
        <v>Sam. février , 2015</v>
      </c>
      <c r="Z189" s="431">
        <f t="shared" ca="1" si="43"/>
        <v>28</v>
      </c>
      <c r="AA189" s="432">
        <f t="shared" ca="1" si="44"/>
        <v>2</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Sam</v>
      </c>
      <c r="U190" s="249" t="str">
        <f t="shared" ca="1" si="51"/>
        <v>février</v>
      </c>
      <c r="V190" s="184"/>
      <c r="W190" s="179"/>
      <c r="X190" s="430">
        <f t="shared" ca="1" si="55"/>
        <v>42035</v>
      </c>
      <c r="Y190" s="568" t="str">
        <f t="shared" ca="1" si="52"/>
        <v>Sam. février , 2015</v>
      </c>
      <c r="Z190" s="431">
        <f t="shared" ca="1" si="43"/>
        <v>28</v>
      </c>
      <c r="AA190" s="432">
        <f t="shared" ca="1" si="44"/>
        <v>2</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Sam</v>
      </c>
      <c r="U191" s="249" t="str">
        <f t="shared" ca="1" si="51"/>
        <v>février</v>
      </c>
      <c r="V191" s="184"/>
      <c r="W191" s="179"/>
      <c r="X191" s="430">
        <f t="shared" ca="1" si="55"/>
        <v>42035</v>
      </c>
      <c r="Y191" s="568" t="str">
        <f t="shared" ca="1" si="52"/>
        <v>Sam. février , 2015</v>
      </c>
      <c r="Z191" s="431">
        <f t="shared" ca="1" si="43"/>
        <v>28</v>
      </c>
      <c r="AA191" s="432">
        <f t="shared" ca="1" si="44"/>
        <v>2</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Sam</v>
      </c>
      <c r="U192" s="249" t="str">
        <f t="shared" ca="1" si="51"/>
        <v>février</v>
      </c>
      <c r="V192" s="184"/>
      <c r="W192" s="179"/>
      <c r="X192" s="430">
        <f t="shared" ca="1" si="55"/>
        <v>42035</v>
      </c>
      <c r="Y192" s="568" t="str">
        <f t="shared" ca="1" si="52"/>
        <v>Sam. février , 2015</v>
      </c>
      <c r="Z192" s="431">
        <f t="shared" ca="1" si="43"/>
        <v>28</v>
      </c>
      <c r="AA192" s="432">
        <f t="shared" ca="1" si="44"/>
        <v>2</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Sam</v>
      </c>
      <c r="U193" s="249" t="str">
        <f t="shared" ca="1" si="51"/>
        <v>février</v>
      </c>
      <c r="V193" s="184"/>
      <c r="W193" s="179"/>
      <c r="X193" s="430">
        <f t="shared" ca="1" si="55"/>
        <v>42035</v>
      </c>
      <c r="Y193" s="568" t="str">
        <f t="shared" ca="1" si="52"/>
        <v>Sam. février , 2015</v>
      </c>
      <c r="Z193" s="431">
        <f t="shared" ca="1" si="43"/>
        <v>28</v>
      </c>
      <c r="AA193" s="432">
        <f t="shared" ca="1" si="44"/>
        <v>2</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Sam</v>
      </c>
      <c r="U194" s="249" t="str">
        <f t="shared" ca="1" si="51"/>
        <v>février</v>
      </c>
      <c r="V194" s="184"/>
      <c r="W194" s="179"/>
      <c r="X194" s="430">
        <f t="shared" ca="1" si="55"/>
        <v>42035</v>
      </c>
      <c r="Y194" s="568" t="str">
        <f t="shared" ca="1" si="52"/>
        <v>Sam. février , 2015</v>
      </c>
      <c r="Z194" s="431">
        <f t="shared" ca="1" si="43"/>
        <v>28</v>
      </c>
      <c r="AA194" s="432">
        <f t="shared" ca="1" si="44"/>
        <v>2</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28</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28</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28</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28</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28</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K17:M17"/>
    <mergeCell ref="C18:C19"/>
    <mergeCell ref="D18:G19"/>
    <mergeCell ref="H18:H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I18:I19"/>
    <mergeCell ref="O16:O18"/>
    <mergeCell ref="K19:L19"/>
    <mergeCell ref="B16:J16"/>
    <mergeCell ref="K16:M16"/>
    <mergeCell ref="N16:N18"/>
    <mergeCell ref="Q16:Q18"/>
    <mergeCell ref="J18:J19"/>
    <mergeCell ref="D17:J17"/>
    <mergeCell ref="C13:F15"/>
  </mergeCells>
  <phoneticPr fontId="4" type="noConversion"/>
  <conditionalFormatting sqref="H21:J194">
    <cfRule type="expression" dxfId="831" priority="2" stopIfTrue="1">
      <formula>($D20=$D21)</formula>
    </cfRule>
  </conditionalFormatting>
  <conditionalFormatting sqref="AC20:AE194 AK20:AK194 AQ20:AR194 U18 X20:Z194">
    <cfRule type="cellIs" dxfId="830" priority="3" stopIfTrue="1" operator="notEqual">
      <formula>U17</formula>
    </cfRule>
  </conditionalFormatting>
  <conditionalFormatting sqref="B20:B194">
    <cfRule type="expression" dxfId="829" priority="4" stopIfTrue="1">
      <formula>($G20="- -")</formula>
    </cfRule>
  </conditionalFormatting>
  <conditionalFormatting sqref="BI10:BI12 BF11:BF12">
    <cfRule type="expression" dxfId="828" priority="5" stopIfTrue="1">
      <formula>LEN($AA9)&gt;4</formula>
    </cfRule>
    <cfRule type="expression" dxfId="827" priority="6" stopIfTrue="1">
      <formula>(LEN($C$9)=0)</formula>
    </cfRule>
  </conditionalFormatting>
  <conditionalFormatting sqref="BJ10:BN12">
    <cfRule type="expression" dxfId="826" priority="7" stopIfTrue="1">
      <formula>LEN($AA9)&gt;4</formula>
    </cfRule>
    <cfRule type="expression" dxfId="825" priority="8" stopIfTrue="1">
      <formula>(LEN(E$9)=0)</formula>
    </cfRule>
  </conditionalFormatting>
  <conditionalFormatting sqref="R20:R194">
    <cfRule type="expression" dxfId="824" priority="9" stopIfTrue="1">
      <formula>OR($G20=$G19,$D20=$D19)</formula>
    </cfRule>
    <cfRule type="expression" dxfId="823" priority="10" stopIfTrue="1">
      <formula>"ND($G21&lt;&gt;""- -"",$G21&lt;&gt;TEXT(X21,""Dddd, Mmmm dd, Yyyy""))"</formula>
    </cfRule>
    <cfRule type="expression" dxfId="822" priority="11" stopIfTrue="1">
      <formula>($AI20=1)</formula>
    </cfRule>
  </conditionalFormatting>
  <conditionalFormatting sqref="C20:C194">
    <cfRule type="expression" dxfId="821" priority="12" stopIfTrue="1">
      <formula>($X$16=$X$14)</formula>
    </cfRule>
    <cfRule type="expression" dxfId="820" priority="13" stopIfTrue="1">
      <formula>($AV20=1)</formula>
    </cfRule>
    <cfRule type="expression" dxfId="819" priority="14" stopIfTrue="1">
      <formula>AND(D20=1+D19,G20=X20)</formula>
    </cfRule>
  </conditionalFormatting>
  <conditionalFormatting sqref="D20">
    <cfRule type="expression" dxfId="818" priority="15" stopIfTrue="1">
      <formula>OR($G20=$G19,$D20=$D19)</formula>
    </cfRule>
    <cfRule type="expression" dxfId="817" priority="16" stopIfTrue="1">
      <formula>AND($G20&lt;&gt;"- -",$G20&lt;&gt;$Y20)</formula>
    </cfRule>
    <cfRule type="expression" dxfId="816" priority="17" stopIfTrue="1">
      <formula>($AI20=1)</formula>
    </cfRule>
  </conditionalFormatting>
  <conditionalFormatting sqref="E20:G20">
    <cfRule type="expression" dxfId="815" priority="18" stopIfTrue="1">
      <formula>OR($G20=$G19,$D20=$D19)</formula>
    </cfRule>
    <cfRule type="expression" dxfId="814" priority="19" stopIfTrue="1">
      <formula>AND($G20&lt;&gt;"- -",$G20&lt;&gt;$Y20)</formula>
    </cfRule>
    <cfRule type="expression" dxfId="813" priority="20" stopIfTrue="1">
      <formula>($AI20+$AX20&gt;0)</formula>
    </cfRule>
  </conditionalFormatting>
  <conditionalFormatting sqref="V5:V7 U6:U7 J6">
    <cfRule type="expression" dxfId="812" priority="21" stopIfTrue="1">
      <formula>OR($AC$7,$AC$6,#REF!)</formula>
    </cfRule>
  </conditionalFormatting>
  <conditionalFormatting sqref="U5">
    <cfRule type="expression" dxfId="811" priority="22" stopIfTrue="1">
      <formula>OR($AC$7,$AC$6)</formula>
    </cfRule>
  </conditionalFormatting>
  <conditionalFormatting sqref="V19">
    <cfRule type="cellIs" dxfId="810" priority="23" stopIfTrue="1" operator="equal">
      <formula>1</formula>
    </cfRule>
  </conditionalFormatting>
  <conditionalFormatting sqref="BJ13:BN13 R16:R17">
    <cfRule type="cellIs" dxfId="809" priority="24" stopIfTrue="1" operator="equal">
      <formula>0</formula>
    </cfRule>
  </conditionalFormatting>
  <conditionalFormatting sqref="AP20:AP194">
    <cfRule type="cellIs" dxfId="808" priority="25" stopIfTrue="1" operator="lessThan">
      <formula>999</formula>
    </cfRule>
  </conditionalFormatting>
  <conditionalFormatting sqref="BE19:BF19 K18:L18">
    <cfRule type="expression" dxfId="807" priority="26" stopIfTrue="1">
      <formula>($K$19=$AL$7)</formula>
    </cfRule>
  </conditionalFormatting>
  <conditionalFormatting sqref="BE20:BF20">
    <cfRule type="expression" dxfId="806" priority="27" stopIfTrue="1">
      <formula>($K$19=$AL$7)</formula>
    </cfRule>
  </conditionalFormatting>
  <conditionalFormatting sqref="AB7">
    <cfRule type="expression" dxfId="805" priority="28" stopIfTrue="1">
      <formula>$AC$7</formula>
    </cfRule>
  </conditionalFormatting>
  <conditionalFormatting sqref="AB6">
    <cfRule type="expression" dxfId="804" priority="29" stopIfTrue="1">
      <formula>$AC$6</formula>
    </cfRule>
  </conditionalFormatting>
  <conditionalFormatting sqref="AK5:BO6">
    <cfRule type="cellIs" dxfId="803" priority="30" stopIfTrue="1" operator="equal">
      <formula>0</formula>
    </cfRule>
  </conditionalFormatting>
  <conditionalFormatting sqref="AJ16:AJ17 AJ20:AJ194">
    <cfRule type="cellIs" dxfId="802" priority="31" stopIfTrue="1" operator="greaterThan">
      <formula>0</formula>
    </cfRule>
  </conditionalFormatting>
  <conditionalFormatting sqref="AF20:AG194">
    <cfRule type="cellIs" dxfId="801" priority="32" stopIfTrue="1" operator="greaterThan">
      <formula>1</formula>
    </cfRule>
  </conditionalFormatting>
  <conditionalFormatting sqref="AV20:AV194">
    <cfRule type="cellIs" dxfId="800" priority="33" stopIfTrue="1" operator="equal">
      <formula>1</formula>
    </cfRule>
  </conditionalFormatting>
  <conditionalFormatting sqref="AU20:AU194">
    <cfRule type="expression" dxfId="799" priority="34" stopIfTrue="1">
      <formula>LEN(AU20)&gt;2</formula>
    </cfRule>
  </conditionalFormatting>
  <conditionalFormatting sqref="AK2:BO2">
    <cfRule type="cellIs" dxfId="798" priority="35" stopIfTrue="1" operator="equal">
      <formula>0</formula>
    </cfRule>
  </conditionalFormatting>
  <conditionalFormatting sqref="D18:G19">
    <cfRule type="expression" dxfId="797" priority="36" stopIfTrue="1">
      <formula>($AB$16&lt;2)</formula>
    </cfRule>
  </conditionalFormatting>
  <conditionalFormatting sqref="B18">
    <cfRule type="expression" dxfId="796" priority="37" stopIfTrue="1">
      <formula>(B18&gt;DATE(2000+$Y$2,$AA$21+1,1)-DATE(2000+$Y$2,$AA$21,1))</formula>
    </cfRule>
  </conditionalFormatting>
  <conditionalFormatting sqref="U201:AB201">
    <cfRule type="expression" dxfId="795" priority="38" stopIfTrue="1">
      <formula>(LEN($X$11)&gt;4)</formula>
    </cfRule>
  </conditionalFormatting>
  <conditionalFormatting sqref="N19:Q19 BH20:BK20">
    <cfRule type="cellIs" dxfId="794" priority="39" stopIfTrue="1" operator="equal">
      <formula>0</formula>
    </cfRule>
    <cfRule type="expression" dxfId="793" priority="40" stopIfTrue="1">
      <formula>($AJ$2=$AF$5)</formula>
    </cfRule>
  </conditionalFormatting>
  <conditionalFormatting sqref="M19 BG20">
    <cfRule type="cellIs" dxfId="792" priority="41" stopIfTrue="1" operator="equal">
      <formula>0</formula>
    </cfRule>
    <cfRule type="expression" dxfId="791" priority="42" stopIfTrue="1">
      <formula>($AJ$2=$AF$5)</formula>
    </cfRule>
  </conditionalFormatting>
  <conditionalFormatting sqref="C17">
    <cfRule type="cellIs" dxfId="790" priority="43" stopIfTrue="1" operator="equal">
      <formula>"X"</formula>
    </cfRule>
  </conditionalFormatting>
  <conditionalFormatting sqref="B16:J16">
    <cfRule type="expression" dxfId="789" priority="44" stopIfTrue="1">
      <formula>AND($AJ$2=$AF$5,$X$16=$X$13)</formula>
    </cfRule>
  </conditionalFormatting>
  <conditionalFormatting sqref="AW20:AW194">
    <cfRule type="cellIs" dxfId="788" priority="45" stopIfTrue="1" operator="equal">
      <formula>0</formula>
    </cfRule>
  </conditionalFormatting>
  <conditionalFormatting sqref="AB20:AB194">
    <cfRule type="cellIs" dxfId="787" priority="46" stopIfTrue="1" operator="greaterThan">
      <formula>0</formula>
    </cfRule>
    <cfRule type="cellIs" dxfId="786" priority="47" stopIfTrue="1" operator="lessThan">
      <formula>0</formula>
    </cfRule>
  </conditionalFormatting>
  <conditionalFormatting sqref="J7">
    <cfRule type="cellIs" dxfId="785" priority="48" stopIfTrue="1" operator="lessThan">
      <formula>0</formula>
    </cfRule>
  </conditionalFormatting>
  <conditionalFormatting sqref="N20:Q194">
    <cfRule type="expression" dxfId="784" priority="49" stopIfTrue="1">
      <formula>OR($AW20=0,$AV20=1,$AG20=99,$AJ$2=$AF$5)</formula>
    </cfRule>
  </conditionalFormatting>
  <conditionalFormatting sqref="M20:M194">
    <cfRule type="expression" dxfId="783" priority="50" stopIfTrue="1">
      <formula>OR($AJ$2=$AF$5,$AW20=0,$AV20=1,$AG20=99)</formula>
    </cfRule>
    <cfRule type="cellIs" dxfId="782" priority="51" stopIfTrue="1" operator="lessThan">
      <formula>0</formula>
    </cfRule>
    <cfRule type="expression" dxfId="781" priority="52" stopIfTrue="1">
      <formula>($D19=$D20)</formula>
    </cfRule>
  </conditionalFormatting>
  <conditionalFormatting sqref="BM20:BN194">
    <cfRule type="cellIs" dxfId="780" priority="53" stopIfTrue="1" operator="notEqual">
      <formula>1</formula>
    </cfRule>
  </conditionalFormatting>
  <conditionalFormatting sqref="L35:L194">
    <cfRule type="expression" dxfId="779" priority="54" stopIfTrue="1">
      <formula>OR($AJ$2=$AF$5,$AW35=0,$AV35=1,$AG35=99)</formula>
    </cfRule>
    <cfRule type="expression" dxfId="778" priority="55" stopIfTrue="1">
      <formula>AND(ISNUMBER(L35),OR(AND(L35&lt;K34,B35&gt;1),K35&gt;L35,$BN35&lt;&gt;1))</formula>
    </cfRule>
  </conditionalFormatting>
  <conditionalFormatting sqref="K35:K194">
    <cfRule type="expression" dxfId="777" priority="56" stopIfTrue="1">
      <formula>OR($AJ$2=$AF$5,$AW35=0,$AV35=1,$AG35=99)</formula>
    </cfRule>
    <cfRule type="expression" dxfId="776" priority="57" stopIfTrue="1">
      <formula>AND(ISNUMBER(K35),OR(K35&lt;L34,K35&gt;L35,$BM35&lt;&gt;1))</formula>
    </cfRule>
  </conditionalFormatting>
  <conditionalFormatting sqref="B13:B15">
    <cfRule type="expression" dxfId="775" priority="58" stopIfTrue="1">
      <formula>AND($AJ$2=$AF$5,$X$16=$X$13)</formula>
    </cfRule>
  </conditionalFormatting>
  <conditionalFormatting sqref="D21:D194">
    <cfRule type="expression" dxfId="774" priority="59" stopIfTrue="1">
      <formula>OR($G21=$G20,$D21=$D20)</formula>
    </cfRule>
    <cfRule type="expression" dxfId="773" priority="60" stopIfTrue="1">
      <formula>AND($G21&lt;&gt;"- -",$G21&lt;&gt;$Y21)</formula>
    </cfRule>
    <cfRule type="expression" dxfId="772" priority="61" stopIfTrue="1">
      <formula>($AI21=1)</formula>
    </cfRule>
  </conditionalFormatting>
  <conditionalFormatting sqref="E21:G194">
    <cfRule type="expression" dxfId="771" priority="62" stopIfTrue="1">
      <formula>OR($G21=$G20,$D21=$D20)</formula>
    </cfRule>
    <cfRule type="expression" dxfId="770" priority="63" stopIfTrue="1">
      <formula>AND($G21&lt;&gt;"- -",$G21&lt;&gt;$Y21)</formula>
    </cfRule>
    <cfRule type="expression" dxfId="769" priority="64" stopIfTrue="1">
      <formula>($AI21+$AX21&gt;0)</formula>
    </cfRule>
  </conditionalFormatting>
  <conditionalFormatting sqref="L20:L34">
    <cfRule type="expression" dxfId="768" priority="65" stopIfTrue="1">
      <formula>OR($AJ$2=$AF$5,$AW20=0,$AV20=1,$AG20=99)</formula>
    </cfRule>
    <cfRule type="expression" dxfId="767" priority="66" stopIfTrue="1">
      <formula>AND(ISNUMBER(L20),OR(AND(L20&lt;K19,B20&gt;1),K20&gt;L20))</formula>
    </cfRule>
  </conditionalFormatting>
  <conditionalFormatting sqref="K20:K34">
    <cfRule type="expression" dxfId="766" priority="67" stopIfTrue="1">
      <formula>OR($AJ$2=$AF$5,$AW20=0,$AV20=1,$AG20=99)</formula>
    </cfRule>
    <cfRule type="expression" dxfId="765" priority="68" stopIfTrue="1">
      <formula>AND(ISNUMBER(K20),ISNUMBER(L20),OR(K20&lt;L19,K20&gt;L20))</formula>
    </cfRule>
  </conditionalFormatting>
  <conditionalFormatting sqref="C9:J9">
    <cfRule type="expression" dxfId="764" priority="69" stopIfTrue="1">
      <formula>AND(ISNUMBER(C$9),ISNUMBER(C10),(C$9&gt;C$10))</formula>
    </cfRule>
  </conditionalFormatting>
  <conditionalFormatting sqref="E8:F8">
    <cfRule type="expression" dxfId="763" priority="70" stopIfTrue="1">
      <formula>(BJ$13&gt;0)</formula>
    </cfRule>
    <cfRule type="expression" dxfId="762" priority="71" stopIfTrue="1">
      <formula>AND(ISNUMBER(E$9),ISNUMBER(E10),(E$9&gt;E$10))</formula>
    </cfRule>
  </conditionalFormatting>
  <conditionalFormatting sqref="G8:J8">
    <cfRule type="expression" dxfId="761" priority="72" stopIfTrue="1">
      <formula>(BK$13&gt;0)</formula>
    </cfRule>
    <cfRule type="expression" dxfId="760" priority="73" stopIfTrue="1">
      <formula>AND(ISNUMBER(G$9),ISNUMBER(G10),(G$9&gt;G$10))</formula>
    </cfRule>
  </conditionalFormatting>
  <conditionalFormatting sqref="H6:I7">
    <cfRule type="expression" dxfId="759" priority="74" stopIfTrue="1">
      <formula>AND(ISNUMBER($H$7),$H$7&lt;$I$7)</formula>
    </cfRule>
  </conditionalFormatting>
  <conditionalFormatting sqref="C10:J10">
    <cfRule type="expression" dxfId="758" priority="75"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7"/>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C:\Users\SBRISS~1\AppData\Local\Temp\notesF3B52A\[~7318079.xlsx]03</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03</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mars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March</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3</v>
      </c>
      <c r="AE6" s="204" t="str">
        <f ca="1">TEXT(DATE($AE$7,$AD$6,1),"Mmmm, YYYY")</f>
        <v>March,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42063</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mars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March</v>
      </c>
      <c r="V18" s="652" t="str">
        <f ca="1">AE6</f>
        <v>March,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mars</v>
      </c>
      <c r="V19" s="652" t="str">
        <f ca="1">U19&amp;" "&amp;Year_four_digits</f>
        <v>mars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Dim.  1 mars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Dim</v>
      </c>
      <c r="U20" s="249" t="str">
        <f ca="1">$U$19</f>
        <v>mars</v>
      </c>
      <c r="V20" s="179"/>
      <c r="W20" s="179"/>
      <c r="X20" s="430">
        <f ca="1">$AE$8+D20</f>
        <v>42064</v>
      </c>
      <c r="Y20" s="568" t="str">
        <f ca="1">IF(Y14="f",T20&amp;". "&amp;" "&amp;R20&amp;" "&amp;U20&amp;" "&amp;$AE$7,T20&amp;". "&amp;U20&amp;" "&amp;R20&amp;", "&amp;$AE$7)</f>
        <v>Dim.  1 mars 2015</v>
      </c>
      <c r="Z20" s="431">
        <f t="shared" ref="Z20:Z83" ca="1" si="4">MIN(R20,$AF$5)</f>
        <v>1</v>
      </c>
      <c r="AA20" s="432">
        <f t="shared" ref="AA20:AA83" ca="1" si="5">$AD$6</f>
        <v>3</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Sam</v>
      </c>
      <c r="U21" s="249" t="str">
        <f t="shared" ref="U21:U84" ca="1" si="13">$U$19</f>
        <v>mars</v>
      </c>
      <c r="V21" s="184"/>
      <c r="W21" s="179"/>
      <c r="X21" s="430">
        <f ca="1">$AE$8+D21</f>
        <v>42063</v>
      </c>
      <c r="Y21" s="568" t="str">
        <f t="shared" ref="Y21:Y84" ca="1" si="14">IF(Y15="f",T21&amp;". "&amp;" "&amp;R21&amp;" "&amp;U21&amp;" "&amp;$AE$7,T21&amp;". "&amp;U21&amp;" "&amp;R21&amp;", "&amp;$AE$7)</f>
        <v>Sam. mars , 2015</v>
      </c>
      <c r="Z21" s="431">
        <f t="shared" ca="1" si="4"/>
        <v>31</v>
      </c>
      <c r="AA21" s="432">
        <f t="shared" ca="1" si="5"/>
        <v>3</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Sam</v>
      </c>
      <c r="U22" s="249" t="str">
        <f t="shared" ca="1" si="13"/>
        <v>mars</v>
      </c>
      <c r="V22" s="184"/>
      <c r="W22" s="179"/>
      <c r="X22" s="430">
        <f t="shared" ref="X22:X85" ca="1" si="17">$AE$8+D22</f>
        <v>42063</v>
      </c>
      <c r="Y22" s="568" t="str">
        <f t="shared" ca="1" si="14"/>
        <v>Sam. mars , 2015</v>
      </c>
      <c r="Z22" s="431">
        <f t="shared" ca="1" si="4"/>
        <v>31</v>
      </c>
      <c r="AA22" s="432">
        <f t="shared" ca="1" si="5"/>
        <v>3</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Sam</v>
      </c>
      <c r="U23" s="249" t="str">
        <f t="shared" ca="1" si="13"/>
        <v>mars</v>
      </c>
      <c r="V23" s="184"/>
      <c r="W23" s="179"/>
      <c r="X23" s="430">
        <f t="shared" ca="1" si="17"/>
        <v>42063</v>
      </c>
      <c r="Y23" s="568" t="str">
        <f t="shared" ca="1" si="14"/>
        <v>Sam. mars , 2015</v>
      </c>
      <c r="Z23" s="431">
        <f t="shared" ca="1" si="4"/>
        <v>31</v>
      </c>
      <c r="AA23" s="432">
        <f t="shared" ca="1" si="5"/>
        <v>3</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Sam</v>
      </c>
      <c r="U24" s="249" t="str">
        <f t="shared" ca="1" si="13"/>
        <v>mars</v>
      </c>
      <c r="V24" s="184"/>
      <c r="W24" s="179"/>
      <c r="X24" s="430">
        <f t="shared" ca="1" si="17"/>
        <v>42063</v>
      </c>
      <c r="Y24" s="568" t="str">
        <f t="shared" ca="1" si="14"/>
        <v>Sam. mars , 2015</v>
      </c>
      <c r="Z24" s="431">
        <f t="shared" ca="1" si="4"/>
        <v>31</v>
      </c>
      <c r="AA24" s="432">
        <f t="shared" ca="1" si="5"/>
        <v>3</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Sam</v>
      </c>
      <c r="U25" s="249" t="str">
        <f t="shared" ca="1" si="13"/>
        <v>mars</v>
      </c>
      <c r="V25" s="184"/>
      <c r="W25" s="179"/>
      <c r="X25" s="430">
        <f t="shared" ca="1" si="17"/>
        <v>42063</v>
      </c>
      <c r="Y25" s="568" t="str">
        <f t="shared" ca="1" si="14"/>
        <v>Sam. mars , 2015</v>
      </c>
      <c r="Z25" s="431">
        <f t="shared" ca="1" si="4"/>
        <v>31</v>
      </c>
      <c r="AA25" s="432">
        <f t="shared" ca="1" si="5"/>
        <v>3</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Sam</v>
      </c>
      <c r="U26" s="249" t="str">
        <f t="shared" ca="1" si="13"/>
        <v>mars</v>
      </c>
      <c r="V26" s="184"/>
      <c r="W26" s="179"/>
      <c r="X26" s="430">
        <f t="shared" ca="1" si="17"/>
        <v>42063</v>
      </c>
      <c r="Y26" s="568" t="str">
        <f t="shared" ca="1" si="14"/>
        <v>Sam. mars , 2015</v>
      </c>
      <c r="Z26" s="431">
        <f t="shared" ca="1" si="4"/>
        <v>31</v>
      </c>
      <c r="AA26" s="432">
        <f t="shared" ca="1" si="5"/>
        <v>3</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Sam</v>
      </c>
      <c r="U27" s="249" t="str">
        <f t="shared" ca="1" si="13"/>
        <v>mars</v>
      </c>
      <c r="V27" s="184"/>
      <c r="W27" s="179"/>
      <c r="X27" s="430">
        <f t="shared" ca="1" si="17"/>
        <v>42063</v>
      </c>
      <c r="Y27" s="568" t="str">
        <f t="shared" ca="1" si="14"/>
        <v>Sam. mars , 2015</v>
      </c>
      <c r="Z27" s="431">
        <f t="shared" ca="1" si="4"/>
        <v>31</v>
      </c>
      <c r="AA27" s="432">
        <f t="shared" ca="1" si="5"/>
        <v>3</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Sam</v>
      </c>
      <c r="U28" s="249" t="str">
        <f t="shared" ca="1" si="13"/>
        <v>mars</v>
      </c>
      <c r="V28" s="184"/>
      <c r="W28" s="179"/>
      <c r="X28" s="430">
        <f t="shared" ca="1" si="17"/>
        <v>42063</v>
      </c>
      <c r="Y28" s="568" t="str">
        <f t="shared" ca="1" si="14"/>
        <v>Sam. mars , 2015</v>
      </c>
      <c r="Z28" s="431">
        <f t="shared" ca="1" si="4"/>
        <v>31</v>
      </c>
      <c r="AA28" s="432">
        <f t="shared" ca="1" si="5"/>
        <v>3</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Sam</v>
      </c>
      <c r="U29" s="249" t="str">
        <f t="shared" ca="1" si="13"/>
        <v>mars</v>
      </c>
      <c r="V29" s="184"/>
      <c r="W29" s="179"/>
      <c r="X29" s="430">
        <f t="shared" ca="1" si="17"/>
        <v>42063</v>
      </c>
      <c r="Y29" s="568" t="str">
        <f t="shared" ca="1" si="14"/>
        <v>Sam. mars , 2015</v>
      </c>
      <c r="Z29" s="431">
        <f t="shared" ca="1" si="4"/>
        <v>31</v>
      </c>
      <c r="AA29" s="432">
        <f t="shared" ca="1" si="5"/>
        <v>3</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Sam</v>
      </c>
      <c r="U30" s="249" t="str">
        <f t="shared" ca="1" si="13"/>
        <v>mars</v>
      </c>
      <c r="V30" s="184"/>
      <c r="W30" s="179"/>
      <c r="X30" s="430">
        <f t="shared" ca="1" si="17"/>
        <v>42063</v>
      </c>
      <c r="Y30" s="568" t="str">
        <f t="shared" ca="1" si="14"/>
        <v>Sam. mars , 2015</v>
      </c>
      <c r="Z30" s="431">
        <f t="shared" ca="1" si="4"/>
        <v>31</v>
      </c>
      <c r="AA30" s="432">
        <f t="shared" ca="1" si="5"/>
        <v>3</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Sam</v>
      </c>
      <c r="U31" s="249" t="str">
        <f t="shared" ca="1" si="13"/>
        <v>mars</v>
      </c>
      <c r="V31" s="184"/>
      <c r="W31" s="179"/>
      <c r="X31" s="430">
        <f t="shared" ca="1" si="17"/>
        <v>42063</v>
      </c>
      <c r="Y31" s="568" t="str">
        <f t="shared" ca="1" si="14"/>
        <v>Sam. mars , 2015</v>
      </c>
      <c r="Z31" s="431">
        <f t="shared" ca="1" si="4"/>
        <v>31</v>
      </c>
      <c r="AA31" s="432">
        <f t="shared" ca="1" si="5"/>
        <v>3</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Sam</v>
      </c>
      <c r="U32" s="249" t="str">
        <f t="shared" ca="1" si="13"/>
        <v>mars</v>
      </c>
      <c r="V32" s="184"/>
      <c r="W32" s="179"/>
      <c r="X32" s="430">
        <f t="shared" ca="1" si="17"/>
        <v>42063</v>
      </c>
      <c r="Y32" s="568" t="str">
        <f t="shared" ca="1" si="14"/>
        <v>Sam. mars , 2015</v>
      </c>
      <c r="Z32" s="431">
        <f t="shared" ca="1" si="4"/>
        <v>31</v>
      </c>
      <c r="AA32" s="432">
        <f t="shared" ca="1" si="5"/>
        <v>3</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Sam</v>
      </c>
      <c r="U33" s="249" t="str">
        <f t="shared" ca="1" si="13"/>
        <v>mars</v>
      </c>
      <c r="V33" s="184"/>
      <c r="W33" s="179"/>
      <c r="X33" s="430">
        <f t="shared" ca="1" si="17"/>
        <v>42063</v>
      </c>
      <c r="Y33" s="568" t="str">
        <f t="shared" ca="1" si="14"/>
        <v>Sam. mars , 2015</v>
      </c>
      <c r="Z33" s="431">
        <f t="shared" ca="1" si="4"/>
        <v>31</v>
      </c>
      <c r="AA33" s="432">
        <f t="shared" ca="1" si="5"/>
        <v>3</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Sam</v>
      </c>
      <c r="U34" s="249" t="str">
        <f t="shared" ca="1" si="13"/>
        <v>mars</v>
      </c>
      <c r="V34" s="184"/>
      <c r="W34" s="179"/>
      <c r="X34" s="430">
        <f t="shared" ca="1" si="17"/>
        <v>42063</v>
      </c>
      <c r="Y34" s="568" t="str">
        <f t="shared" ca="1" si="14"/>
        <v>Sam. mars , 2015</v>
      </c>
      <c r="Z34" s="431">
        <f t="shared" ca="1" si="4"/>
        <v>31</v>
      </c>
      <c r="AA34" s="432">
        <f t="shared" ca="1" si="5"/>
        <v>3</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Sam</v>
      </c>
      <c r="U35" s="249" t="str">
        <f t="shared" ca="1" si="13"/>
        <v>mars</v>
      </c>
      <c r="V35" s="184"/>
      <c r="W35" s="179"/>
      <c r="X35" s="430">
        <f t="shared" ca="1" si="17"/>
        <v>42063</v>
      </c>
      <c r="Y35" s="568" t="str">
        <f t="shared" ca="1" si="14"/>
        <v>Sam. mars , 2015</v>
      </c>
      <c r="Z35" s="431">
        <f t="shared" ca="1" si="4"/>
        <v>31</v>
      </c>
      <c r="AA35" s="432">
        <f t="shared" ca="1" si="5"/>
        <v>3</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Sam</v>
      </c>
      <c r="U36" s="249" t="str">
        <f t="shared" ca="1" si="13"/>
        <v>mars</v>
      </c>
      <c r="V36" s="184"/>
      <c r="W36" s="179"/>
      <c r="X36" s="430">
        <f t="shared" ca="1" si="17"/>
        <v>42063</v>
      </c>
      <c r="Y36" s="568" t="str">
        <f t="shared" ca="1" si="14"/>
        <v>Sam. mars , 2015</v>
      </c>
      <c r="Z36" s="431">
        <f t="shared" ca="1" si="4"/>
        <v>31</v>
      </c>
      <c r="AA36" s="432">
        <f t="shared" ca="1" si="5"/>
        <v>3</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Sam</v>
      </c>
      <c r="U37" s="249" t="str">
        <f t="shared" ca="1" si="13"/>
        <v>mars</v>
      </c>
      <c r="V37" s="184"/>
      <c r="W37" s="179"/>
      <c r="X37" s="430">
        <f t="shared" ca="1" si="17"/>
        <v>42063</v>
      </c>
      <c r="Y37" s="568" t="str">
        <f t="shared" ca="1" si="14"/>
        <v>Sam. mars , 2015</v>
      </c>
      <c r="Z37" s="431">
        <f t="shared" ca="1" si="4"/>
        <v>31</v>
      </c>
      <c r="AA37" s="432">
        <f t="shared" ca="1" si="5"/>
        <v>3</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Sam</v>
      </c>
      <c r="U38" s="249" t="str">
        <f t="shared" ca="1" si="13"/>
        <v>mars</v>
      </c>
      <c r="V38" s="184"/>
      <c r="W38" s="179"/>
      <c r="X38" s="430">
        <f t="shared" ca="1" si="17"/>
        <v>42063</v>
      </c>
      <c r="Y38" s="568" t="str">
        <f t="shared" ca="1" si="14"/>
        <v>Sam. mars , 2015</v>
      </c>
      <c r="Z38" s="431">
        <f t="shared" ca="1" si="4"/>
        <v>31</v>
      </c>
      <c r="AA38" s="432">
        <f t="shared" ca="1" si="5"/>
        <v>3</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Sam</v>
      </c>
      <c r="U39" s="249" t="str">
        <f t="shared" ca="1" si="13"/>
        <v>mars</v>
      </c>
      <c r="V39" s="184"/>
      <c r="W39" s="179"/>
      <c r="X39" s="430">
        <f t="shared" ca="1" si="17"/>
        <v>42063</v>
      </c>
      <c r="Y39" s="568" t="str">
        <f t="shared" ca="1" si="14"/>
        <v>Sam. mars , 2015</v>
      </c>
      <c r="Z39" s="431">
        <f t="shared" ca="1" si="4"/>
        <v>31</v>
      </c>
      <c r="AA39" s="432">
        <f t="shared" ca="1" si="5"/>
        <v>3</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Sam</v>
      </c>
      <c r="U40" s="249" t="str">
        <f t="shared" ca="1" si="13"/>
        <v>mars</v>
      </c>
      <c r="V40" s="184"/>
      <c r="W40" s="179"/>
      <c r="X40" s="430">
        <f t="shared" ca="1" si="17"/>
        <v>42063</v>
      </c>
      <c r="Y40" s="568" t="str">
        <f t="shared" ca="1" si="14"/>
        <v>Sam. mars , 2015</v>
      </c>
      <c r="Z40" s="431">
        <f t="shared" ca="1" si="4"/>
        <v>31</v>
      </c>
      <c r="AA40" s="432">
        <f t="shared" ca="1" si="5"/>
        <v>3</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Sam</v>
      </c>
      <c r="U41" s="249" t="str">
        <f t="shared" ca="1" si="13"/>
        <v>mars</v>
      </c>
      <c r="V41" s="184"/>
      <c r="W41" s="179"/>
      <c r="X41" s="430">
        <f t="shared" ca="1" si="17"/>
        <v>42063</v>
      </c>
      <c r="Y41" s="568" t="str">
        <f t="shared" ca="1" si="14"/>
        <v>Sam. mars , 2015</v>
      </c>
      <c r="Z41" s="431">
        <f t="shared" ca="1" si="4"/>
        <v>31</v>
      </c>
      <c r="AA41" s="432">
        <f t="shared" ca="1" si="5"/>
        <v>3</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Sam</v>
      </c>
      <c r="U42" s="249" t="str">
        <f t="shared" ca="1" si="13"/>
        <v>mars</v>
      </c>
      <c r="V42" s="184"/>
      <c r="W42" s="179"/>
      <c r="X42" s="430">
        <f t="shared" ca="1" si="17"/>
        <v>42063</v>
      </c>
      <c r="Y42" s="568" t="str">
        <f t="shared" ca="1" si="14"/>
        <v>Sam. mars , 2015</v>
      </c>
      <c r="Z42" s="431">
        <f t="shared" ca="1" si="4"/>
        <v>31</v>
      </c>
      <c r="AA42" s="432">
        <f t="shared" ca="1" si="5"/>
        <v>3</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Sam</v>
      </c>
      <c r="U43" s="249" t="str">
        <f t="shared" ca="1" si="13"/>
        <v>mars</v>
      </c>
      <c r="V43" s="184"/>
      <c r="W43" s="179"/>
      <c r="X43" s="430">
        <f t="shared" ca="1" si="17"/>
        <v>42063</v>
      </c>
      <c r="Y43" s="568" t="str">
        <f t="shared" ca="1" si="14"/>
        <v>Sam. mars , 2015</v>
      </c>
      <c r="Z43" s="431">
        <f t="shared" ca="1" si="4"/>
        <v>31</v>
      </c>
      <c r="AA43" s="432">
        <f t="shared" ca="1" si="5"/>
        <v>3</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Sam</v>
      </c>
      <c r="U44" s="249" t="str">
        <f t="shared" ca="1" si="13"/>
        <v>mars</v>
      </c>
      <c r="V44" s="184"/>
      <c r="W44" s="179"/>
      <c r="X44" s="430">
        <f t="shared" ca="1" si="17"/>
        <v>42063</v>
      </c>
      <c r="Y44" s="568" t="str">
        <f t="shared" ca="1" si="14"/>
        <v>Sam. mars , 2015</v>
      </c>
      <c r="Z44" s="431">
        <f t="shared" ca="1" si="4"/>
        <v>31</v>
      </c>
      <c r="AA44" s="432">
        <f t="shared" ca="1" si="5"/>
        <v>3</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Sam</v>
      </c>
      <c r="U45" s="249" t="str">
        <f t="shared" ca="1" si="13"/>
        <v>mars</v>
      </c>
      <c r="V45" s="184"/>
      <c r="W45" s="179"/>
      <c r="X45" s="430">
        <f t="shared" ca="1" si="17"/>
        <v>42063</v>
      </c>
      <c r="Y45" s="568" t="str">
        <f t="shared" ca="1" si="14"/>
        <v>Sam. mars , 2015</v>
      </c>
      <c r="Z45" s="431">
        <f t="shared" ca="1" si="4"/>
        <v>31</v>
      </c>
      <c r="AA45" s="432">
        <f t="shared" ca="1" si="5"/>
        <v>3</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Sam</v>
      </c>
      <c r="U46" s="249" t="str">
        <f t="shared" ca="1" si="13"/>
        <v>mars</v>
      </c>
      <c r="V46" s="184"/>
      <c r="W46" s="179"/>
      <c r="X46" s="430">
        <f t="shared" ca="1" si="17"/>
        <v>42063</v>
      </c>
      <c r="Y46" s="568" t="str">
        <f t="shared" ca="1" si="14"/>
        <v>Sam. mars , 2015</v>
      </c>
      <c r="Z46" s="431">
        <f t="shared" ca="1" si="4"/>
        <v>31</v>
      </c>
      <c r="AA46" s="432">
        <f t="shared" ca="1" si="5"/>
        <v>3</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Sam</v>
      </c>
      <c r="U47" s="249" t="str">
        <f t="shared" ca="1" si="13"/>
        <v>mars</v>
      </c>
      <c r="V47" s="184"/>
      <c r="W47" s="179"/>
      <c r="X47" s="430">
        <f t="shared" ca="1" si="17"/>
        <v>42063</v>
      </c>
      <c r="Y47" s="568" t="str">
        <f t="shared" ca="1" si="14"/>
        <v>Sam. mars , 2015</v>
      </c>
      <c r="Z47" s="431">
        <f t="shared" ca="1" si="4"/>
        <v>31</v>
      </c>
      <c r="AA47" s="432">
        <f t="shared" ca="1" si="5"/>
        <v>3</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Sam</v>
      </c>
      <c r="U48" s="249" t="str">
        <f t="shared" ca="1" si="13"/>
        <v>mars</v>
      </c>
      <c r="V48" s="184"/>
      <c r="W48" s="179"/>
      <c r="X48" s="430">
        <f t="shared" ca="1" si="17"/>
        <v>42063</v>
      </c>
      <c r="Y48" s="568" t="str">
        <f t="shared" ca="1" si="14"/>
        <v>Sam. mars , 2015</v>
      </c>
      <c r="Z48" s="431">
        <f t="shared" ca="1" si="4"/>
        <v>31</v>
      </c>
      <c r="AA48" s="432">
        <f t="shared" ca="1" si="5"/>
        <v>3</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Sam</v>
      </c>
      <c r="U49" s="249" t="str">
        <f t="shared" ca="1" si="13"/>
        <v>mars</v>
      </c>
      <c r="V49" s="184"/>
      <c r="W49" s="179"/>
      <c r="X49" s="430">
        <f t="shared" ca="1" si="17"/>
        <v>42063</v>
      </c>
      <c r="Y49" s="568" t="str">
        <f t="shared" ca="1" si="14"/>
        <v>Sam. mars , 2015</v>
      </c>
      <c r="Z49" s="431">
        <f t="shared" ca="1" si="4"/>
        <v>31</v>
      </c>
      <c r="AA49" s="432">
        <f t="shared" ca="1" si="5"/>
        <v>3</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Sam</v>
      </c>
      <c r="U50" s="249" t="str">
        <f t="shared" ca="1" si="13"/>
        <v>mars</v>
      </c>
      <c r="V50" s="184"/>
      <c r="W50" s="179"/>
      <c r="X50" s="430">
        <f t="shared" ca="1" si="17"/>
        <v>42063</v>
      </c>
      <c r="Y50" s="568" t="str">
        <f t="shared" ca="1" si="14"/>
        <v>Sam. mars , 2015</v>
      </c>
      <c r="Z50" s="431">
        <f t="shared" ca="1" si="4"/>
        <v>31</v>
      </c>
      <c r="AA50" s="432">
        <f t="shared" ca="1" si="5"/>
        <v>3</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Sam</v>
      </c>
      <c r="U51" s="249" t="str">
        <f t="shared" ca="1" si="13"/>
        <v>mars</v>
      </c>
      <c r="V51" s="184"/>
      <c r="W51" s="179"/>
      <c r="X51" s="430">
        <f t="shared" ca="1" si="17"/>
        <v>42063</v>
      </c>
      <c r="Y51" s="568" t="str">
        <f t="shared" ca="1" si="14"/>
        <v>Sam. mars , 2015</v>
      </c>
      <c r="Z51" s="431">
        <f t="shared" ca="1" si="4"/>
        <v>31</v>
      </c>
      <c r="AA51" s="432">
        <f t="shared" ca="1" si="5"/>
        <v>3</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Sam</v>
      </c>
      <c r="U52" s="249" t="str">
        <f t="shared" ca="1" si="13"/>
        <v>mars</v>
      </c>
      <c r="V52" s="184"/>
      <c r="W52" s="179"/>
      <c r="X52" s="430">
        <f t="shared" ca="1" si="17"/>
        <v>42063</v>
      </c>
      <c r="Y52" s="568" t="str">
        <f t="shared" ca="1" si="14"/>
        <v>Sam. mars , 2015</v>
      </c>
      <c r="Z52" s="431">
        <f t="shared" ca="1" si="4"/>
        <v>31</v>
      </c>
      <c r="AA52" s="432">
        <f t="shared" ca="1" si="5"/>
        <v>3</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Sam</v>
      </c>
      <c r="U53" s="249" t="str">
        <f t="shared" ca="1" si="13"/>
        <v>mars</v>
      </c>
      <c r="V53" s="184"/>
      <c r="W53" s="179"/>
      <c r="X53" s="430">
        <f t="shared" ca="1" si="17"/>
        <v>42063</v>
      </c>
      <c r="Y53" s="568" t="str">
        <f t="shared" ca="1" si="14"/>
        <v>Sam. mars , 2015</v>
      </c>
      <c r="Z53" s="431">
        <f t="shared" ca="1" si="4"/>
        <v>31</v>
      </c>
      <c r="AA53" s="432">
        <f t="shared" ca="1" si="5"/>
        <v>3</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Sam</v>
      </c>
      <c r="U54" s="249" t="str">
        <f t="shared" ca="1" si="13"/>
        <v>mars</v>
      </c>
      <c r="V54" s="184"/>
      <c r="W54" s="179"/>
      <c r="X54" s="430">
        <f t="shared" ca="1" si="17"/>
        <v>42063</v>
      </c>
      <c r="Y54" s="568" t="str">
        <f t="shared" ca="1" si="14"/>
        <v>Sam. mars , 2015</v>
      </c>
      <c r="Z54" s="431">
        <f t="shared" ca="1" si="4"/>
        <v>31</v>
      </c>
      <c r="AA54" s="432">
        <f t="shared" ca="1" si="5"/>
        <v>3</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Sam</v>
      </c>
      <c r="U55" s="249" t="str">
        <f t="shared" ca="1" si="13"/>
        <v>mars</v>
      </c>
      <c r="V55" s="184"/>
      <c r="W55" s="179"/>
      <c r="X55" s="430">
        <f t="shared" ca="1" si="17"/>
        <v>42063</v>
      </c>
      <c r="Y55" s="568" t="str">
        <f t="shared" ca="1" si="14"/>
        <v>Sam. mars , 2015</v>
      </c>
      <c r="Z55" s="431">
        <f t="shared" ca="1" si="4"/>
        <v>31</v>
      </c>
      <c r="AA55" s="432">
        <f t="shared" ca="1" si="5"/>
        <v>3</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Sam</v>
      </c>
      <c r="U56" s="249" t="str">
        <f t="shared" ca="1" si="13"/>
        <v>mars</v>
      </c>
      <c r="V56" s="184"/>
      <c r="W56" s="179"/>
      <c r="X56" s="430">
        <f t="shared" ca="1" si="17"/>
        <v>42063</v>
      </c>
      <c r="Y56" s="568" t="str">
        <f t="shared" ca="1" si="14"/>
        <v>Sam. mars , 2015</v>
      </c>
      <c r="Z56" s="431">
        <f t="shared" ca="1" si="4"/>
        <v>31</v>
      </c>
      <c r="AA56" s="432">
        <f t="shared" ca="1" si="5"/>
        <v>3</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Sam</v>
      </c>
      <c r="U57" s="249" t="str">
        <f t="shared" ca="1" si="13"/>
        <v>mars</v>
      </c>
      <c r="V57" s="184"/>
      <c r="W57" s="179"/>
      <c r="X57" s="430">
        <f t="shared" ca="1" si="17"/>
        <v>42063</v>
      </c>
      <c r="Y57" s="568" t="str">
        <f t="shared" ca="1" si="14"/>
        <v>Sam. mars , 2015</v>
      </c>
      <c r="Z57" s="431">
        <f t="shared" ca="1" si="4"/>
        <v>31</v>
      </c>
      <c r="AA57" s="432">
        <f t="shared" ca="1" si="5"/>
        <v>3</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Sam</v>
      </c>
      <c r="U58" s="249" t="str">
        <f t="shared" ca="1" si="13"/>
        <v>mars</v>
      </c>
      <c r="V58" s="184"/>
      <c r="W58" s="179"/>
      <c r="X58" s="430">
        <f t="shared" ca="1" si="17"/>
        <v>42063</v>
      </c>
      <c r="Y58" s="568" t="str">
        <f t="shared" ca="1" si="14"/>
        <v>Sam. mars , 2015</v>
      </c>
      <c r="Z58" s="431">
        <f t="shared" ca="1" si="4"/>
        <v>31</v>
      </c>
      <c r="AA58" s="432">
        <f t="shared" ca="1" si="5"/>
        <v>3</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Sam</v>
      </c>
      <c r="U59" s="249" t="str">
        <f t="shared" ca="1" si="13"/>
        <v>mars</v>
      </c>
      <c r="V59" s="184"/>
      <c r="W59" s="179"/>
      <c r="X59" s="430">
        <f t="shared" ca="1" si="17"/>
        <v>42063</v>
      </c>
      <c r="Y59" s="568" t="str">
        <f t="shared" ca="1" si="14"/>
        <v>Sam. mars , 2015</v>
      </c>
      <c r="Z59" s="431">
        <f t="shared" ca="1" si="4"/>
        <v>31</v>
      </c>
      <c r="AA59" s="432">
        <f t="shared" ca="1" si="5"/>
        <v>3</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Sam</v>
      </c>
      <c r="U60" s="249" t="str">
        <f t="shared" ca="1" si="13"/>
        <v>mars</v>
      </c>
      <c r="V60" s="184"/>
      <c r="W60" s="179"/>
      <c r="X60" s="430">
        <f t="shared" ca="1" si="17"/>
        <v>42063</v>
      </c>
      <c r="Y60" s="568" t="str">
        <f t="shared" ca="1" si="14"/>
        <v>Sam. mars , 2015</v>
      </c>
      <c r="Z60" s="431">
        <f t="shared" ca="1" si="4"/>
        <v>31</v>
      </c>
      <c r="AA60" s="432">
        <f t="shared" ca="1" si="5"/>
        <v>3</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Sam</v>
      </c>
      <c r="U61" s="249" t="str">
        <f t="shared" ca="1" si="13"/>
        <v>mars</v>
      </c>
      <c r="V61" s="184"/>
      <c r="W61" s="179"/>
      <c r="X61" s="430">
        <f t="shared" ca="1" si="17"/>
        <v>42063</v>
      </c>
      <c r="Y61" s="568" t="str">
        <f t="shared" ca="1" si="14"/>
        <v>Sam. mars , 2015</v>
      </c>
      <c r="Z61" s="431">
        <f t="shared" ca="1" si="4"/>
        <v>31</v>
      </c>
      <c r="AA61" s="432">
        <f t="shared" ca="1" si="5"/>
        <v>3</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Sam</v>
      </c>
      <c r="U62" s="249" t="str">
        <f t="shared" ca="1" si="13"/>
        <v>mars</v>
      </c>
      <c r="V62" s="184"/>
      <c r="W62" s="179"/>
      <c r="X62" s="430">
        <f t="shared" ca="1" si="17"/>
        <v>42063</v>
      </c>
      <c r="Y62" s="568" t="str">
        <f t="shared" ca="1" si="14"/>
        <v>Sam. mars , 2015</v>
      </c>
      <c r="Z62" s="431">
        <f t="shared" ca="1" si="4"/>
        <v>31</v>
      </c>
      <c r="AA62" s="432">
        <f t="shared" ca="1" si="5"/>
        <v>3</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Sam</v>
      </c>
      <c r="U63" s="249" t="str">
        <f t="shared" ca="1" si="13"/>
        <v>mars</v>
      </c>
      <c r="V63" s="184"/>
      <c r="W63" s="179"/>
      <c r="X63" s="430">
        <f t="shared" ca="1" si="17"/>
        <v>42063</v>
      </c>
      <c r="Y63" s="568" t="str">
        <f t="shared" ca="1" si="14"/>
        <v>Sam. mars , 2015</v>
      </c>
      <c r="Z63" s="431">
        <f t="shared" ca="1" si="4"/>
        <v>31</v>
      </c>
      <c r="AA63" s="432">
        <f t="shared" ca="1" si="5"/>
        <v>3</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Sam</v>
      </c>
      <c r="U64" s="249" t="str">
        <f t="shared" ca="1" si="13"/>
        <v>mars</v>
      </c>
      <c r="V64" s="184"/>
      <c r="W64" s="179"/>
      <c r="X64" s="430">
        <f t="shared" ca="1" si="17"/>
        <v>42063</v>
      </c>
      <c r="Y64" s="568" t="str">
        <f t="shared" ca="1" si="14"/>
        <v>Sam. mars , 2015</v>
      </c>
      <c r="Z64" s="431">
        <f t="shared" ca="1" si="4"/>
        <v>31</v>
      </c>
      <c r="AA64" s="432">
        <f t="shared" ca="1" si="5"/>
        <v>3</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Sam</v>
      </c>
      <c r="U65" s="249" t="str">
        <f t="shared" ca="1" si="13"/>
        <v>mars</v>
      </c>
      <c r="V65" s="184"/>
      <c r="W65" s="179"/>
      <c r="X65" s="430">
        <f t="shared" ca="1" si="17"/>
        <v>42063</v>
      </c>
      <c r="Y65" s="568" t="str">
        <f t="shared" ca="1" si="14"/>
        <v>Sam. mars , 2015</v>
      </c>
      <c r="Z65" s="431">
        <f t="shared" ca="1" si="4"/>
        <v>31</v>
      </c>
      <c r="AA65" s="432">
        <f t="shared" ca="1" si="5"/>
        <v>3</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Sam</v>
      </c>
      <c r="U66" s="249" t="str">
        <f t="shared" ca="1" si="13"/>
        <v>mars</v>
      </c>
      <c r="V66" s="184"/>
      <c r="W66" s="179"/>
      <c r="X66" s="430">
        <f t="shared" ca="1" si="17"/>
        <v>42063</v>
      </c>
      <c r="Y66" s="568" t="str">
        <f t="shared" ca="1" si="14"/>
        <v>Sam. mars , 2015</v>
      </c>
      <c r="Z66" s="431">
        <f t="shared" ca="1" si="4"/>
        <v>31</v>
      </c>
      <c r="AA66" s="432">
        <f t="shared" ca="1" si="5"/>
        <v>3</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Sam</v>
      </c>
      <c r="U67" s="249" t="str">
        <f t="shared" ca="1" si="13"/>
        <v>mars</v>
      </c>
      <c r="V67" s="184"/>
      <c r="W67" s="179"/>
      <c r="X67" s="430">
        <f t="shared" ca="1" si="17"/>
        <v>42063</v>
      </c>
      <c r="Y67" s="568" t="str">
        <f t="shared" ca="1" si="14"/>
        <v>Sam. mars , 2015</v>
      </c>
      <c r="Z67" s="431">
        <f t="shared" ca="1" si="4"/>
        <v>31</v>
      </c>
      <c r="AA67" s="432">
        <f t="shared" ca="1" si="5"/>
        <v>3</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Sam</v>
      </c>
      <c r="U68" s="249" t="str">
        <f t="shared" ca="1" si="13"/>
        <v>mars</v>
      </c>
      <c r="V68" s="184"/>
      <c r="W68" s="179"/>
      <c r="X68" s="430">
        <f t="shared" ca="1" si="17"/>
        <v>42063</v>
      </c>
      <c r="Y68" s="568" t="str">
        <f t="shared" ca="1" si="14"/>
        <v>Sam. mars , 2015</v>
      </c>
      <c r="Z68" s="431">
        <f t="shared" ca="1" si="4"/>
        <v>31</v>
      </c>
      <c r="AA68" s="432">
        <f t="shared" ca="1" si="5"/>
        <v>3</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Sam</v>
      </c>
      <c r="U69" s="249" t="str">
        <f t="shared" ca="1" si="13"/>
        <v>mars</v>
      </c>
      <c r="V69" s="184"/>
      <c r="W69" s="179"/>
      <c r="X69" s="430">
        <f t="shared" ca="1" si="17"/>
        <v>42063</v>
      </c>
      <c r="Y69" s="568" t="str">
        <f t="shared" ca="1" si="14"/>
        <v>Sam. mars , 2015</v>
      </c>
      <c r="Z69" s="431">
        <f t="shared" ca="1" si="4"/>
        <v>31</v>
      </c>
      <c r="AA69" s="432">
        <f t="shared" ca="1" si="5"/>
        <v>3</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Sam</v>
      </c>
      <c r="U70" s="249" t="str">
        <f t="shared" ca="1" si="13"/>
        <v>mars</v>
      </c>
      <c r="V70" s="184"/>
      <c r="W70" s="179"/>
      <c r="X70" s="430">
        <f t="shared" ca="1" si="17"/>
        <v>42063</v>
      </c>
      <c r="Y70" s="568" t="str">
        <f t="shared" ca="1" si="14"/>
        <v>Sam. mars , 2015</v>
      </c>
      <c r="Z70" s="431">
        <f t="shared" ca="1" si="4"/>
        <v>31</v>
      </c>
      <c r="AA70" s="432">
        <f t="shared" ca="1" si="5"/>
        <v>3</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Sam</v>
      </c>
      <c r="U71" s="249" t="str">
        <f t="shared" ca="1" si="13"/>
        <v>mars</v>
      </c>
      <c r="V71" s="184"/>
      <c r="W71" s="179"/>
      <c r="X71" s="430">
        <f t="shared" ca="1" si="17"/>
        <v>42063</v>
      </c>
      <c r="Y71" s="568" t="str">
        <f t="shared" ca="1" si="14"/>
        <v>Sam. mars , 2015</v>
      </c>
      <c r="Z71" s="431">
        <f t="shared" ca="1" si="4"/>
        <v>31</v>
      </c>
      <c r="AA71" s="432">
        <f t="shared" ca="1" si="5"/>
        <v>3</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Sam</v>
      </c>
      <c r="U72" s="249" t="str">
        <f t="shared" ca="1" si="13"/>
        <v>mars</v>
      </c>
      <c r="V72" s="184"/>
      <c r="W72" s="179"/>
      <c r="X72" s="430">
        <f t="shared" ca="1" si="17"/>
        <v>42063</v>
      </c>
      <c r="Y72" s="568" t="str">
        <f t="shared" ca="1" si="14"/>
        <v>Sam. mars , 2015</v>
      </c>
      <c r="Z72" s="431">
        <f t="shared" ca="1" si="4"/>
        <v>31</v>
      </c>
      <c r="AA72" s="432">
        <f t="shared" ca="1" si="5"/>
        <v>3</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Sam</v>
      </c>
      <c r="U73" s="249" t="str">
        <f t="shared" ca="1" si="13"/>
        <v>mars</v>
      </c>
      <c r="V73" s="184"/>
      <c r="W73" s="179"/>
      <c r="X73" s="430">
        <f t="shared" ca="1" si="17"/>
        <v>42063</v>
      </c>
      <c r="Y73" s="568" t="str">
        <f t="shared" ca="1" si="14"/>
        <v>Sam. mars , 2015</v>
      </c>
      <c r="Z73" s="431">
        <f t="shared" ca="1" si="4"/>
        <v>31</v>
      </c>
      <c r="AA73" s="432">
        <f t="shared" ca="1" si="5"/>
        <v>3</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Sam</v>
      </c>
      <c r="U74" s="249" t="str">
        <f t="shared" ca="1" si="13"/>
        <v>mars</v>
      </c>
      <c r="V74" s="184"/>
      <c r="W74" s="179"/>
      <c r="X74" s="430">
        <f t="shared" ca="1" si="17"/>
        <v>42063</v>
      </c>
      <c r="Y74" s="568" t="str">
        <f t="shared" ca="1" si="14"/>
        <v>Sam. mars , 2015</v>
      </c>
      <c r="Z74" s="431">
        <f t="shared" ca="1" si="4"/>
        <v>31</v>
      </c>
      <c r="AA74" s="432">
        <f t="shared" ca="1" si="5"/>
        <v>3</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Sam</v>
      </c>
      <c r="U75" s="249" t="str">
        <f t="shared" ca="1" si="13"/>
        <v>mars</v>
      </c>
      <c r="V75" s="184"/>
      <c r="W75" s="179"/>
      <c r="X75" s="430">
        <f t="shared" ca="1" si="17"/>
        <v>42063</v>
      </c>
      <c r="Y75" s="568" t="str">
        <f t="shared" ca="1" si="14"/>
        <v>Sam. mars , 2015</v>
      </c>
      <c r="Z75" s="431">
        <f t="shared" ca="1" si="4"/>
        <v>31</v>
      </c>
      <c r="AA75" s="432">
        <f t="shared" ca="1" si="5"/>
        <v>3</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Sam</v>
      </c>
      <c r="U76" s="249" t="str">
        <f t="shared" ca="1" si="13"/>
        <v>mars</v>
      </c>
      <c r="V76" s="184"/>
      <c r="W76" s="179"/>
      <c r="X76" s="430">
        <f t="shared" ca="1" si="17"/>
        <v>42063</v>
      </c>
      <c r="Y76" s="568" t="str">
        <f t="shared" ca="1" si="14"/>
        <v>Sam. mars , 2015</v>
      </c>
      <c r="Z76" s="431">
        <f t="shared" ca="1" si="4"/>
        <v>31</v>
      </c>
      <c r="AA76" s="432">
        <f t="shared" ca="1" si="5"/>
        <v>3</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Sam</v>
      </c>
      <c r="U77" s="249" t="str">
        <f t="shared" ca="1" si="13"/>
        <v>mars</v>
      </c>
      <c r="V77" s="184"/>
      <c r="W77" s="179"/>
      <c r="X77" s="430">
        <f t="shared" ca="1" si="17"/>
        <v>42063</v>
      </c>
      <c r="Y77" s="568" t="str">
        <f t="shared" ca="1" si="14"/>
        <v>Sam. mars , 2015</v>
      </c>
      <c r="Z77" s="431">
        <f t="shared" ca="1" si="4"/>
        <v>31</v>
      </c>
      <c r="AA77" s="432">
        <f t="shared" ca="1" si="5"/>
        <v>3</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Sam</v>
      </c>
      <c r="U78" s="249" t="str">
        <f t="shared" ca="1" si="13"/>
        <v>mars</v>
      </c>
      <c r="V78" s="184"/>
      <c r="W78" s="179"/>
      <c r="X78" s="430">
        <f t="shared" ca="1" si="17"/>
        <v>42063</v>
      </c>
      <c r="Y78" s="568" t="str">
        <f t="shared" ca="1" si="14"/>
        <v>Sam. mars , 2015</v>
      </c>
      <c r="Z78" s="431">
        <f t="shared" ca="1" si="4"/>
        <v>31</v>
      </c>
      <c r="AA78" s="432">
        <f t="shared" ca="1" si="5"/>
        <v>3</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Sam</v>
      </c>
      <c r="U79" s="249" t="str">
        <f t="shared" ca="1" si="13"/>
        <v>mars</v>
      </c>
      <c r="V79" s="184"/>
      <c r="W79" s="179"/>
      <c r="X79" s="430">
        <f t="shared" ca="1" si="17"/>
        <v>42063</v>
      </c>
      <c r="Y79" s="568" t="str">
        <f t="shared" ca="1" si="14"/>
        <v>Sam. mars , 2015</v>
      </c>
      <c r="Z79" s="431">
        <f t="shared" ca="1" si="4"/>
        <v>31</v>
      </c>
      <c r="AA79" s="432">
        <f t="shared" ca="1" si="5"/>
        <v>3</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Sam</v>
      </c>
      <c r="U80" s="249" t="str">
        <f t="shared" ca="1" si="13"/>
        <v>mars</v>
      </c>
      <c r="V80" s="184"/>
      <c r="W80" s="179"/>
      <c r="X80" s="430">
        <f t="shared" ca="1" si="17"/>
        <v>42063</v>
      </c>
      <c r="Y80" s="568" t="str">
        <f t="shared" ca="1" si="14"/>
        <v>Sam. mars , 2015</v>
      </c>
      <c r="Z80" s="431">
        <f t="shared" ca="1" si="4"/>
        <v>31</v>
      </c>
      <c r="AA80" s="432">
        <f t="shared" ca="1" si="5"/>
        <v>3</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Sam</v>
      </c>
      <c r="U81" s="249" t="str">
        <f t="shared" ca="1" si="13"/>
        <v>mars</v>
      </c>
      <c r="V81" s="184"/>
      <c r="W81" s="179"/>
      <c r="X81" s="430">
        <f t="shared" ca="1" si="17"/>
        <v>42063</v>
      </c>
      <c r="Y81" s="568" t="str">
        <f t="shared" ca="1" si="14"/>
        <v>Sam. mars , 2015</v>
      </c>
      <c r="Z81" s="431">
        <f t="shared" ca="1" si="4"/>
        <v>31</v>
      </c>
      <c r="AA81" s="432">
        <f t="shared" ca="1" si="5"/>
        <v>3</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Sam</v>
      </c>
      <c r="U82" s="249" t="str">
        <f t="shared" ca="1" si="13"/>
        <v>mars</v>
      </c>
      <c r="V82" s="184"/>
      <c r="W82" s="179"/>
      <c r="X82" s="430">
        <f t="shared" ca="1" si="17"/>
        <v>42063</v>
      </c>
      <c r="Y82" s="568" t="str">
        <f t="shared" ca="1" si="14"/>
        <v>Sam. mars , 2015</v>
      </c>
      <c r="Z82" s="431">
        <f t="shared" ca="1" si="4"/>
        <v>31</v>
      </c>
      <c r="AA82" s="432">
        <f t="shared" ca="1" si="5"/>
        <v>3</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Sam</v>
      </c>
      <c r="U83" s="249" t="str">
        <f t="shared" ca="1" si="13"/>
        <v>mars</v>
      </c>
      <c r="V83" s="184"/>
      <c r="W83" s="179"/>
      <c r="X83" s="430">
        <f t="shared" ca="1" si="17"/>
        <v>42063</v>
      </c>
      <c r="Y83" s="568" t="str">
        <f t="shared" ca="1" si="14"/>
        <v>Sam. mars , 2015</v>
      </c>
      <c r="Z83" s="431">
        <f t="shared" ca="1" si="4"/>
        <v>31</v>
      </c>
      <c r="AA83" s="432">
        <f t="shared" ca="1" si="5"/>
        <v>3</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Sam</v>
      </c>
      <c r="U84" s="249" t="str">
        <f t="shared" ca="1" si="13"/>
        <v>mars</v>
      </c>
      <c r="V84" s="184"/>
      <c r="W84" s="179"/>
      <c r="X84" s="430">
        <f t="shared" ca="1" si="17"/>
        <v>42063</v>
      </c>
      <c r="Y84" s="568" t="str">
        <f t="shared" ca="1" si="14"/>
        <v>Sam. mars , 2015</v>
      </c>
      <c r="Z84" s="431">
        <f t="shared" ref="Z84:Z147" ca="1" si="24">MIN(R84,$AF$5)</f>
        <v>31</v>
      </c>
      <c r="AA84" s="432">
        <f t="shared" ref="AA84:AA147" ca="1" si="25">$AD$6</f>
        <v>3</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Sam</v>
      </c>
      <c r="U85" s="249" t="str">
        <f t="shared" ref="U85:U148" ca="1" si="32">$U$19</f>
        <v>mars</v>
      </c>
      <c r="V85" s="184"/>
      <c r="W85" s="179"/>
      <c r="X85" s="430">
        <f t="shared" ca="1" si="17"/>
        <v>42063</v>
      </c>
      <c r="Y85" s="568" t="str">
        <f t="shared" ref="Y85:Y148" ca="1" si="33">IF(Y79="f",T85&amp;". "&amp;" "&amp;R85&amp;" "&amp;U85&amp;" "&amp;$AE$7,T85&amp;". "&amp;U85&amp;" "&amp;R85&amp;", "&amp;$AE$7)</f>
        <v>Sam. mars , 2015</v>
      </c>
      <c r="Z85" s="431">
        <f t="shared" ca="1" si="24"/>
        <v>31</v>
      </c>
      <c r="AA85" s="432">
        <f t="shared" ca="1" si="25"/>
        <v>3</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Sam</v>
      </c>
      <c r="U86" s="249" t="str">
        <f t="shared" ca="1" si="32"/>
        <v>mars</v>
      </c>
      <c r="V86" s="184"/>
      <c r="W86" s="179"/>
      <c r="X86" s="430">
        <f t="shared" ref="X86:X149" ca="1" si="36">$AE$8+D86</f>
        <v>42063</v>
      </c>
      <c r="Y86" s="568" t="str">
        <f t="shared" ca="1" si="33"/>
        <v>Sam. mars , 2015</v>
      </c>
      <c r="Z86" s="431">
        <f t="shared" ca="1" si="24"/>
        <v>31</v>
      </c>
      <c r="AA86" s="432">
        <f t="shared" ca="1" si="25"/>
        <v>3</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Sam</v>
      </c>
      <c r="U87" s="249" t="str">
        <f t="shared" ca="1" si="32"/>
        <v>mars</v>
      </c>
      <c r="V87" s="184"/>
      <c r="W87" s="179"/>
      <c r="X87" s="430">
        <f t="shared" ca="1" si="36"/>
        <v>42063</v>
      </c>
      <c r="Y87" s="568" t="str">
        <f t="shared" ca="1" si="33"/>
        <v>Sam. mars , 2015</v>
      </c>
      <c r="Z87" s="431">
        <f t="shared" ca="1" si="24"/>
        <v>31</v>
      </c>
      <c r="AA87" s="432">
        <f t="shared" ca="1" si="25"/>
        <v>3</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Sam</v>
      </c>
      <c r="U88" s="249" t="str">
        <f t="shared" ca="1" si="32"/>
        <v>mars</v>
      </c>
      <c r="V88" s="184"/>
      <c r="W88" s="179"/>
      <c r="X88" s="430">
        <f t="shared" ca="1" si="36"/>
        <v>42063</v>
      </c>
      <c r="Y88" s="568" t="str">
        <f t="shared" ca="1" si="33"/>
        <v>Sam. mars , 2015</v>
      </c>
      <c r="Z88" s="431">
        <f t="shared" ca="1" si="24"/>
        <v>31</v>
      </c>
      <c r="AA88" s="432">
        <f t="shared" ca="1" si="25"/>
        <v>3</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Sam</v>
      </c>
      <c r="U89" s="249" t="str">
        <f t="shared" ca="1" si="32"/>
        <v>mars</v>
      </c>
      <c r="V89" s="184"/>
      <c r="W89" s="179"/>
      <c r="X89" s="430">
        <f t="shared" ca="1" si="36"/>
        <v>42063</v>
      </c>
      <c r="Y89" s="568" t="str">
        <f t="shared" ca="1" si="33"/>
        <v>Sam. mars , 2015</v>
      </c>
      <c r="Z89" s="431">
        <f t="shared" ca="1" si="24"/>
        <v>31</v>
      </c>
      <c r="AA89" s="432">
        <f t="shared" ca="1" si="25"/>
        <v>3</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Sam</v>
      </c>
      <c r="U90" s="249" t="str">
        <f t="shared" ca="1" si="32"/>
        <v>mars</v>
      </c>
      <c r="V90" s="184"/>
      <c r="W90" s="179"/>
      <c r="X90" s="430">
        <f t="shared" ca="1" si="36"/>
        <v>42063</v>
      </c>
      <c r="Y90" s="568" t="str">
        <f t="shared" ca="1" si="33"/>
        <v>Sam. mars , 2015</v>
      </c>
      <c r="Z90" s="431">
        <f t="shared" ca="1" si="24"/>
        <v>31</v>
      </c>
      <c r="AA90" s="432">
        <f t="shared" ca="1" si="25"/>
        <v>3</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Sam</v>
      </c>
      <c r="U91" s="249" t="str">
        <f t="shared" ca="1" si="32"/>
        <v>mars</v>
      </c>
      <c r="V91" s="184"/>
      <c r="W91" s="179"/>
      <c r="X91" s="430">
        <f t="shared" ca="1" si="36"/>
        <v>42063</v>
      </c>
      <c r="Y91" s="568" t="str">
        <f t="shared" ca="1" si="33"/>
        <v>Sam. mars , 2015</v>
      </c>
      <c r="Z91" s="431">
        <f t="shared" ca="1" si="24"/>
        <v>31</v>
      </c>
      <c r="AA91" s="432">
        <f t="shared" ca="1" si="25"/>
        <v>3</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Sam</v>
      </c>
      <c r="U92" s="249" t="str">
        <f t="shared" ca="1" si="32"/>
        <v>mars</v>
      </c>
      <c r="V92" s="184"/>
      <c r="W92" s="179"/>
      <c r="X92" s="430">
        <f t="shared" ca="1" si="36"/>
        <v>42063</v>
      </c>
      <c r="Y92" s="568" t="str">
        <f t="shared" ca="1" si="33"/>
        <v>Sam. mars , 2015</v>
      </c>
      <c r="Z92" s="431">
        <f t="shared" ca="1" si="24"/>
        <v>31</v>
      </c>
      <c r="AA92" s="432">
        <f t="shared" ca="1" si="25"/>
        <v>3</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Sam</v>
      </c>
      <c r="U93" s="249" t="str">
        <f t="shared" ca="1" si="32"/>
        <v>mars</v>
      </c>
      <c r="V93" s="184"/>
      <c r="W93" s="179"/>
      <c r="X93" s="430">
        <f t="shared" ca="1" si="36"/>
        <v>42063</v>
      </c>
      <c r="Y93" s="568" t="str">
        <f t="shared" ca="1" si="33"/>
        <v>Sam. mars , 2015</v>
      </c>
      <c r="Z93" s="431">
        <f t="shared" ca="1" si="24"/>
        <v>31</v>
      </c>
      <c r="AA93" s="432">
        <f t="shared" ca="1" si="25"/>
        <v>3</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Sam</v>
      </c>
      <c r="U94" s="249" t="str">
        <f t="shared" ca="1" si="32"/>
        <v>mars</v>
      </c>
      <c r="V94" s="184"/>
      <c r="W94" s="179"/>
      <c r="X94" s="430">
        <f t="shared" ca="1" si="36"/>
        <v>42063</v>
      </c>
      <c r="Y94" s="568" t="str">
        <f t="shared" ca="1" si="33"/>
        <v>Sam. mars , 2015</v>
      </c>
      <c r="Z94" s="431">
        <f t="shared" ca="1" si="24"/>
        <v>31</v>
      </c>
      <c r="AA94" s="432">
        <f t="shared" ca="1" si="25"/>
        <v>3</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Sam</v>
      </c>
      <c r="U95" s="249" t="str">
        <f t="shared" ca="1" si="32"/>
        <v>mars</v>
      </c>
      <c r="V95" s="184"/>
      <c r="W95" s="179"/>
      <c r="X95" s="430">
        <f t="shared" ca="1" si="36"/>
        <v>42063</v>
      </c>
      <c r="Y95" s="568" t="str">
        <f t="shared" ca="1" si="33"/>
        <v>Sam. mars , 2015</v>
      </c>
      <c r="Z95" s="431">
        <f t="shared" ca="1" si="24"/>
        <v>31</v>
      </c>
      <c r="AA95" s="432">
        <f t="shared" ca="1" si="25"/>
        <v>3</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Sam</v>
      </c>
      <c r="U96" s="249" t="str">
        <f t="shared" ca="1" si="32"/>
        <v>mars</v>
      </c>
      <c r="V96" s="184"/>
      <c r="W96" s="179"/>
      <c r="X96" s="430">
        <f t="shared" ca="1" si="36"/>
        <v>42063</v>
      </c>
      <c r="Y96" s="568" t="str">
        <f t="shared" ca="1" si="33"/>
        <v>Sam. mars , 2015</v>
      </c>
      <c r="Z96" s="431">
        <f t="shared" ca="1" si="24"/>
        <v>31</v>
      </c>
      <c r="AA96" s="432">
        <f t="shared" ca="1" si="25"/>
        <v>3</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Sam</v>
      </c>
      <c r="U97" s="249" t="str">
        <f t="shared" ca="1" si="32"/>
        <v>mars</v>
      </c>
      <c r="V97" s="184"/>
      <c r="W97" s="179"/>
      <c r="X97" s="430">
        <f t="shared" ca="1" si="36"/>
        <v>42063</v>
      </c>
      <c r="Y97" s="568" t="str">
        <f t="shared" ca="1" si="33"/>
        <v>Sam. mars , 2015</v>
      </c>
      <c r="Z97" s="431">
        <f t="shared" ca="1" si="24"/>
        <v>31</v>
      </c>
      <c r="AA97" s="432">
        <f t="shared" ca="1" si="25"/>
        <v>3</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Sam</v>
      </c>
      <c r="U98" s="249" t="str">
        <f t="shared" ca="1" si="32"/>
        <v>mars</v>
      </c>
      <c r="V98" s="184"/>
      <c r="W98" s="179"/>
      <c r="X98" s="430">
        <f t="shared" ca="1" si="36"/>
        <v>42063</v>
      </c>
      <c r="Y98" s="568" t="str">
        <f t="shared" ca="1" si="33"/>
        <v>Sam. mars , 2015</v>
      </c>
      <c r="Z98" s="431">
        <f t="shared" ca="1" si="24"/>
        <v>31</v>
      </c>
      <c r="AA98" s="432">
        <f t="shared" ca="1" si="25"/>
        <v>3</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Sam</v>
      </c>
      <c r="U99" s="249" t="str">
        <f t="shared" ca="1" si="32"/>
        <v>mars</v>
      </c>
      <c r="V99" s="184"/>
      <c r="W99" s="179"/>
      <c r="X99" s="430">
        <f t="shared" ca="1" si="36"/>
        <v>42063</v>
      </c>
      <c r="Y99" s="568" t="str">
        <f t="shared" ca="1" si="33"/>
        <v>Sam. mars , 2015</v>
      </c>
      <c r="Z99" s="431">
        <f t="shared" ca="1" si="24"/>
        <v>31</v>
      </c>
      <c r="AA99" s="432">
        <f t="shared" ca="1" si="25"/>
        <v>3</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Sam</v>
      </c>
      <c r="U100" s="249" t="str">
        <f t="shared" ca="1" si="32"/>
        <v>mars</v>
      </c>
      <c r="V100" s="184"/>
      <c r="W100" s="179"/>
      <c r="X100" s="430">
        <f t="shared" ca="1" si="36"/>
        <v>42063</v>
      </c>
      <c r="Y100" s="568" t="str">
        <f t="shared" ca="1" si="33"/>
        <v>Sam. mars , 2015</v>
      </c>
      <c r="Z100" s="431">
        <f t="shared" ca="1" si="24"/>
        <v>31</v>
      </c>
      <c r="AA100" s="432">
        <f t="shared" ca="1" si="25"/>
        <v>3</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Sam</v>
      </c>
      <c r="U101" s="249" t="str">
        <f t="shared" ca="1" si="32"/>
        <v>mars</v>
      </c>
      <c r="V101" s="184"/>
      <c r="W101" s="179"/>
      <c r="X101" s="430">
        <f t="shared" ca="1" si="36"/>
        <v>42063</v>
      </c>
      <c r="Y101" s="568" t="str">
        <f t="shared" ca="1" si="33"/>
        <v>Sam. mars , 2015</v>
      </c>
      <c r="Z101" s="431">
        <f t="shared" ca="1" si="24"/>
        <v>31</v>
      </c>
      <c r="AA101" s="432">
        <f t="shared" ca="1" si="25"/>
        <v>3</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Sam</v>
      </c>
      <c r="U102" s="249" t="str">
        <f t="shared" ca="1" si="32"/>
        <v>mars</v>
      </c>
      <c r="V102" s="184"/>
      <c r="W102" s="179"/>
      <c r="X102" s="430">
        <f t="shared" ca="1" si="36"/>
        <v>42063</v>
      </c>
      <c r="Y102" s="568" t="str">
        <f t="shared" ca="1" si="33"/>
        <v>Sam. mars , 2015</v>
      </c>
      <c r="Z102" s="431">
        <f t="shared" ca="1" si="24"/>
        <v>31</v>
      </c>
      <c r="AA102" s="432">
        <f t="shared" ca="1" si="25"/>
        <v>3</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Sam</v>
      </c>
      <c r="U103" s="249" t="str">
        <f t="shared" ca="1" si="32"/>
        <v>mars</v>
      </c>
      <c r="V103" s="184"/>
      <c r="W103" s="179"/>
      <c r="X103" s="430">
        <f t="shared" ca="1" si="36"/>
        <v>42063</v>
      </c>
      <c r="Y103" s="568" t="str">
        <f t="shared" ca="1" si="33"/>
        <v>Sam. mars , 2015</v>
      </c>
      <c r="Z103" s="431">
        <f t="shared" ca="1" si="24"/>
        <v>31</v>
      </c>
      <c r="AA103" s="432">
        <f t="shared" ca="1" si="25"/>
        <v>3</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Sam</v>
      </c>
      <c r="U104" s="249" t="str">
        <f t="shared" ca="1" si="32"/>
        <v>mars</v>
      </c>
      <c r="V104" s="184"/>
      <c r="W104" s="179"/>
      <c r="X104" s="430">
        <f t="shared" ca="1" si="36"/>
        <v>42063</v>
      </c>
      <c r="Y104" s="568" t="str">
        <f t="shared" ca="1" si="33"/>
        <v>Sam. mars , 2015</v>
      </c>
      <c r="Z104" s="431">
        <f t="shared" ca="1" si="24"/>
        <v>31</v>
      </c>
      <c r="AA104" s="432">
        <f t="shared" ca="1" si="25"/>
        <v>3</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Sam</v>
      </c>
      <c r="U105" s="249" t="str">
        <f t="shared" ca="1" si="32"/>
        <v>mars</v>
      </c>
      <c r="V105" s="184"/>
      <c r="W105" s="179"/>
      <c r="X105" s="430">
        <f t="shared" ca="1" si="36"/>
        <v>42063</v>
      </c>
      <c r="Y105" s="568" t="str">
        <f t="shared" ca="1" si="33"/>
        <v>Sam. mars , 2015</v>
      </c>
      <c r="Z105" s="431">
        <f t="shared" ca="1" si="24"/>
        <v>31</v>
      </c>
      <c r="AA105" s="432">
        <f t="shared" ca="1" si="25"/>
        <v>3</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Sam</v>
      </c>
      <c r="U106" s="249" t="str">
        <f t="shared" ca="1" si="32"/>
        <v>mars</v>
      </c>
      <c r="V106" s="184"/>
      <c r="W106" s="179"/>
      <c r="X106" s="430">
        <f t="shared" ca="1" si="36"/>
        <v>42063</v>
      </c>
      <c r="Y106" s="568" t="str">
        <f t="shared" ca="1" si="33"/>
        <v>Sam. mars , 2015</v>
      </c>
      <c r="Z106" s="431">
        <f t="shared" ca="1" si="24"/>
        <v>31</v>
      </c>
      <c r="AA106" s="432">
        <f t="shared" ca="1" si="25"/>
        <v>3</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Sam</v>
      </c>
      <c r="U107" s="249" t="str">
        <f t="shared" ca="1" si="32"/>
        <v>mars</v>
      </c>
      <c r="V107" s="184"/>
      <c r="W107" s="179"/>
      <c r="X107" s="430">
        <f t="shared" ca="1" si="36"/>
        <v>42063</v>
      </c>
      <c r="Y107" s="568" t="str">
        <f t="shared" ca="1" si="33"/>
        <v>Sam. mars , 2015</v>
      </c>
      <c r="Z107" s="431">
        <f t="shared" ca="1" si="24"/>
        <v>31</v>
      </c>
      <c r="AA107" s="432">
        <f t="shared" ca="1" si="25"/>
        <v>3</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Sam</v>
      </c>
      <c r="U108" s="249" t="str">
        <f t="shared" ca="1" si="32"/>
        <v>mars</v>
      </c>
      <c r="V108" s="184"/>
      <c r="W108" s="179"/>
      <c r="X108" s="430">
        <f t="shared" ca="1" si="36"/>
        <v>42063</v>
      </c>
      <c r="Y108" s="568" t="str">
        <f t="shared" ca="1" si="33"/>
        <v>Sam. mars , 2015</v>
      </c>
      <c r="Z108" s="431">
        <f t="shared" ca="1" si="24"/>
        <v>31</v>
      </c>
      <c r="AA108" s="432">
        <f t="shared" ca="1" si="25"/>
        <v>3</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Sam</v>
      </c>
      <c r="U109" s="249" t="str">
        <f t="shared" ca="1" si="32"/>
        <v>mars</v>
      </c>
      <c r="V109" s="184"/>
      <c r="W109" s="179"/>
      <c r="X109" s="430">
        <f t="shared" ca="1" si="36"/>
        <v>42063</v>
      </c>
      <c r="Y109" s="568" t="str">
        <f t="shared" ca="1" si="33"/>
        <v>Sam. mars , 2015</v>
      </c>
      <c r="Z109" s="431">
        <f t="shared" ca="1" si="24"/>
        <v>31</v>
      </c>
      <c r="AA109" s="432">
        <f t="shared" ca="1" si="25"/>
        <v>3</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Sam</v>
      </c>
      <c r="U110" s="249" t="str">
        <f t="shared" ca="1" si="32"/>
        <v>mars</v>
      </c>
      <c r="V110" s="184"/>
      <c r="W110" s="179"/>
      <c r="X110" s="430">
        <f t="shared" ca="1" si="36"/>
        <v>42063</v>
      </c>
      <c r="Y110" s="568" t="str">
        <f t="shared" ca="1" si="33"/>
        <v>Sam. mars , 2015</v>
      </c>
      <c r="Z110" s="431">
        <f t="shared" ca="1" si="24"/>
        <v>31</v>
      </c>
      <c r="AA110" s="432">
        <f t="shared" ca="1" si="25"/>
        <v>3</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Sam</v>
      </c>
      <c r="U111" s="249" t="str">
        <f t="shared" ca="1" si="32"/>
        <v>mars</v>
      </c>
      <c r="V111" s="184"/>
      <c r="W111" s="179"/>
      <c r="X111" s="430">
        <f t="shared" ca="1" si="36"/>
        <v>42063</v>
      </c>
      <c r="Y111" s="568" t="str">
        <f t="shared" ca="1" si="33"/>
        <v>Sam. mars , 2015</v>
      </c>
      <c r="Z111" s="431">
        <f t="shared" ca="1" si="24"/>
        <v>31</v>
      </c>
      <c r="AA111" s="432">
        <f t="shared" ca="1" si="25"/>
        <v>3</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Sam</v>
      </c>
      <c r="U112" s="249" t="str">
        <f t="shared" ca="1" si="32"/>
        <v>mars</v>
      </c>
      <c r="V112" s="184"/>
      <c r="W112" s="179"/>
      <c r="X112" s="430">
        <f t="shared" ca="1" si="36"/>
        <v>42063</v>
      </c>
      <c r="Y112" s="568" t="str">
        <f t="shared" ca="1" si="33"/>
        <v>Sam. mars , 2015</v>
      </c>
      <c r="Z112" s="431">
        <f t="shared" ca="1" si="24"/>
        <v>31</v>
      </c>
      <c r="AA112" s="432">
        <f t="shared" ca="1" si="25"/>
        <v>3</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Sam</v>
      </c>
      <c r="U113" s="249" t="str">
        <f t="shared" ca="1" si="32"/>
        <v>mars</v>
      </c>
      <c r="V113" s="184"/>
      <c r="W113" s="179"/>
      <c r="X113" s="430">
        <f t="shared" ca="1" si="36"/>
        <v>42063</v>
      </c>
      <c r="Y113" s="568" t="str">
        <f t="shared" ca="1" si="33"/>
        <v>Sam. mars , 2015</v>
      </c>
      <c r="Z113" s="431">
        <f t="shared" ca="1" si="24"/>
        <v>31</v>
      </c>
      <c r="AA113" s="432">
        <f t="shared" ca="1" si="25"/>
        <v>3</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Sam</v>
      </c>
      <c r="U114" s="249" t="str">
        <f t="shared" ca="1" si="32"/>
        <v>mars</v>
      </c>
      <c r="V114" s="184"/>
      <c r="W114" s="179"/>
      <c r="X114" s="430">
        <f t="shared" ca="1" si="36"/>
        <v>42063</v>
      </c>
      <c r="Y114" s="568" t="str">
        <f t="shared" ca="1" si="33"/>
        <v>Sam. mars , 2015</v>
      </c>
      <c r="Z114" s="431">
        <f t="shared" ca="1" si="24"/>
        <v>31</v>
      </c>
      <c r="AA114" s="432">
        <f t="shared" ca="1" si="25"/>
        <v>3</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Sam</v>
      </c>
      <c r="U115" s="249" t="str">
        <f t="shared" ca="1" si="32"/>
        <v>mars</v>
      </c>
      <c r="V115" s="184"/>
      <c r="W115" s="179"/>
      <c r="X115" s="430">
        <f t="shared" ca="1" si="36"/>
        <v>42063</v>
      </c>
      <c r="Y115" s="568" t="str">
        <f t="shared" ca="1" si="33"/>
        <v>Sam. mars , 2015</v>
      </c>
      <c r="Z115" s="431">
        <f t="shared" ca="1" si="24"/>
        <v>31</v>
      </c>
      <c r="AA115" s="432">
        <f t="shared" ca="1" si="25"/>
        <v>3</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Sam</v>
      </c>
      <c r="U116" s="249" t="str">
        <f t="shared" ca="1" si="32"/>
        <v>mars</v>
      </c>
      <c r="V116" s="184"/>
      <c r="W116" s="179"/>
      <c r="X116" s="430">
        <f t="shared" ca="1" si="36"/>
        <v>42063</v>
      </c>
      <c r="Y116" s="568" t="str">
        <f t="shared" ca="1" si="33"/>
        <v>Sam. mars , 2015</v>
      </c>
      <c r="Z116" s="431">
        <f t="shared" ca="1" si="24"/>
        <v>31</v>
      </c>
      <c r="AA116" s="432">
        <f t="shared" ca="1" si="25"/>
        <v>3</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Sam</v>
      </c>
      <c r="U117" s="249" t="str">
        <f t="shared" ca="1" si="32"/>
        <v>mars</v>
      </c>
      <c r="V117" s="184"/>
      <c r="W117" s="179"/>
      <c r="X117" s="430">
        <f t="shared" ca="1" si="36"/>
        <v>42063</v>
      </c>
      <c r="Y117" s="568" t="str">
        <f t="shared" ca="1" si="33"/>
        <v>Sam. mars , 2015</v>
      </c>
      <c r="Z117" s="431">
        <f t="shared" ca="1" si="24"/>
        <v>31</v>
      </c>
      <c r="AA117" s="432">
        <f t="shared" ca="1" si="25"/>
        <v>3</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Sam</v>
      </c>
      <c r="U118" s="249" t="str">
        <f t="shared" ca="1" si="32"/>
        <v>mars</v>
      </c>
      <c r="V118" s="184"/>
      <c r="W118" s="179"/>
      <c r="X118" s="430">
        <f t="shared" ca="1" si="36"/>
        <v>42063</v>
      </c>
      <c r="Y118" s="568" t="str">
        <f t="shared" ca="1" si="33"/>
        <v>Sam. mars , 2015</v>
      </c>
      <c r="Z118" s="431">
        <f t="shared" ca="1" si="24"/>
        <v>31</v>
      </c>
      <c r="AA118" s="432">
        <f t="shared" ca="1" si="25"/>
        <v>3</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Sam</v>
      </c>
      <c r="U119" s="249" t="str">
        <f t="shared" ca="1" si="32"/>
        <v>mars</v>
      </c>
      <c r="V119" s="184"/>
      <c r="W119" s="179"/>
      <c r="X119" s="430">
        <f t="shared" ca="1" si="36"/>
        <v>42063</v>
      </c>
      <c r="Y119" s="568" t="str">
        <f t="shared" ca="1" si="33"/>
        <v>Sam. mars , 2015</v>
      </c>
      <c r="Z119" s="431">
        <f t="shared" ca="1" si="24"/>
        <v>31</v>
      </c>
      <c r="AA119" s="432">
        <f t="shared" ca="1" si="25"/>
        <v>3</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Sam</v>
      </c>
      <c r="U120" s="249" t="str">
        <f t="shared" ca="1" si="32"/>
        <v>mars</v>
      </c>
      <c r="V120" s="184"/>
      <c r="W120" s="179"/>
      <c r="X120" s="430">
        <f t="shared" ca="1" si="36"/>
        <v>42063</v>
      </c>
      <c r="Y120" s="568" t="str">
        <f t="shared" ca="1" si="33"/>
        <v>Sam. mars , 2015</v>
      </c>
      <c r="Z120" s="431">
        <f t="shared" ca="1" si="24"/>
        <v>31</v>
      </c>
      <c r="AA120" s="432">
        <f t="shared" ca="1" si="25"/>
        <v>3</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Sam</v>
      </c>
      <c r="U121" s="249" t="str">
        <f t="shared" ca="1" si="32"/>
        <v>mars</v>
      </c>
      <c r="V121" s="184"/>
      <c r="W121" s="179"/>
      <c r="X121" s="430">
        <f t="shared" ca="1" si="36"/>
        <v>42063</v>
      </c>
      <c r="Y121" s="568" t="str">
        <f t="shared" ca="1" si="33"/>
        <v>Sam. mars , 2015</v>
      </c>
      <c r="Z121" s="431">
        <f t="shared" ca="1" si="24"/>
        <v>31</v>
      </c>
      <c r="AA121" s="432">
        <f t="shared" ca="1" si="25"/>
        <v>3</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Sam</v>
      </c>
      <c r="U122" s="249" t="str">
        <f t="shared" ca="1" si="32"/>
        <v>mars</v>
      </c>
      <c r="V122" s="184"/>
      <c r="W122" s="179"/>
      <c r="X122" s="430">
        <f t="shared" ca="1" si="36"/>
        <v>42063</v>
      </c>
      <c r="Y122" s="568" t="str">
        <f t="shared" ca="1" si="33"/>
        <v>Sam. mars , 2015</v>
      </c>
      <c r="Z122" s="431">
        <f t="shared" ca="1" si="24"/>
        <v>31</v>
      </c>
      <c r="AA122" s="432">
        <f t="shared" ca="1" si="25"/>
        <v>3</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Sam</v>
      </c>
      <c r="U123" s="249" t="str">
        <f t="shared" ca="1" si="32"/>
        <v>mars</v>
      </c>
      <c r="V123" s="184"/>
      <c r="W123" s="179"/>
      <c r="X123" s="430">
        <f t="shared" ca="1" si="36"/>
        <v>42063</v>
      </c>
      <c r="Y123" s="568" t="str">
        <f t="shared" ca="1" si="33"/>
        <v>Sam. mars , 2015</v>
      </c>
      <c r="Z123" s="431">
        <f t="shared" ca="1" si="24"/>
        <v>31</v>
      </c>
      <c r="AA123" s="432">
        <f t="shared" ca="1" si="25"/>
        <v>3</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Sam</v>
      </c>
      <c r="U124" s="249" t="str">
        <f t="shared" ca="1" si="32"/>
        <v>mars</v>
      </c>
      <c r="V124" s="184"/>
      <c r="W124" s="179"/>
      <c r="X124" s="430">
        <f t="shared" ca="1" si="36"/>
        <v>42063</v>
      </c>
      <c r="Y124" s="568" t="str">
        <f t="shared" ca="1" si="33"/>
        <v>Sam. mars , 2015</v>
      </c>
      <c r="Z124" s="431">
        <f t="shared" ca="1" si="24"/>
        <v>31</v>
      </c>
      <c r="AA124" s="432">
        <f t="shared" ca="1" si="25"/>
        <v>3</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Sam</v>
      </c>
      <c r="U125" s="249" t="str">
        <f t="shared" ca="1" si="32"/>
        <v>mars</v>
      </c>
      <c r="V125" s="184"/>
      <c r="W125" s="179"/>
      <c r="X125" s="430">
        <f t="shared" ca="1" si="36"/>
        <v>42063</v>
      </c>
      <c r="Y125" s="568" t="str">
        <f t="shared" ca="1" si="33"/>
        <v>Sam. mars , 2015</v>
      </c>
      <c r="Z125" s="431">
        <f t="shared" ca="1" si="24"/>
        <v>31</v>
      </c>
      <c r="AA125" s="432">
        <f t="shared" ca="1" si="25"/>
        <v>3</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Sam</v>
      </c>
      <c r="U126" s="249" t="str">
        <f t="shared" ca="1" si="32"/>
        <v>mars</v>
      </c>
      <c r="V126" s="184"/>
      <c r="W126" s="179"/>
      <c r="X126" s="430">
        <f t="shared" ca="1" si="36"/>
        <v>42063</v>
      </c>
      <c r="Y126" s="568" t="str">
        <f t="shared" ca="1" si="33"/>
        <v>Sam. mars , 2015</v>
      </c>
      <c r="Z126" s="431">
        <f t="shared" ca="1" si="24"/>
        <v>31</v>
      </c>
      <c r="AA126" s="432">
        <f t="shared" ca="1" si="25"/>
        <v>3</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Sam</v>
      </c>
      <c r="U127" s="249" t="str">
        <f t="shared" ca="1" si="32"/>
        <v>mars</v>
      </c>
      <c r="V127" s="184"/>
      <c r="W127" s="179"/>
      <c r="X127" s="430">
        <f t="shared" ca="1" si="36"/>
        <v>42063</v>
      </c>
      <c r="Y127" s="568" t="str">
        <f t="shared" ca="1" si="33"/>
        <v>Sam. mars , 2015</v>
      </c>
      <c r="Z127" s="431">
        <f t="shared" ca="1" si="24"/>
        <v>31</v>
      </c>
      <c r="AA127" s="432">
        <f t="shared" ca="1" si="25"/>
        <v>3</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Sam</v>
      </c>
      <c r="U128" s="249" t="str">
        <f t="shared" ca="1" si="32"/>
        <v>mars</v>
      </c>
      <c r="V128" s="184"/>
      <c r="W128" s="179"/>
      <c r="X128" s="430">
        <f t="shared" ca="1" si="36"/>
        <v>42063</v>
      </c>
      <c r="Y128" s="568" t="str">
        <f t="shared" ca="1" si="33"/>
        <v>Sam. mars , 2015</v>
      </c>
      <c r="Z128" s="431">
        <f t="shared" ca="1" si="24"/>
        <v>31</v>
      </c>
      <c r="AA128" s="432">
        <f t="shared" ca="1" si="25"/>
        <v>3</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Sam</v>
      </c>
      <c r="U129" s="249" t="str">
        <f t="shared" ca="1" si="32"/>
        <v>mars</v>
      </c>
      <c r="V129" s="184"/>
      <c r="W129" s="179"/>
      <c r="X129" s="430">
        <f t="shared" ca="1" si="36"/>
        <v>42063</v>
      </c>
      <c r="Y129" s="568" t="str">
        <f t="shared" ca="1" si="33"/>
        <v>Sam. mars , 2015</v>
      </c>
      <c r="Z129" s="431">
        <f t="shared" ca="1" si="24"/>
        <v>31</v>
      </c>
      <c r="AA129" s="432">
        <f t="shared" ca="1" si="25"/>
        <v>3</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Sam</v>
      </c>
      <c r="U130" s="249" t="str">
        <f t="shared" ca="1" si="32"/>
        <v>mars</v>
      </c>
      <c r="V130" s="184"/>
      <c r="W130" s="179"/>
      <c r="X130" s="430">
        <f t="shared" ca="1" si="36"/>
        <v>42063</v>
      </c>
      <c r="Y130" s="568" t="str">
        <f t="shared" ca="1" si="33"/>
        <v>Sam. mars , 2015</v>
      </c>
      <c r="Z130" s="431">
        <f t="shared" ca="1" si="24"/>
        <v>31</v>
      </c>
      <c r="AA130" s="432">
        <f t="shared" ca="1" si="25"/>
        <v>3</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Sam</v>
      </c>
      <c r="U131" s="249" t="str">
        <f t="shared" ca="1" si="32"/>
        <v>mars</v>
      </c>
      <c r="V131" s="184"/>
      <c r="W131" s="179"/>
      <c r="X131" s="430">
        <f t="shared" ca="1" si="36"/>
        <v>42063</v>
      </c>
      <c r="Y131" s="568" t="str">
        <f t="shared" ca="1" si="33"/>
        <v>Sam. mars , 2015</v>
      </c>
      <c r="Z131" s="431">
        <f t="shared" ca="1" si="24"/>
        <v>31</v>
      </c>
      <c r="AA131" s="432">
        <f t="shared" ca="1" si="25"/>
        <v>3</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Sam</v>
      </c>
      <c r="U132" s="249" t="str">
        <f t="shared" ca="1" si="32"/>
        <v>mars</v>
      </c>
      <c r="V132" s="184"/>
      <c r="W132" s="179"/>
      <c r="X132" s="430">
        <f t="shared" ca="1" si="36"/>
        <v>42063</v>
      </c>
      <c r="Y132" s="568" t="str">
        <f t="shared" ca="1" si="33"/>
        <v>Sam. mars , 2015</v>
      </c>
      <c r="Z132" s="431">
        <f t="shared" ca="1" si="24"/>
        <v>31</v>
      </c>
      <c r="AA132" s="432">
        <f t="shared" ca="1" si="25"/>
        <v>3</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Sam</v>
      </c>
      <c r="U133" s="249" t="str">
        <f t="shared" ca="1" si="32"/>
        <v>mars</v>
      </c>
      <c r="V133" s="184"/>
      <c r="W133" s="179"/>
      <c r="X133" s="430">
        <f t="shared" ca="1" si="36"/>
        <v>42063</v>
      </c>
      <c r="Y133" s="568" t="str">
        <f t="shared" ca="1" si="33"/>
        <v>Sam. mars , 2015</v>
      </c>
      <c r="Z133" s="431">
        <f t="shared" ca="1" si="24"/>
        <v>31</v>
      </c>
      <c r="AA133" s="432">
        <f t="shared" ca="1" si="25"/>
        <v>3</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Sam</v>
      </c>
      <c r="U134" s="249" t="str">
        <f t="shared" ca="1" si="32"/>
        <v>mars</v>
      </c>
      <c r="V134" s="184"/>
      <c r="W134" s="179"/>
      <c r="X134" s="430">
        <f t="shared" ca="1" si="36"/>
        <v>42063</v>
      </c>
      <c r="Y134" s="568" t="str">
        <f t="shared" ca="1" si="33"/>
        <v>Sam. mars , 2015</v>
      </c>
      <c r="Z134" s="431">
        <f t="shared" ca="1" si="24"/>
        <v>31</v>
      </c>
      <c r="AA134" s="432">
        <f t="shared" ca="1" si="25"/>
        <v>3</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Sam</v>
      </c>
      <c r="U135" s="249" t="str">
        <f t="shared" ca="1" si="32"/>
        <v>mars</v>
      </c>
      <c r="V135" s="184"/>
      <c r="W135" s="179"/>
      <c r="X135" s="430">
        <f t="shared" ca="1" si="36"/>
        <v>42063</v>
      </c>
      <c r="Y135" s="568" t="str">
        <f t="shared" ca="1" si="33"/>
        <v>Sam. mars , 2015</v>
      </c>
      <c r="Z135" s="431">
        <f t="shared" ca="1" si="24"/>
        <v>31</v>
      </c>
      <c r="AA135" s="432">
        <f t="shared" ca="1" si="25"/>
        <v>3</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Sam</v>
      </c>
      <c r="U136" s="249" t="str">
        <f t="shared" ca="1" si="32"/>
        <v>mars</v>
      </c>
      <c r="V136" s="184"/>
      <c r="W136" s="179"/>
      <c r="X136" s="430">
        <f t="shared" ca="1" si="36"/>
        <v>42063</v>
      </c>
      <c r="Y136" s="568" t="str">
        <f t="shared" ca="1" si="33"/>
        <v>Sam. mars , 2015</v>
      </c>
      <c r="Z136" s="431">
        <f t="shared" ca="1" si="24"/>
        <v>31</v>
      </c>
      <c r="AA136" s="432">
        <f t="shared" ca="1" si="25"/>
        <v>3</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Sam</v>
      </c>
      <c r="U137" s="249" t="str">
        <f t="shared" ca="1" si="32"/>
        <v>mars</v>
      </c>
      <c r="V137" s="184"/>
      <c r="W137" s="179"/>
      <c r="X137" s="430">
        <f t="shared" ca="1" si="36"/>
        <v>42063</v>
      </c>
      <c r="Y137" s="568" t="str">
        <f t="shared" ca="1" si="33"/>
        <v>Sam. mars , 2015</v>
      </c>
      <c r="Z137" s="431">
        <f t="shared" ca="1" si="24"/>
        <v>31</v>
      </c>
      <c r="AA137" s="432">
        <f t="shared" ca="1" si="25"/>
        <v>3</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Sam</v>
      </c>
      <c r="U138" s="249" t="str">
        <f t="shared" ca="1" si="32"/>
        <v>mars</v>
      </c>
      <c r="V138" s="184"/>
      <c r="W138" s="179"/>
      <c r="X138" s="430">
        <f t="shared" ca="1" si="36"/>
        <v>42063</v>
      </c>
      <c r="Y138" s="568" t="str">
        <f t="shared" ca="1" si="33"/>
        <v>Sam. mars , 2015</v>
      </c>
      <c r="Z138" s="431">
        <f t="shared" ca="1" si="24"/>
        <v>31</v>
      </c>
      <c r="AA138" s="432">
        <f t="shared" ca="1" si="25"/>
        <v>3</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Sam</v>
      </c>
      <c r="U139" s="249" t="str">
        <f t="shared" ca="1" si="32"/>
        <v>mars</v>
      </c>
      <c r="V139" s="184"/>
      <c r="W139" s="179"/>
      <c r="X139" s="430">
        <f t="shared" ca="1" si="36"/>
        <v>42063</v>
      </c>
      <c r="Y139" s="568" t="str">
        <f t="shared" ca="1" si="33"/>
        <v>Sam. mars , 2015</v>
      </c>
      <c r="Z139" s="431">
        <f t="shared" ca="1" si="24"/>
        <v>31</v>
      </c>
      <c r="AA139" s="432">
        <f t="shared" ca="1" si="25"/>
        <v>3</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Sam</v>
      </c>
      <c r="U140" s="249" t="str">
        <f t="shared" ca="1" si="32"/>
        <v>mars</v>
      </c>
      <c r="V140" s="184"/>
      <c r="W140" s="179"/>
      <c r="X140" s="430">
        <f t="shared" ca="1" si="36"/>
        <v>42063</v>
      </c>
      <c r="Y140" s="568" t="str">
        <f t="shared" ca="1" si="33"/>
        <v>Sam. mars , 2015</v>
      </c>
      <c r="Z140" s="431">
        <f t="shared" ca="1" si="24"/>
        <v>31</v>
      </c>
      <c r="AA140" s="432">
        <f t="shared" ca="1" si="25"/>
        <v>3</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Sam</v>
      </c>
      <c r="U141" s="249" t="str">
        <f t="shared" ca="1" si="32"/>
        <v>mars</v>
      </c>
      <c r="V141" s="184"/>
      <c r="W141" s="179"/>
      <c r="X141" s="430">
        <f t="shared" ca="1" si="36"/>
        <v>42063</v>
      </c>
      <c r="Y141" s="568" t="str">
        <f t="shared" ca="1" si="33"/>
        <v>Sam. mars , 2015</v>
      </c>
      <c r="Z141" s="431">
        <f t="shared" ca="1" si="24"/>
        <v>31</v>
      </c>
      <c r="AA141" s="432">
        <f t="shared" ca="1" si="25"/>
        <v>3</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Sam</v>
      </c>
      <c r="U142" s="249" t="str">
        <f t="shared" ca="1" si="32"/>
        <v>mars</v>
      </c>
      <c r="V142" s="184"/>
      <c r="W142" s="179"/>
      <c r="X142" s="430">
        <f t="shared" ca="1" si="36"/>
        <v>42063</v>
      </c>
      <c r="Y142" s="568" t="str">
        <f t="shared" ca="1" si="33"/>
        <v>Sam. mars , 2015</v>
      </c>
      <c r="Z142" s="431">
        <f t="shared" ca="1" si="24"/>
        <v>31</v>
      </c>
      <c r="AA142" s="432">
        <f t="shared" ca="1" si="25"/>
        <v>3</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Sam</v>
      </c>
      <c r="U143" s="249" t="str">
        <f t="shared" ca="1" si="32"/>
        <v>mars</v>
      </c>
      <c r="V143" s="184"/>
      <c r="W143" s="179"/>
      <c r="X143" s="430">
        <f t="shared" ca="1" si="36"/>
        <v>42063</v>
      </c>
      <c r="Y143" s="568" t="str">
        <f t="shared" ca="1" si="33"/>
        <v>Sam. mars , 2015</v>
      </c>
      <c r="Z143" s="431">
        <f t="shared" ca="1" si="24"/>
        <v>31</v>
      </c>
      <c r="AA143" s="432">
        <f t="shared" ca="1" si="25"/>
        <v>3</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Sam</v>
      </c>
      <c r="U144" s="249" t="str">
        <f t="shared" ca="1" si="32"/>
        <v>mars</v>
      </c>
      <c r="V144" s="184"/>
      <c r="W144" s="179"/>
      <c r="X144" s="430">
        <f t="shared" ca="1" si="36"/>
        <v>42063</v>
      </c>
      <c r="Y144" s="568" t="str">
        <f t="shared" ca="1" si="33"/>
        <v>Sam. mars , 2015</v>
      </c>
      <c r="Z144" s="431">
        <f t="shared" ca="1" si="24"/>
        <v>31</v>
      </c>
      <c r="AA144" s="432">
        <f t="shared" ca="1" si="25"/>
        <v>3</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Sam</v>
      </c>
      <c r="U145" s="249" t="str">
        <f t="shared" ca="1" si="32"/>
        <v>mars</v>
      </c>
      <c r="V145" s="184"/>
      <c r="W145" s="179"/>
      <c r="X145" s="430">
        <f t="shared" ca="1" si="36"/>
        <v>42063</v>
      </c>
      <c r="Y145" s="568" t="str">
        <f t="shared" ca="1" si="33"/>
        <v>Sam. mars , 2015</v>
      </c>
      <c r="Z145" s="431">
        <f t="shared" ca="1" si="24"/>
        <v>31</v>
      </c>
      <c r="AA145" s="432">
        <f t="shared" ca="1" si="25"/>
        <v>3</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Sam</v>
      </c>
      <c r="U146" s="249" t="str">
        <f t="shared" ca="1" si="32"/>
        <v>mars</v>
      </c>
      <c r="V146" s="184"/>
      <c r="W146" s="179"/>
      <c r="X146" s="430">
        <f t="shared" ca="1" si="36"/>
        <v>42063</v>
      </c>
      <c r="Y146" s="568" t="str">
        <f t="shared" ca="1" si="33"/>
        <v>Sam. mars , 2015</v>
      </c>
      <c r="Z146" s="431">
        <f t="shared" ca="1" si="24"/>
        <v>31</v>
      </c>
      <c r="AA146" s="432">
        <f t="shared" ca="1" si="25"/>
        <v>3</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Sam</v>
      </c>
      <c r="U147" s="249" t="str">
        <f t="shared" ca="1" si="32"/>
        <v>mars</v>
      </c>
      <c r="V147" s="184"/>
      <c r="W147" s="179"/>
      <c r="X147" s="430">
        <f t="shared" ca="1" si="36"/>
        <v>42063</v>
      </c>
      <c r="Y147" s="568" t="str">
        <f t="shared" ca="1" si="33"/>
        <v>Sam. mars , 2015</v>
      </c>
      <c r="Z147" s="431">
        <f t="shared" ca="1" si="24"/>
        <v>31</v>
      </c>
      <c r="AA147" s="432">
        <f t="shared" ca="1" si="25"/>
        <v>3</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Sam</v>
      </c>
      <c r="U148" s="249" t="str">
        <f t="shared" ca="1" si="32"/>
        <v>mars</v>
      </c>
      <c r="V148" s="184"/>
      <c r="W148" s="179"/>
      <c r="X148" s="430">
        <f t="shared" ca="1" si="36"/>
        <v>42063</v>
      </c>
      <c r="Y148" s="568" t="str">
        <f t="shared" ca="1" si="33"/>
        <v>Sam. mars , 2015</v>
      </c>
      <c r="Z148" s="431">
        <f t="shared" ref="Z148:Z194" ca="1" si="43">MIN(R148,$AF$5)</f>
        <v>31</v>
      </c>
      <c r="AA148" s="432">
        <f t="shared" ref="AA148:AA194" ca="1" si="44">$AD$6</f>
        <v>3</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Sam</v>
      </c>
      <c r="U149" s="249" t="str">
        <f t="shared" ref="U149:U194" ca="1" si="51">$U$19</f>
        <v>mars</v>
      </c>
      <c r="V149" s="184"/>
      <c r="W149" s="179"/>
      <c r="X149" s="430">
        <f t="shared" ca="1" si="36"/>
        <v>42063</v>
      </c>
      <c r="Y149" s="568" t="str">
        <f t="shared" ref="Y149:Y194" ca="1" si="52">IF(Y143="f",T149&amp;". "&amp;" "&amp;R149&amp;" "&amp;U149&amp;" "&amp;$AE$7,T149&amp;". "&amp;U149&amp;" "&amp;R149&amp;", "&amp;$AE$7)</f>
        <v>Sam. mars , 2015</v>
      </c>
      <c r="Z149" s="431">
        <f t="shared" ca="1" si="43"/>
        <v>31</v>
      </c>
      <c r="AA149" s="432">
        <f t="shared" ca="1" si="44"/>
        <v>3</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Sam</v>
      </c>
      <c r="U150" s="249" t="str">
        <f t="shared" ca="1" si="51"/>
        <v>mars</v>
      </c>
      <c r="V150" s="184"/>
      <c r="W150" s="179"/>
      <c r="X150" s="430">
        <f t="shared" ref="X150:X194" ca="1" si="55">$AE$8+D150</f>
        <v>42063</v>
      </c>
      <c r="Y150" s="568" t="str">
        <f t="shared" ca="1" si="52"/>
        <v>Sam. mars , 2015</v>
      </c>
      <c r="Z150" s="431">
        <f t="shared" ca="1" si="43"/>
        <v>31</v>
      </c>
      <c r="AA150" s="432">
        <f t="shared" ca="1" si="44"/>
        <v>3</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Sam</v>
      </c>
      <c r="U151" s="249" t="str">
        <f t="shared" ca="1" si="51"/>
        <v>mars</v>
      </c>
      <c r="V151" s="184"/>
      <c r="W151" s="179"/>
      <c r="X151" s="430">
        <f t="shared" ca="1" si="55"/>
        <v>42063</v>
      </c>
      <c r="Y151" s="568" t="str">
        <f t="shared" ca="1" si="52"/>
        <v>Sam. mars , 2015</v>
      </c>
      <c r="Z151" s="431">
        <f t="shared" ca="1" si="43"/>
        <v>31</v>
      </c>
      <c r="AA151" s="432">
        <f t="shared" ca="1" si="44"/>
        <v>3</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Sam</v>
      </c>
      <c r="U152" s="249" t="str">
        <f t="shared" ca="1" si="51"/>
        <v>mars</v>
      </c>
      <c r="V152" s="184"/>
      <c r="W152" s="179"/>
      <c r="X152" s="430">
        <f t="shared" ca="1" si="55"/>
        <v>42063</v>
      </c>
      <c r="Y152" s="568" t="str">
        <f t="shared" ca="1" si="52"/>
        <v>Sam. mars , 2015</v>
      </c>
      <c r="Z152" s="431">
        <f t="shared" ca="1" si="43"/>
        <v>31</v>
      </c>
      <c r="AA152" s="432">
        <f t="shared" ca="1" si="44"/>
        <v>3</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Sam</v>
      </c>
      <c r="U153" s="249" t="str">
        <f t="shared" ca="1" si="51"/>
        <v>mars</v>
      </c>
      <c r="V153" s="184"/>
      <c r="W153" s="179"/>
      <c r="X153" s="430">
        <f t="shared" ca="1" si="55"/>
        <v>42063</v>
      </c>
      <c r="Y153" s="568" t="str">
        <f t="shared" ca="1" si="52"/>
        <v>Sam. mars , 2015</v>
      </c>
      <c r="Z153" s="431">
        <f t="shared" ca="1" si="43"/>
        <v>31</v>
      </c>
      <c r="AA153" s="432">
        <f t="shared" ca="1" si="44"/>
        <v>3</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Sam</v>
      </c>
      <c r="U154" s="249" t="str">
        <f t="shared" ca="1" si="51"/>
        <v>mars</v>
      </c>
      <c r="V154" s="184"/>
      <c r="W154" s="179"/>
      <c r="X154" s="430">
        <f t="shared" ca="1" si="55"/>
        <v>42063</v>
      </c>
      <c r="Y154" s="568" t="str">
        <f t="shared" ca="1" si="52"/>
        <v>Sam. mars , 2015</v>
      </c>
      <c r="Z154" s="431">
        <f t="shared" ca="1" si="43"/>
        <v>31</v>
      </c>
      <c r="AA154" s="432">
        <f t="shared" ca="1" si="44"/>
        <v>3</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Sam</v>
      </c>
      <c r="U155" s="249" t="str">
        <f t="shared" ca="1" si="51"/>
        <v>mars</v>
      </c>
      <c r="V155" s="184"/>
      <c r="W155" s="179"/>
      <c r="X155" s="430">
        <f t="shared" ca="1" si="55"/>
        <v>42063</v>
      </c>
      <c r="Y155" s="568" t="str">
        <f t="shared" ca="1" si="52"/>
        <v>Sam. mars , 2015</v>
      </c>
      <c r="Z155" s="431">
        <f t="shared" ca="1" si="43"/>
        <v>31</v>
      </c>
      <c r="AA155" s="432">
        <f t="shared" ca="1" si="44"/>
        <v>3</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Sam</v>
      </c>
      <c r="U156" s="249" t="str">
        <f t="shared" ca="1" si="51"/>
        <v>mars</v>
      </c>
      <c r="V156" s="184"/>
      <c r="W156" s="179"/>
      <c r="X156" s="430">
        <f t="shared" ca="1" si="55"/>
        <v>42063</v>
      </c>
      <c r="Y156" s="568" t="str">
        <f t="shared" ca="1" si="52"/>
        <v>Sam. mars , 2015</v>
      </c>
      <c r="Z156" s="431">
        <f t="shared" ca="1" si="43"/>
        <v>31</v>
      </c>
      <c r="AA156" s="432">
        <f t="shared" ca="1" si="44"/>
        <v>3</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Sam</v>
      </c>
      <c r="U157" s="249" t="str">
        <f t="shared" ca="1" si="51"/>
        <v>mars</v>
      </c>
      <c r="V157" s="184"/>
      <c r="W157" s="179"/>
      <c r="X157" s="430">
        <f t="shared" ca="1" si="55"/>
        <v>42063</v>
      </c>
      <c r="Y157" s="568" t="str">
        <f t="shared" ca="1" si="52"/>
        <v>Sam. mars , 2015</v>
      </c>
      <c r="Z157" s="431">
        <f t="shared" ca="1" si="43"/>
        <v>31</v>
      </c>
      <c r="AA157" s="432">
        <f t="shared" ca="1" si="44"/>
        <v>3</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Sam</v>
      </c>
      <c r="U158" s="249" t="str">
        <f t="shared" ca="1" si="51"/>
        <v>mars</v>
      </c>
      <c r="V158" s="184"/>
      <c r="W158" s="179"/>
      <c r="X158" s="430">
        <f t="shared" ca="1" si="55"/>
        <v>42063</v>
      </c>
      <c r="Y158" s="568" t="str">
        <f t="shared" ca="1" si="52"/>
        <v>Sam. mars , 2015</v>
      </c>
      <c r="Z158" s="431">
        <f t="shared" ca="1" si="43"/>
        <v>31</v>
      </c>
      <c r="AA158" s="432">
        <f t="shared" ca="1" si="44"/>
        <v>3</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Sam</v>
      </c>
      <c r="U159" s="249" t="str">
        <f t="shared" ca="1" si="51"/>
        <v>mars</v>
      </c>
      <c r="V159" s="184"/>
      <c r="W159" s="179"/>
      <c r="X159" s="430">
        <f t="shared" ca="1" si="55"/>
        <v>42063</v>
      </c>
      <c r="Y159" s="568" t="str">
        <f t="shared" ca="1" si="52"/>
        <v>Sam. mars , 2015</v>
      </c>
      <c r="Z159" s="431">
        <f t="shared" ca="1" si="43"/>
        <v>31</v>
      </c>
      <c r="AA159" s="432">
        <f t="shared" ca="1" si="44"/>
        <v>3</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Sam</v>
      </c>
      <c r="U160" s="249" t="str">
        <f t="shared" ca="1" si="51"/>
        <v>mars</v>
      </c>
      <c r="V160" s="184"/>
      <c r="W160" s="179"/>
      <c r="X160" s="430">
        <f t="shared" ca="1" si="55"/>
        <v>42063</v>
      </c>
      <c r="Y160" s="568" t="str">
        <f t="shared" ca="1" si="52"/>
        <v>Sam. mars , 2015</v>
      </c>
      <c r="Z160" s="431">
        <f t="shared" ca="1" si="43"/>
        <v>31</v>
      </c>
      <c r="AA160" s="432">
        <f t="shared" ca="1" si="44"/>
        <v>3</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Sam</v>
      </c>
      <c r="U161" s="249" t="str">
        <f t="shared" ca="1" si="51"/>
        <v>mars</v>
      </c>
      <c r="V161" s="184"/>
      <c r="W161" s="179"/>
      <c r="X161" s="430">
        <f t="shared" ca="1" si="55"/>
        <v>42063</v>
      </c>
      <c r="Y161" s="568" t="str">
        <f t="shared" ca="1" si="52"/>
        <v>Sam. mars , 2015</v>
      </c>
      <c r="Z161" s="431">
        <f t="shared" ca="1" si="43"/>
        <v>31</v>
      </c>
      <c r="AA161" s="432">
        <f t="shared" ca="1" si="44"/>
        <v>3</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Sam</v>
      </c>
      <c r="U162" s="249" t="str">
        <f t="shared" ca="1" si="51"/>
        <v>mars</v>
      </c>
      <c r="V162" s="184"/>
      <c r="W162" s="179"/>
      <c r="X162" s="430">
        <f t="shared" ca="1" si="55"/>
        <v>42063</v>
      </c>
      <c r="Y162" s="568" t="str">
        <f t="shared" ca="1" si="52"/>
        <v>Sam. mars , 2015</v>
      </c>
      <c r="Z162" s="431">
        <f t="shared" ca="1" si="43"/>
        <v>31</v>
      </c>
      <c r="AA162" s="432">
        <f t="shared" ca="1" si="44"/>
        <v>3</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Sam</v>
      </c>
      <c r="U163" s="249" t="str">
        <f t="shared" ca="1" si="51"/>
        <v>mars</v>
      </c>
      <c r="V163" s="184"/>
      <c r="W163" s="179"/>
      <c r="X163" s="430">
        <f t="shared" ca="1" si="55"/>
        <v>42063</v>
      </c>
      <c r="Y163" s="568" t="str">
        <f t="shared" ca="1" si="52"/>
        <v>Sam. mars , 2015</v>
      </c>
      <c r="Z163" s="431">
        <f t="shared" ca="1" si="43"/>
        <v>31</v>
      </c>
      <c r="AA163" s="432">
        <f t="shared" ca="1" si="44"/>
        <v>3</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Sam</v>
      </c>
      <c r="U164" s="249" t="str">
        <f t="shared" ca="1" si="51"/>
        <v>mars</v>
      </c>
      <c r="V164" s="184"/>
      <c r="W164" s="179"/>
      <c r="X164" s="430">
        <f t="shared" ca="1" si="55"/>
        <v>42063</v>
      </c>
      <c r="Y164" s="568" t="str">
        <f t="shared" ca="1" si="52"/>
        <v>Sam. mars , 2015</v>
      </c>
      <c r="Z164" s="431">
        <f t="shared" ca="1" si="43"/>
        <v>31</v>
      </c>
      <c r="AA164" s="432">
        <f t="shared" ca="1" si="44"/>
        <v>3</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Sam</v>
      </c>
      <c r="U165" s="249" t="str">
        <f t="shared" ca="1" si="51"/>
        <v>mars</v>
      </c>
      <c r="V165" s="184"/>
      <c r="W165" s="179"/>
      <c r="X165" s="430">
        <f t="shared" ca="1" si="55"/>
        <v>42063</v>
      </c>
      <c r="Y165" s="568" t="str">
        <f t="shared" ca="1" si="52"/>
        <v>Sam. mars , 2015</v>
      </c>
      <c r="Z165" s="431">
        <f t="shared" ca="1" si="43"/>
        <v>31</v>
      </c>
      <c r="AA165" s="432">
        <f t="shared" ca="1" si="44"/>
        <v>3</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Sam</v>
      </c>
      <c r="U166" s="249" t="str">
        <f t="shared" ca="1" si="51"/>
        <v>mars</v>
      </c>
      <c r="V166" s="184"/>
      <c r="W166" s="179"/>
      <c r="X166" s="430">
        <f t="shared" ca="1" si="55"/>
        <v>42063</v>
      </c>
      <c r="Y166" s="568" t="str">
        <f t="shared" ca="1" si="52"/>
        <v>Sam. mars , 2015</v>
      </c>
      <c r="Z166" s="431">
        <f t="shared" ca="1" si="43"/>
        <v>31</v>
      </c>
      <c r="AA166" s="432">
        <f t="shared" ca="1" si="44"/>
        <v>3</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Sam</v>
      </c>
      <c r="U167" s="249" t="str">
        <f t="shared" ca="1" si="51"/>
        <v>mars</v>
      </c>
      <c r="V167" s="184"/>
      <c r="W167" s="179"/>
      <c r="X167" s="430">
        <f t="shared" ca="1" si="55"/>
        <v>42063</v>
      </c>
      <c r="Y167" s="568" t="str">
        <f t="shared" ca="1" si="52"/>
        <v>Sam. mars , 2015</v>
      </c>
      <c r="Z167" s="431">
        <f t="shared" ca="1" si="43"/>
        <v>31</v>
      </c>
      <c r="AA167" s="432">
        <f t="shared" ca="1" si="44"/>
        <v>3</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Sam</v>
      </c>
      <c r="U168" s="249" t="str">
        <f t="shared" ca="1" si="51"/>
        <v>mars</v>
      </c>
      <c r="V168" s="184"/>
      <c r="W168" s="179"/>
      <c r="X168" s="430">
        <f t="shared" ca="1" si="55"/>
        <v>42063</v>
      </c>
      <c r="Y168" s="568" t="str">
        <f t="shared" ca="1" si="52"/>
        <v>Sam. mars , 2015</v>
      </c>
      <c r="Z168" s="431">
        <f t="shared" ca="1" si="43"/>
        <v>31</v>
      </c>
      <c r="AA168" s="432">
        <f t="shared" ca="1" si="44"/>
        <v>3</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Sam</v>
      </c>
      <c r="U169" s="249" t="str">
        <f t="shared" ca="1" si="51"/>
        <v>mars</v>
      </c>
      <c r="V169" s="184"/>
      <c r="W169" s="179"/>
      <c r="X169" s="430">
        <f t="shared" ca="1" si="55"/>
        <v>42063</v>
      </c>
      <c r="Y169" s="568" t="str">
        <f t="shared" ca="1" si="52"/>
        <v>Sam. mars , 2015</v>
      </c>
      <c r="Z169" s="431">
        <f t="shared" ca="1" si="43"/>
        <v>31</v>
      </c>
      <c r="AA169" s="432">
        <f t="shared" ca="1" si="44"/>
        <v>3</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Sam</v>
      </c>
      <c r="U170" s="249" t="str">
        <f t="shared" ca="1" si="51"/>
        <v>mars</v>
      </c>
      <c r="V170" s="184"/>
      <c r="W170" s="179"/>
      <c r="X170" s="430">
        <f t="shared" ca="1" si="55"/>
        <v>42063</v>
      </c>
      <c r="Y170" s="568" t="str">
        <f t="shared" ca="1" si="52"/>
        <v>Sam. mars , 2015</v>
      </c>
      <c r="Z170" s="431">
        <f t="shared" ca="1" si="43"/>
        <v>31</v>
      </c>
      <c r="AA170" s="432">
        <f t="shared" ca="1" si="44"/>
        <v>3</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Sam</v>
      </c>
      <c r="U171" s="249" t="str">
        <f t="shared" ca="1" si="51"/>
        <v>mars</v>
      </c>
      <c r="V171" s="184"/>
      <c r="W171" s="179"/>
      <c r="X171" s="430">
        <f t="shared" ca="1" si="55"/>
        <v>42063</v>
      </c>
      <c r="Y171" s="568" t="str">
        <f t="shared" ca="1" si="52"/>
        <v>Sam. mars , 2015</v>
      </c>
      <c r="Z171" s="431">
        <f t="shared" ca="1" si="43"/>
        <v>31</v>
      </c>
      <c r="AA171" s="432">
        <f t="shared" ca="1" si="44"/>
        <v>3</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Sam</v>
      </c>
      <c r="U172" s="249" t="str">
        <f t="shared" ca="1" si="51"/>
        <v>mars</v>
      </c>
      <c r="V172" s="184"/>
      <c r="W172" s="179"/>
      <c r="X172" s="430">
        <f t="shared" ca="1" si="55"/>
        <v>42063</v>
      </c>
      <c r="Y172" s="568" t="str">
        <f t="shared" ca="1" si="52"/>
        <v>Sam. mars , 2015</v>
      </c>
      <c r="Z172" s="431">
        <f t="shared" ca="1" si="43"/>
        <v>31</v>
      </c>
      <c r="AA172" s="432">
        <f t="shared" ca="1" si="44"/>
        <v>3</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Sam</v>
      </c>
      <c r="U173" s="249" t="str">
        <f t="shared" ca="1" si="51"/>
        <v>mars</v>
      </c>
      <c r="V173" s="184"/>
      <c r="W173" s="179"/>
      <c r="X173" s="430">
        <f t="shared" ca="1" si="55"/>
        <v>42063</v>
      </c>
      <c r="Y173" s="568" t="str">
        <f t="shared" ca="1" si="52"/>
        <v>Sam. mars , 2015</v>
      </c>
      <c r="Z173" s="431">
        <f t="shared" ca="1" si="43"/>
        <v>31</v>
      </c>
      <c r="AA173" s="432">
        <f t="shared" ca="1" si="44"/>
        <v>3</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Sam</v>
      </c>
      <c r="U174" s="249" t="str">
        <f t="shared" ca="1" si="51"/>
        <v>mars</v>
      </c>
      <c r="V174" s="184"/>
      <c r="W174" s="179"/>
      <c r="X174" s="430">
        <f t="shared" ca="1" si="55"/>
        <v>42063</v>
      </c>
      <c r="Y174" s="568" t="str">
        <f t="shared" ca="1" si="52"/>
        <v>Sam. mars , 2015</v>
      </c>
      <c r="Z174" s="431">
        <f t="shared" ca="1" si="43"/>
        <v>31</v>
      </c>
      <c r="AA174" s="432">
        <f t="shared" ca="1" si="44"/>
        <v>3</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Sam</v>
      </c>
      <c r="U175" s="249" t="str">
        <f t="shared" ca="1" si="51"/>
        <v>mars</v>
      </c>
      <c r="V175" s="184"/>
      <c r="W175" s="179"/>
      <c r="X175" s="430">
        <f t="shared" ca="1" si="55"/>
        <v>42063</v>
      </c>
      <c r="Y175" s="568" t="str">
        <f t="shared" ca="1" si="52"/>
        <v>Sam. mars , 2015</v>
      </c>
      <c r="Z175" s="431">
        <f t="shared" ca="1" si="43"/>
        <v>31</v>
      </c>
      <c r="AA175" s="432">
        <f t="shared" ca="1" si="44"/>
        <v>3</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Sam</v>
      </c>
      <c r="U176" s="249" t="str">
        <f t="shared" ca="1" si="51"/>
        <v>mars</v>
      </c>
      <c r="V176" s="184"/>
      <c r="W176" s="179"/>
      <c r="X176" s="430">
        <f t="shared" ca="1" si="55"/>
        <v>42063</v>
      </c>
      <c r="Y176" s="568" t="str">
        <f t="shared" ca="1" si="52"/>
        <v>Sam. mars , 2015</v>
      </c>
      <c r="Z176" s="431">
        <f t="shared" ca="1" si="43"/>
        <v>31</v>
      </c>
      <c r="AA176" s="432">
        <f t="shared" ca="1" si="44"/>
        <v>3</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Sam</v>
      </c>
      <c r="U177" s="249" t="str">
        <f t="shared" ca="1" si="51"/>
        <v>mars</v>
      </c>
      <c r="V177" s="184"/>
      <c r="W177" s="179"/>
      <c r="X177" s="430">
        <f t="shared" ca="1" si="55"/>
        <v>42063</v>
      </c>
      <c r="Y177" s="568" t="str">
        <f t="shared" ca="1" si="52"/>
        <v>Sam. mars , 2015</v>
      </c>
      <c r="Z177" s="431">
        <f t="shared" ca="1" si="43"/>
        <v>31</v>
      </c>
      <c r="AA177" s="432">
        <f t="shared" ca="1" si="44"/>
        <v>3</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Sam</v>
      </c>
      <c r="U178" s="249" t="str">
        <f t="shared" ca="1" si="51"/>
        <v>mars</v>
      </c>
      <c r="V178" s="184"/>
      <c r="W178" s="179"/>
      <c r="X178" s="430">
        <f t="shared" ca="1" si="55"/>
        <v>42063</v>
      </c>
      <c r="Y178" s="568" t="str">
        <f t="shared" ca="1" si="52"/>
        <v>Sam. mars , 2015</v>
      </c>
      <c r="Z178" s="431">
        <f t="shared" ca="1" si="43"/>
        <v>31</v>
      </c>
      <c r="AA178" s="432">
        <f t="shared" ca="1" si="44"/>
        <v>3</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Sam</v>
      </c>
      <c r="U179" s="249" t="str">
        <f t="shared" ca="1" si="51"/>
        <v>mars</v>
      </c>
      <c r="V179" s="184"/>
      <c r="W179" s="179"/>
      <c r="X179" s="430">
        <f t="shared" ca="1" si="55"/>
        <v>42063</v>
      </c>
      <c r="Y179" s="568" t="str">
        <f t="shared" ca="1" si="52"/>
        <v>Sam. mars , 2015</v>
      </c>
      <c r="Z179" s="431">
        <f t="shared" ca="1" si="43"/>
        <v>31</v>
      </c>
      <c r="AA179" s="432">
        <f t="shared" ca="1" si="44"/>
        <v>3</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Sam</v>
      </c>
      <c r="U180" s="249" t="str">
        <f t="shared" ca="1" si="51"/>
        <v>mars</v>
      </c>
      <c r="V180" s="184"/>
      <c r="W180" s="179"/>
      <c r="X180" s="430">
        <f t="shared" ca="1" si="55"/>
        <v>42063</v>
      </c>
      <c r="Y180" s="568" t="str">
        <f t="shared" ca="1" si="52"/>
        <v>Sam. mars , 2015</v>
      </c>
      <c r="Z180" s="431">
        <f t="shared" ca="1" si="43"/>
        <v>31</v>
      </c>
      <c r="AA180" s="432">
        <f t="shared" ca="1" si="44"/>
        <v>3</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Sam</v>
      </c>
      <c r="U181" s="249" t="str">
        <f t="shared" ca="1" si="51"/>
        <v>mars</v>
      </c>
      <c r="V181" s="184"/>
      <c r="W181" s="179"/>
      <c r="X181" s="430">
        <f t="shared" ca="1" si="55"/>
        <v>42063</v>
      </c>
      <c r="Y181" s="568" t="str">
        <f t="shared" ca="1" si="52"/>
        <v>Sam. mars , 2015</v>
      </c>
      <c r="Z181" s="431">
        <f t="shared" ca="1" si="43"/>
        <v>31</v>
      </c>
      <c r="AA181" s="432">
        <f t="shared" ca="1" si="44"/>
        <v>3</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Sam</v>
      </c>
      <c r="U182" s="249" t="str">
        <f t="shared" ca="1" si="51"/>
        <v>mars</v>
      </c>
      <c r="V182" s="184"/>
      <c r="W182" s="179"/>
      <c r="X182" s="430">
        <f t="shared" ca="1" si="55"/>
        <v>42063</v>
      </c>
      <c r="Y182" s="568" t="str">
        <f t="shared" ca="1" si="52"/>
        <v>Sam. mars , 2015</v>
      </c>
      <c r="Z182" s="431">
        <f t="shared" ca="1" si="43"/>
        <v>31</v>
      </c>
      <c r="AA182" s="432">
        <f t="shared" ca="1" si="44"/>
        <v>3</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Sam</v>
      </c>
      <c r="U183" s="249" t="str">
        <f t="shared" ca="1" si="51"/>
        <v>mars</v>
      </c>
      <c r="V183" s="184"/>
      <c r="W183" s="179"/>
      <c r="X183" s="430">
        <f t="shared" ca="1" si="55"/>
        <v>42063</v>
      </c>
      <c r="Y183" s="568" t="str">
        <f t="shared" ca="1" si="52"/>
        <v>Sam. mars , 2015</v>
      </c>
      <c r="Z183" s="431">
        <f t="shared" ca="1" si="43"/>
        <v>31</v>
      </c>
      <c r="AA183" s="432">
        <f t="shared" ca="1" si="44"/>
        <v>3</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Sam</v>
      </c>
      <c r="U184" s="249" t="str">
        <f t="shared" ca="1" si="51"/>
        <v>mars</v>
      </c>
      <c r="V184" s="184"/>
      <c r="W184" s="179"/>
      <c r="X184" s="430">
        <f t="shared" ca="1" si="55"/>
        <v>42063</v>
      </c>
      <c r="Y184" s="568" t="str">
        <f t="shared" ca="1" si="52"/>
        <v>Sam. mars , 2015</v>
      </c>
      <c r="Z184" s="431">
        <f t="shared" ca="1" si="43"/>
        <v>31</v>
      </c>
      <c r="AA184" s="432">
        <f t="shared" ca="1" si="44"/>
        <v>3</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Sam</v>
      </c>
      <c r="U185" s="249" t="str">
        <f t="shared" ca="1" si="51"/>
        <v>mars</v>
      </c>
      <c r="V185" s="184"/>
      <c r="W185" s="179"/>
      <c r="X185" s="430">
        <f t="shared" ca="1" si="55"/>
        <v>42063</v>
      </c>
      <c r="Y185" s="568" t="str">
        <f t="shared" ca="1" si="52"/>
        <v>Sam. mars , 2015</v>
      </c>
      <c r="Z185" s="431">
        <f t="shared" ca="1" si="43"/>
        <v>31</v>
      </c>
      <c r="AA185" s="432">
        <f t="shared" ca="1" si="44"/>
        <v>3</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Sam</v>
      </c>
      <c r="U186" s="249" t="str">
        <f t="shared" ca="1" si="51"/>
        <v>mars</v>
      </c>
      <c r="V186" s="184"/>
      <c r="W186" s="179"/>
      <c r="X186" s="430">
        <f t="shared" ca="1" si="55"/>
        <v>42063</v>
      </c>
      <c r="Y186" s="568" t="str">
        <f t="shared" ca="1" si="52"/>
        <v>Sam. mars , 2015</v>
      </c>
      <c r="Z186" s="431">
        <f t="shared" ca="1" si="43"/>
        <v>31</v>
      </c>
      <c r="AA186" s="432">
        <f t="shared" ca="1" si="44"/>
        <v>3</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Sam</v>
      </c>
      <c r="U187" s="249" t="str">
        <f t="shared" ca="1" si="51"/>
        <v>mars</v>
      </c>
      <c r="V187" s="184"/>
      <c r="W187" s="179"/>
      <c r="X187" s="430">
        <f t="shared" ca="1" si="55"/>
        <v>42063</v>
      </c>
      <c r="Y187" s="568" t="str">
        <f t="shared" ca="1" si="52"/>
        <v>Sam. mars , 2015</v>
      </c>
      <c r="Z187" s="431">
        <f t="shared" ca="1" si="43"/>
        <v>31</v>
      </c>
      <c r="AA187" s="432">
        <f t="shared" ca="1" si="44"/>
        <v>3</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Sam</v>
      </c>
      <c r="U188" s="249" t="str">
        <f t="shared" ca="1" si="51"/>
        <v>mars</v>
      </c>
      <c r="V188" s="184"/>
      <c r="W188" s="179"/>
      <c r="X188" s="430">
        <f t="shared" ca="1" si="55"/>
        <v>42063</v>
      </c>
      <c r="Y188" s="568" t="str">
        <f t="shared" ca="1" si="52"/>
        <v>Sam. mars , 2015</v>
      </c>
      <c r="Z188" s="431">
        <f t="shared" ca="1" si="43"/>
        <v>31</v>
      </c>
      <c r="AA188" s="432">
        <f t="shared" ca="1" si="44"/>
        <v>3</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Sam</v>
      </c>
      <c r="U189" s="249" t="str">
        <f t="shared" ca="1" si="51"/>
        <v>mars</v>
      </c>
      <c r="V189" s="184"/>
      <c r="W189" s="179"/>
      <c r="X189" s="430">
        <f t="shared" ca="1" si="55"/>
        <v>42063</v>
      </c>
      <c r="Y189" s="568" t="str">
        <f t="shared" ca="1" si="52"/>
        <v>Sam. mars , 2015</v>
      </c>
      <c r="Z189" s="431">
        <f t="shared" ca="1" si="43"/>
        <v>31</v>
      </c>
      <c r="AA189" s="432">
        <f t="shared" ca="1" si="44"/>
        <v>3</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Sam</v>
      </c>
      <c r="U190" s="249" t="str">
        <f t="shared" ca="1" si="51"/>
        <v>mars</v>
      </c>
      <c r="V190" s="184"/>
      <c r="W190" s="179"/>
      <c r="X190" s="430">
        <f t="shared" ca="1" si="55"/>
        <v>42063</v>
      </c>
      <c r="Y190" s="568" t="str">
        <f t="shared" ca="1" si="52"/>
        <v>Sam. mars , 2015</v>
      </c>
      <c r="Z190" s="431">
        <f t="shared" ca="1" si="43"/>
        <v>31</v>
      </c>
      <c r="AA190" s="432">
        <f t="shared" ca="1" si="44"/>
        <v>3</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Sam</v>
      </c>
      <c r="U191" s="249" t="str">
        <f t="shared" ca="1" si="51"/>
        <v>mars</v>
      </c>
      <c r="V191" s="184"/>
      <c r="W191" s="179"/>
      <c r="X191" s="430">
        <f t="shared" ca="1" si="55"/>
        <v>42063</v>
      </c>
      <c r="Y191" s="568" t="str">
        <f t="shared" ca="1" si="52"/>
        <v>Sam. mars , 2015</v>
      </c>
      <c r="Z191" s="431">
        <f t="shared" ca="1" si="43"/>
        <v>31</v>
      </c>
      <c r="AA191" s="432">
        <f t="shared" ca="1" si="44"/>
        <v>3</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Sam</v>
      </c>
      <c r="U192" s="249" t="str">
        <f t="shared" ca="1" si="51"/>
        <v>mars</v>
      </c>
      <c r="V192" s="184"/>
      <c r="W192" s="179"/>
      <c r="X192" s="430">
        <f t="shared" ca="1" si="55"/>
        <v>42063</v>
      </c>
      <c r="Y192" s="568" t="str">
        <f t="shared" ca="1" si="52"/>
        <v>Sam. mars , 2015</v>
      </c>
      <c r="Z192" s="431">
        <f t="shared" ca="1" si="43"/>
        <v>31</v>
      </c>
      <c r="AA192" s="432">
        <f t="shared" ca="1" si="44"/>
        <v>3</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Sam</v>
      </c>
      <c r="U193" s="249" t="str">
        <f t="shared" ca="1" si="51"/>
        <v>mars</v>
      </c>
      <c r="V193" s="184"/>
      <c r="W193" s="179"/>
      <c r="X193" s="430">
        <f t="shared" ca="1" si="55"/>
        <v>42063</v>
      </c>
      <c r="Y193" s="568" t="str">
        <f t="shared" ca="1" si="52"/>
        <v>Sam. mars , 2015</v>
      </c>
      <c r="Z193" s="431">
        <f t="shared" ca="1" si="43"/>
        <v>31</v>
      </c>
      <c r="AA193" s="432">
        <f t="shared" ca="1" si="44"/>
        <v>3</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Sam</v>
      </c>
      <c r="U194" s="249" t="str">
        <f t="shared" ca="1" si="51"/>
        <v>mars</v>
      </c>
      <c r="V194" s="184"/>
      <c r="W194" s="179"/>
      <c r="X194" s="430">
        <f t="shared" ca="1" si="55"/>
        <v>42063</v>
      </c>
      <c r="Y194" s="568" t="str">
        <f t="shared" ca="1" si="52"/>
        <v>Sam. mars , 2015</v>
      </c>
      <c r="Z194" s="431">
        <f t="shared" ca="1" si="43"/>
        <v>31</v>
      </c>
      <c r="AA194" s="432">
        <f t="shared" ca="1" si="44"/>
        <v>3</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757" priority="3" stopIfTrue="1">
      <formula>($D20=$D21)</formula>
    </cfRule>
  </conditionalFormatting>
  <conditionalFormatting sqref="AC20:AE194 AK20:AK194 AQ20:AR194 U18 X20:Z194">
    <cfRule type="cellIs" dxfId="756" priority="4" stopIfTrue="1" operator="notEqual">
      <formula>U17</formula>
    </cfRule>
  </conditionalFormatting>
  <conditionalFormatting sqref="B20:B194">
    <cfRule type="expression" dxfId="755" priority="5" stopIfTrue="1">
      <formula>($G20="- -")</formula>
    </cfRule>
  </conditionalFormatting>
  <conditionalFormatting sqref="BI10:BI12 BF11:BF12">
    <cfRule type="expression" dxfId="754" priority="6" stopIfTrue="1">
      <formula>LEN($AA9)&gt;4</formula>
    </cfRule>
    <cfRule type="expression" dxfId="753" priority="7" stopIfTrue="1">
      <formula>(LEN($C$9)=0)</formula>
    </cfRule>
  </conditionalFormatting>
  <conditionalFormatting sqref="BJ10:BN12">
    <cfRule type="expression" dxfId="752" priority="8" stopIfTrue="1">
      <formula>LEN($AA9)&gt;4</formula>
    </cfRule>
    <cfRule type="expression" dxfId="751" priority="9" stopIfTrue="1">
      <formula>(LEN(E$9)=0)</formula>
    </cfRule>
  </conditionalFormatting>
  <conditionalFormatting sqref="R20:R194">
    <cfRule type="expression" dxfId="750" priority="10" stopIfTrue="1">
      <formula>OR($G20=$G19,$D20=$D19)</formula>
    </cfRule>
    <cfRule type="expression" dxfId="749" priority="11" stopIfTrue="1">
      <formula>"ND($G21&lt;&gt;""- -"",$G21&lt;&gt;TEXT(X21,""Dddd, Mmmm dd, Yyyy""))"</formula>
    </cfRule>
    <cfRule type="expression" dxfId="748" priority="12" stopIfTrue="1">
      <formula>($AI20=1)</formula>
    </cfRule>
  </conditionalFormatting>
  <conditionalFormatting sqref="C20:C194">
    <cfRule type="expression" dxfId="747" priority="13" stopIfTrue="1">
      <formula>($X$16=$X$14)</formula>
    </cfRule>
    <cfRule type="expression" dxfId="746" priority="14" stopIfTrue="1">
      <formula>($AV20=1)</formula>
    </cfRule>
    <cfRule type="expression" dxfId="745" priority="15" stopIfTrue="1">
      <formula>AND(D20=1+D19,G20=X20)</formula>
    </cfRule>
  </conditionalFormatting>
  <conditionalFormatting sqref="D20">
    <cfRule type="expression" dxfId="744" priority="16" stopIfTrue="1">
      <formula>OR($G20=$G19,$D20=$D19)</formula>
    </cfRule>
    <cfRule type="expression" dxfId="743" priority="17" stopIfTrue="1">
      <formula>AND($G20&lt;&gt;"- -",$G20&lt;&gt;$Y20)</formula>
    </cfRule>
    <cfRule type="expression" dxfId="742" priority="18" stopIfTrue="1">
      <formula>($AI20=1)</formula>
    </cfRule>
  </conditionalFormatting>
  <conditionalFormatting sqref="E20:G20">
    <cfRule type="expression" dxfId="741" priority="19" stopIfTrue="1">
      <formula>OR($G20=$G19,$D20=$D19)</formula>
    </cfRule>
    <cfRule type="expression" dxfId="740" priority="20" stopIfTrue="1">
      <formula>AND($G20&lt;&gt;"- -",$G20&lt;&gt;$Y20)</formula>
    </cfRule>
    <cfRule type="expression" dxfId="739" priority="21" stopIfTrue="1">
      <formula>($AI20+$AX20&gt;0)</formula>
    </cfRule>
  </conditionalFormatting>
  <conditionalFormatting sqref="V5:V7 U6:U7 J6">
    <cfRule type="expression" dxfId="738" priority="22" stopIfTrue="1">
      <formula>OR($AC$7,$AC$6,#REF!)</formula>
    </cfRule>
  </conditionalFormatting>
  <conditionalFormatting sqref="U5">
    <cfRule type="expression" dxfId="737" priority="23" stopIfTrue="1">
      <formula>OR($AC$7,$AC$6)</formula>
    </cfRule>
  </conditionalFormatting>
  <conditionalFormatting sqref="V19">
    <cfRule type="cellIs" dxfId="736" priority="24" stopIfTrue="1" operator="equal">
      <formula>1</formula>
    </cfRule>
  </conditionalFormatting>
  <conditionalFormatting sqref="BJ13:BN13 R16:R17">
    <cfRule type="cellIs" dxfId="735" priority="25" stopIfTrue="1" operator="equal">
      <formula>0</formula>
    </cfRule>
  </conditionalFormatting>
  <conditionalFormatting sqref="AP20:AP194">
    <cfRule type="cellIs" dxfId="734" priority="26" stopIfTrue="1" operator="lessThan">
      <formula>999</formula>
    </cfRule>
  </conditionalFormatting>
  <conditionalFormatting sqref="BE19:BF19 K18:L18">
    <cfRule type="expression" dxfId="733" priority="27" stopIfTrue="1">
      <formula>($K$19=$AL$7)</formula>
    </cfRule>
  </conditionalFormatting>
  <conditionalFormatting sqref="BE20:BF20">
    <cfRule type="expression" dxfId="732" priority="28" stopIfTrue="1">
      <formula>($K$19=$AL$7)</formula>
    </cfRule>
  </conditionalFormatting>
  <conditionalFormatting sqref="AB7">
    <cfRule type="expression" dxfId="731" priority="29" stopIfTrue="1">
      <formula>$AC$7</formula>
    </cfRule>
  </conditionalFormatting>
  <conditionalFormatting sqref="AB6">
    <cfRule type="expression" dxfId="730" priority="30" stopIfTrue="1">
      <formula>$AC$6</formula>
    </cfRule>
  </conditionalFormatting>
  <conditionalFormatting sqref="AK5:BO6">
    <cfRule type="cellIs" dxfId="729" priority="31" stopIfTrue="1" operator="equal">
      <formula>0</formula>
    </cfRule>
  </conditionalFormatting>
  <conditionalFormatting sqref="AJ16:AJ17 AJ20:AJ194">
    <cfRule type="cellIs" dxfId="728" priority="32" stopIfTrue="1" operator="greaterThan">
      <formula>0</formula>
    </cfRule>
  </conditionalFormatting>
  <conditionalFormatting sqref="AF20:AG194">
    <cfRule type="cellIs" dxfId="727" priority="33" stopIfTrue="1" operator="greaterThan">
      <formula>1</formula>
    </cfRule>
  </conditionalFormatting>
  <conditionalFormatting sqref="AV20:AV194">
    <cfRule type="cellIs" dxfId="726" priority="34" stopIfTrue="1" operator="equal">
      <formula>1</formula>
    </cfRule>
  </conditionalFormatting>
  <conditionalFormatting sqref="AU20:AU194">
    <cfRule type="expression" dxfId="725" priority="35" stopIfTrue="1">
      <formula>LEN(AU20)&gt;2</formula>
    </cfRule>
  </conditionalFormatting>
  <conditionalFormatting sqref="AK2:BO2">
    <cfRule type="cellIs" dxfId="724" priority="36" stopIfTrue="1" operator="equal">
      <formula>0</formula>
    </cfRule>
  </conditionalFormatting>
  <conditionalFormatting sqref="D18:G19">
    <cfRule type="expression" dxfId="723" priority="37" stopIfTrue="1">
      <formula>($AB$16&lt;2)</formula>
    </cfRule>
  </conditionalFormatting>
  <conditionalFormatting sqref="B18">
    <cfRule type="expression" dxfId="722" priority="38" stopIfTrue="1">
      <formula>(B18&gt;DATE(2000+$Y$2,$AA$21+1,1)-DATE(2000+$Y$2,$AA$21,1))</formula>
    </cfRule>
  </conditionalFormatting>
  <conditionalFormatting sqref="U201:AB201">
    <cfRule type="expression" dxfId="721" priority="39" stopIfTrue="1">
      <formula>(LEN($X$11)&gt;4)</formula>
    </cfRule>
  </conditionalFormatting>
  <conditionalFormatting sqref="N19:Q19 BH20:BK20">
    <cfRule type="cellIs" dxfId="720" priority="40" stopIfTrue="1" operator="equal">
      <formula>0</formula>
    </cfRule>
    <cfRule type="expression" dxfId="719" priority="41" stopIfTrue="1">
      <formula>($AJ$2=$AF$5)</formula>
    </cfRule>
  </conditionalFormatting>
  <conditionalFormatting sqref="M19 BG20">
    <cfRule type="cellIs" dxfId="718" priority="42" stopIfTrue="1" operator="equal">
      <formula>0</formula>
    </cfRule>
    <cfRule type="expression" dxfId="717" priority="43" stopIfTrue="1">
      <formula>($AJ$2=$AF$5)</formula>
    </cfRule>
  </conditionalFormatting>
  <conditionalFormatting sqref="C17">
    <cfRule type="cellIs" dxfId="716" priority="44" stopIfTrue="1" operator="equal">
      <formula>"X"</formula>
    </cfRule>
  </conditionalFormatting>
  <conditionalFormatting sqref="B16:J16">
    <cfRule type="expression" dxfId="715" priority="45" stopIfTrue="1">
      <formula>AND($AJ$2=$AF$5,$X$16=$X$13)</formula>
    </cfRule>
  </conditionalFormatting>
  <conditionalFormatting sqref="AW20:AW194">
    <cfRule type="cellIs" dxfId="714" priority="46" stopIfTrue="1" operator="equal">
      <formula>0</formula>
    </cfRule>
  </conditionalFormatting>
  <conditionalFormatting sqref="AB20:AB194">
    <cfRule type="cellIs" dxfId="713" priority="47" stopIfTrue="1" operator="greaterThan">
      <formula>0</formula>
    </cfRule>
    <cfRule type="cellIs" dxfId="712" priority="48" stopIfTrue="1" operator="lessThan">
      <formula>0</formula>
    </cfRule>
  </conditionalFormatting>
  <conditionalFormatting sqref="J7">
    <cfRule type="cellIs" dxfId="711" priority="49" stopIfTrue="1" operator="lessThan">
      <formula>0</formula>
    </cfRule>
  </conditionalFormatting>
  <conditionalFormatting sqref="N20:Q194">
    <cfRule type="expression" dxfId="710" priority="50" stopIfTrue="1">
      <formula>OR($AW20=0,$AV20=1,$AG20=99,$AJ$2=$AF$5)</formula>
    </cfRule>
  </conditionalFormatting>
  <conditionalFormatting sqref="M20:M194">
    <cfRule type="expression" dxfId="709" priority="51" stopIfTrue="1">
      <formula>OR($AJ$2=$AF$5,$AW20=0,$AV20=1,$AG20=99)</formula>
    </cfRule>
    <cfRule type="cellIs" dxfId="708" priority="52" stopIfTrue="1" operator="lessThan">
      <formula>0</formula>
    </cfRule>
    <cfRule type="expression" dxfId="707" priority="53" stopIfTrue="1">
      <formula>($D19=$D20)</formula>
    </cfRule>
  </conditionalFormatting>
  <conditionalFormatting sqref="BM20:BN194">
    <cfRule type="cellIs" dxfId="706" priority="54" stopIfTrue="1" operator="notEqual">
      <formula>1</formula>
    </cfRule>
  </conditionalFormatting>
  <conditionalFormatting sqref="L35:L194">
    <cfRule type="expression" dxfId="705" priority="55" stopIfTrue="1">
      <formula>OR($AJ$2=$AF$5,$AW35=0,$AV35=1,$AG35=99)</formula>
    </cfRule>
    <cfRule type="expression" dxfId="704" priority="56" stopIfTrue="1">
      <formula>AND(ISNUMBER(L35),OR(AND(L35&lt;K34,B35&gt;1),K35&gt;L35,$BN35&lt;&gt;1))</formula>
    </cfRule>
  </conditionalFormatting>
  <conditionalFormatting sqref="K35:K194">
    <cfRule type="expression" dxfId="703" priority="57" stopIfTrue="1">
      <formula>OR($AJ$2=$AF$5,$AW35=0,$AV35=1,$AG35=99)</formula>
    </cfRule>
    <cfRule type="expression" dxfId="702" priority="58" stopIfTrue="1">
      <formula>AND(ISNUMBER(K35),OR(K35&lt;L34,K35&gt;L35,$BM35&lt;&gt;1))</formula>
    </cfRule>
  </conditionalFormatting>
  <conditionalFormatting sqref="B13:B15">
    <cfRule type="expression" dxfId="701" priority="59" stopIfTrue="1">
      <formula>AND($AJ$2=$AF$5,$X$16=$X$13)</formula>
    </cfRule>
  </conditionalFormatting>
  <conditionalFormatting sqref="D21:D194">
    <cfRule type="expression" dxfId="700" priority="60" stopIfTrue="1">
      <formula>OR($G21=$G20,$D21=$D20)</formula>
    </cfRule>
    <cfRule type="expression" dxfId="699" priority="61" stopIfTrue="1">
      <formula>AND($G21&lt;&gt;"- -",$G21&lt;&gt;$Y21)</formula>
    </cfRule>
    <cfRule type="expression" dxfId="698" priority="62" stopIfTrue="1">
      <formula>($AI21=1)</formula>
    </cfRule>
  </conditionalFormatting>
  <conditionalFormatting sqref="E21:G194">
    <cfRule type="expression" dxfId="697" priority="63" stopIfTrue="1">
      <formula>OR($G21=$G20,$D21=$D20)</formula>
    </cfRule>
    <cfRule type="expression" dxfId="696" priority="64" stopIfTrue="1">
      <formula>AND($G21&lt;&gt;"- -",$G21&lt;&gt;$Y21)</formula>
    </cfRule>
    <cfRule type="expression" dxfId="695" priority="65" stopIfTrue="1">
      <formula>($AI21+$AX21&gt;0)</formula>
    </cfRule>
  </conditionalFormatting>
  <conditionalFormatting sqref="L20:L34">
    <cfRule type="expression" dxfId="694" priority="66" stopIfTrue="1">
      <formula>OR($AJ$2=$AF$5,$AW20=0,$AV20=1,$AG20=99)</formula>
    </cfRule>
    <cfRule type="expression" dxfId="693" priority="67" stopIfTrue="1">
      <formula>AND(ISNUMBER(L20),OR(AND(L20&lt;K19,B20&gt;1),K20&gt;L20))</formula>
    </cfRule>
  </conditionalFormatting>
  <conditionalFormatting sqref="K20:K34">
    <cfRule type="expression" dxfId="692" priority="68" stopIfTrue="1">
      <formula>OR($AJ$2=$AF$5,$AW20=0,$AV20=1,$AG20=99)</formula>
    </cfRule>
    <cfRule type="expression" dxfId="691" priority="69" stopIfTrue="1">
      <formula>AND(ISNUMBER(K20),ISNUMBER(L20),OR(K20&lt;L19,K20&gt;L20))</formula>
    </cfRule>
  </conditionalFormatting>
  <conditionalFormatting sqref="C9:J9">
    <cfRule type="expression" dxfId="690" priority="70" stopIfTrue="1">
      <formula>AND(ISNUMBER(C$9),ISNUMBER(C10),(C$9&gt;C$10))</formula>
    </cfRule>
  </conditionalFormatting>
  <conditionalFormatting sqref="E8:F8">
    <cfRule type="expression" dxfId="689" priority="71" stopIfTrue="1">
      <formula>(BJ$13&gt;0)</formula>
    </cfRule>
    <cfRule type="expression" dxfId="688" priority="72" stopIfTrue="1">
      <formula>AND(ISNUMBER(E$9),ISNUMBER(E10),(E$9&gt;E$10))</formula>
    </cfRule>
  </conditionalFormatting>
  <conditionalFormatting sqref="G8:J8">
    <cfRule type="expression" dxfId="687" priority="73" stopIfTrue="1">
      <formula>(BK$13&gt;0)</formula>
    </cfRule>
    <cfRule type="expression" dxfId="686" priority="74" stopIfTrue="1">
      <formula>AND(ISNUMBER(G$9),ISNUMBER(G10),(G$9&gt;G$10))</formula>
    </cfRule>
  </conditionalFormatting>
  <conditionalFormatting sqref="H6:I7">
    <cfRule type="expression" dxfId="685" priority="75" stopIfTrue="1">
      <formula>AND(ISNUMBER($H$7),$H$7&lt;$I$7)</formula>
    </cfRule>
  </conditionalFormatting>
  <conditionalFormatting sqref="C10:J10">
    <cfRule type="expression" dxfId="684" priority="76"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C:\Users\SBRISS~1\AppData\Local\Temp\notesF3B52A\[~7318079.xlsx]04</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04</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avril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April</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4</v>
      </c>
      <c r="AE6" s="204" t="str">
        <f ca="1">TEXT(DATE($AE$7,$AD$6,1),"Mmmm, YYYY")</f>
        <v>April, 2015</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42094</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avril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April</v>
      </c>
      <c r="V18" s="652" t="str">
        <f ca="1">AE6</f>
        <v>April,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avril</v>
      </c>
      <c r="V19" s="652" t="str">
        <f ca="1">U19&amp;" "&amp;Year_four_digits</f>
        <v>avril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Mer.  1 avril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Mer</v>
      </c>
      <c r="U20" s="249" t="str">
        <f ca="1">$U$19</f>
        <v>avril</v>
      </c>
      <c r="V20" s="179"/>
      <c r="W20" s="179"/>
      <c r="X20" s="430">
        <f ca="1">$AE$8+D20</f>
        <v>42095</v>
      </c>
      <c r="Y20" s="568" t="str">
        <f ca="1">IF(Y14="f",T20&amp;". "&amp;" "&amp;R20&amp;" "&amp;U20&amp;" "&amp;$AE$7,T20&amp;". "&amp;U20&amp;" "&amp;R20&amp;", "&amp;$AE$7)</f>
        <v>Mer.  1 avril 2015</v>
      </c>
      <c r="Z20" s="431">
        <f t="shared" ref="Z20:Z83" ca="1" si="4">MIN(R20,$AF$5)</f>
        <v>1</v>
      </c>
      <c r="AA20" s="432">
        <f t="shared" ref="AA20:AA83" ca="1" si="5">$AD$6</f>
        <v>4</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Mar</v>
      </c>
      <c r="U21" s="249" t="str">
        <f t="shared" ref="U21:U84" ca="1" si="13">$U$19</f>
        <v>avril</v>
      </c>
      <c r="V21" s="184"/>
      <c r="W21" s="179"/>
      <c r="X21" s="430">
        <f ca="1">$AE$8+D21</f>
        <v>42094</v>
      </c>
      <c r="Y21" s="568" t="str">
        <f t="shared" ref="Y21:Y84" ca="1" si="14">IF(Y15="f",T21&amp;". "&amp;" "&amp;R21&amp;" "&amp;U21&amp;" "&amp;$AE$7,T21&amp;". "&amp;U21&amp;" "&amp;R21&amp;", "&amp;$AE$7)</f>
        <v>Mar. avril , 2015</v>
      </c>
      <c r="Z21" s="431">
        <f t="shared" ca="1" si="4"/>
        <v>30</v>
      </c>
      <c r="AA21" s="432">
        <f t="shared" ca="1" si="5"/>
        <v>4</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Mar</v>
      </c>
      <c r="U22" s="249" t="str">
        <f t="shared" ca="1" si="13"/>
        <v>avril</v>
      </c>
      <c r="V22" s="184"/>
      <c r="W22" s="179"/>
      <c r="X22" s="430">
        <f t="shared" ref="X22:X85" ca="1" si="17">$AE$8+D22</f>
        <v>42094</v>
      </c>
      <c r="Y22" s="568" t="str">
        <f t="shared" ca="1" si="14"/>
        <v>Mar. avril , 2015</v>
      </c>
      <c r="Z22" s="431">
        <f t="shared" ca="1" si="4"/>
        <v>30</v>
      </c>
      <c r="AA22" s="432">
        <f t="shared" ca="1" si="5"/>
        <v>4</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Mar</v>
      </c>
      <c r="U23" s="249" t="str">
        <f t="shared" ca="1" si="13"/>
        <v>avril</v>
      </c>
      <c r="V23" s="184"/>
      <c r="W23" s="179"/>
      <c r="X23" s="430">
        <f t="shared" ca="1" si="17"/>
        <v>42094</v>
      </c>
      <c r="Y23" s="568" t="str">
        <f t="shared" ca="1" si="14"/>
        <v>Mar. avril , 2015</v>
      </c>
      <c r="Z23" s="431">
        <f t="shared" ca="1" si="4"/>
        <v>30</v>
      </c>
      <c r="AA23" s="432">
        <f t="shared" ca="1" si="5"/>
        <v>4</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Mar</v>
      </c>
      <c r="U24" s="249" t="str">
        <f t="shared" ca="1" si="13"/>
        <v>avril</v>
      </c>
      <c r="V24" s="184"/>
      <c r="W24" s="179"/>
      <c r="X24" s="430">
        <f t="shared" ca="1" si="17"/>
        <v>42094</v>
      </c>
      <c r="Y24" s="568" t="str">
        <f t="shared" ca="1" si="14"/>
        <v>Mar. avril , 2015</v>
      </c>
      <c r="Z24" s="431">
        <f t="shared" ca="1" si="4"/>
        <v>30</v>
      </c>
      <c r="AA24" s="432">
        <f t="shared" ca="1" si="5"/>
        <v>4</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Mar</v>
      </c>
      <c r="U25" s="249" t="str">
        <f t="shared" ca="1" si="13"/>
        <v>avril</v>
      </c>
      <c r="V25" s="184"/>
      <c r="W25" s="179"/>
      <c r="X25" s="430">
        <f t="shared" ca="1" si="17"/>
        <v>42094</v>
      </c>
      <c r="Y25" s="568" t="str">
        <f t="shared" ca="1" si="14"/>
        <v>Mar. avril , 2015</v>
      </c>
      <c r="Z25" s="431">
        <f t="shared" ca="1" si="4"/>
        <v>30</v>
      </c>
      <c r="AA25" s="432">
        <f t="shared" ca="1" si="5"/>
        <v>4</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Mar</v>
      </c>
      <c r="U26" s="249" t="str">
        <f t="shared" ca="1" si="13"/>
        <v>avril</v>
      </c>
      <c r="V26" s="184"/>
      <c r="W26" s="179"/>
      <c r="X26" s="430">
        <f t="shared" ca="1" si="17"/>
        <v>42094</v>
      </c>
      <c r="Y26" s="568" t="str">
        <f t="shared" ca="1" si="14"/>
        <v>Mar. avril , 2015</v>
      </c>
      <c r="Z26" s="431">
        <f t="shared" ca="1" si="4"/>
        <v>30</v>
      </c>
      <c r="AA26" s="432">
        <f t="shared" ca="1" si="5"/>
        <v>4</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Mar</v>
      </c>
      <c r="U27" s="249" t="str">
        <f t="shared" ca="1" si="13"/>
        <v>avril</v>
      </c>
      <c r="V27" s="184"/>
      <c r="W27" s="179"/>
      <c r="X27" s="430">
        <f t="shared" ca="1" si="17"/>
        <v>42094</v>
      </c>
      <c r="Y27" s="568" t="str">
        <f t="shared" ca="1" si="14"/>
        <v>Mar. avril , 2015</v>
      </c>
      <c r="Z27" s="431">
        <f t="shared" ca="1" si="4"/>
        <v>30</v>
      </c>
      <c r="AA27" s="432">
        <f t="shared" ca="1" si="5"/>
        <v>4</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Mar</v>
      </c>
      <c r="U28" s="249" t="str">
        <f t="shared" ca="1" si="13"/>
        <v>avril</v>
      </c>
      <c r="V28" s="184"/>
      <c r="W28" s="179"/>
      <c r="X28" s="430">
        <f t="shared" ca="1" si="17"/>
        <v>42094</v>
      </c>
      <c r="Y28" s="568" t="str">
        <f t="shared" ca="1" si="14"/>
        <v>Mar. avril , 2015</v>
      </c>
      <c r="Z28" s="431">
        <f t="shared" ca="1" si="4"/>
        <v>30</v>
      </c>
      <c r="AA28" s="432">
        <f t="shared" ca="1" si="5"/>
        <v>4</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Mar</v>
      </c>
      <c r="U29" s="249" t="str">
        <f t="shared" ca="1" si="13"/>
        <v>avril</v>
      </c>
      <c r="V29" s="184"/>
      <c r="W29" s="179"/>
      <c r="X29" s="430">
        <f t="shared" ca="1" si="17"/>
        <v>42094</v>
      </c>
      <c r="Y29" s="568" t="str">
        <f t="shared" ca="1" si="14"/>
        <v>Mar. avril , 2015</v>
      </c>
      <c r="Z29" s="431">
        <f t="shared" ca="1" si="4"/>
        <v>30</v>
      </c>
      <c r="AA29" s="432">
        <f t="shared" ca="1" si="5"/>
        <v>4</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Mar</v>
      </c>
      <c r="U30" s="249" t="str">
        <f t="shared" ca="1" si="13"/>
        <v>avril</v>
      </c>
      <c r="V30" s="184"/>
      <c r="W30" s="179"/>
      <c r="X30" s="430">
        <f t="shared" ca="1" si="17"/>
        <v>42094</v>
      </c>
      <c r="Y30" s="568" t="str">
        <f t="shared" ca="1" si="14"/>
        <v>Mar. avril , 2015</v>
      </c>
      <c r="Z30" s="431">
        <f t="shared" ca="1" si="4"/>
        <v>30</v>
      </c>
      <c r="AA30" s="432">
        <f t="shared" ca="1" si="5"/>
        <v>4</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Mar</v>
      </c>
      <c r="U31" s="249" t="str">
        <f t="shared" ca="1" si="13"/>
        <v>avril</v>
      </c>
      <c r="V31" s="184"/>
      <c r="W31" s="179"/>
      <c r="X31" s="430">
        <f t="shared" ca="1" si="17"/>
        <v>42094</v>
      </c>
      <c r="Y31" s="568" t="str">
        <f t="shared" ca="1" si="14"/>
        <v>Mar. avril , 2015</v>
      </c>
      <c r="Z31" s="431">
        <f t="shared" ca="1" si="4"/>
        <v>30</v>
      </c>
      <c r="AA31" s="432">
        <f t="shared" ca="1" si="5"/>
        <v>4</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Mar</v>
      </c>
      <c r="U32" s="249" t="str">
        <f t="shared" ca="1" si="13"/>
        <v>avril</v>
      </c>
      <c r="V32" s="184"/>
      <c r="W32" s="179"/>
      <c r="X32" s="430">
        <f t="shared" ca="1" si="17"/>
        <v>42094</v>
      </c>
      <c r="Y32" s="568" t="str">
        <f t="shared" ca="1" si="14"/>
        <v>Mar. avril , 2015</v>
      </c>
      <c r="Z32" s="431">
        <f t="shared" ca="1" si="4"/>
        <v>30</v>
      </c>
      <c r="AA32" s="432">
        <f t="shared" ca="1" si="5"/>
        <v>4</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Mar</v>
      </c>
      <c r="U33" s="249" t="str">
        <f t="shared" ca="1" si="13"/>
        <v>avril</v>
      </c>
      <c r="V33" s="184"/>
      <c r="W33" s="179"/>
      <c r="X33" s="430">
        <f t="shared" ca="1" si="17"/>
        <v>42094</v>
      </c>
      <c r="Y33" s="568" t="str">
        <f t="shared" ca="1" si="14"/>
        <v>Mar. avril , 2015</v>
      </c>
      <c r="Z33" s="431">
        <f t="shared" ca="1" si="4"/>
        <v>30</v>
      </c>
      <c r="AA33" s="432">
        <f t="shared" ca="1" si="5"/>
        <v>4</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Mar</v>
      </c>
      <c r="U34" s="249" t="str">
        <f t="shared" ca="1" si="13"/>
        <v>avril</v>
      </c>
      <c r="V34" s="184"/>
      <c r="W34" s="179"/>
      <c r="X34" s="430">
        <f t="shared" ca="1" si="17"/>
        <v>42094</v>
      </c>
      <c r="Y34" s="568" t="str">
        <f t="shared" ca="1" si="14"/>
        <v>Mar. avril , 2015</v>
      </c>
      <c r="Z34" s="431">
        <f t="shared" ca="1" si="4"/>
        <v>30</v>
      </c>
      <c r="AA34" s="432">
        <f t="shared" ca="1" si="5"/>
        <v>4</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Mar</v>
      </c>
      <c r="U35" s="249" t="str">
        <f t="shared" ca="1" si="13"/>
        <v>avril</v>
      </c>
      <c r="V35" s="184"/>
      <c r="W35" s="179"/>
      <c r="X35" s="430">
        <f t="shared" ca="1" si="17"/>
        <v>42094</v>
      </c>
      <c r="Y35" s="568" t="str">
        <f t="shared" ca="1" si="14"/>
        <v>Mar. avril , 2015</v>
      </c>
      <c r="Z35" s="431">
        <f t="shared" ca="1" si="4"/>
        <v>30</v>
      </c>
      <c r="AA35" s="432">
        <f t="shared" ca="1" si="5"/>
        <v>4</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Mar</v>
      </c>
      <c r="U36" s="249" t="str">
        <f t="shared" ca="1" si="13"/>
        <v>avril</v>
      </c>
      <c r="V36" s="184"/>
      <c r="W36" s="179"/>
      <c r="X36" s="430">
        <f t="shared" ca="1" si="17"/>
        <v>42094</v>
      </c>
      <c r="Y36" s="568" t="str">
        <f t="shared" ca="1" si="14"/>
        <v>Mar. avril , 2015</v>
      </c>
      <c r="Z36" s="431">
        <f t="shared" ca="1" si="4"/>
        <v>30</v>
      </c>
      <c r="AA36" s="432">
        <f t="shared" ca="1" si="5"/>
        <v>4</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Mar</v>
      </c>
      <c r="U37" s="249" t="str">
        <f t="shared" ca="1" si="13"/>
        <v>avril</v>
      </c>
      <c r="V37" s="184"/>
      <c r="W37" s="179"/>
      <c r="X37" s="430">
        <f t="shared" ca="1" si="17"/>
        <v>42094</v>
      </c>
      <c r="Y37" s="568" t="str">
        <f t="shared" ca="1" si="14"/>
        <v>Mar. avril , 2015</v>
      </c>
      <c r="Z37" s="431">
        <f t="shared" ca="1" si="4"/>
        <v>30</v>
      </c>
      <c r="AA37" s="432">
        <f t="shared" ca="1" si="5"/>
        <v>4</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Mar</v>
      </c>
      <c r="U38" s="249" t="str">
        <f t="shared" ca="1" si="13"/>
        <v>avril</v>
      </c>
      <c r="V38" s="184"/>
      <c r="W38" s="179"/>
      <c r="X38" s="430">
        <f t="shared" ca="1" si="17"/>
        <v>42094</v>
      </c>
      <c r="Y38" s="568" t="str">
        <f t="shared" ca="1" si="14"/>
        <v>Mar. avril , 2015</v>
      </c>
      <c r="Z38" s="431">
        <f t="shared" ca="1" si="4"/>
        <v>30</v>
      </c>
      <c r="AA38" s="432">
        <f t="shared" ca="1" si="5"/>
        <v>4</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Mar</v>
      </c>
      <c r="U39" s="249" t="str">
        <f t="shared" ca="1" si="13"/>
        <v>avril</v>
      </c>
      <c r="V39" s="184"/>
      <c r="W39" s="179"/>
      <c r="X39" s="430">
        <f t="shared" ca="1" si="17"/>
        <v>42094</v>
      </c>
      <c r="Y39" s="568" t="str">
        <f t="shared" ca="1" si="14"/>
        <v>Mar. avril , 2015</v>
      </c>
      <c r="Z39" s="431">
        <f t="shared" ca="1" si="4"/>
        <v>30</v>
      </c>
      <c r="AA39" s="432">
        <f t="shared" ca="1" si="5"/>
        <v>4</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Mar</v>
      </c>
      <c r="U40" s="249" t="str">
        <f t="shared" ca="1" si="13"/>
        <v>avril</v>
      </c>
      <c r="V40" s="184"/>
      <c r="W40" s="179"/>
      <c r="X40" s="430">
        <f t="shared" ca="1" si="17"/>
        <v>42094</v>
      </c>
      <c r="Y40" s="568" t="str">
        <f t="shared" ca="1" si="14"/>
        <v>Mar. avril , 2015</v>
      </c>
      <c r="Z40" s="431">
        <f t="shared" ca="1" si="4"/>
        <v>30</v>
      </c>
      <c r="AA40" s="432">
        <f t="shared" ca="1" si="5"/>
        <v>4</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Mar</v>
      </c>
      <c r="U41" s="249" t="str">
        <f t="shared" ca="1" si="13"/>
        <v>avril</v>
      </c>
      <c r="V41" s="184"/>
      <c r="W41" s="179"/>
      <c r="X41" s="430">
        <f t="shared" ca="1" si="17"/>
        <v>42094</v>
      </c>
      <c r="Y41" s="568" t="str">
        <f t="shared" ca="1" si="14"/>
        <v>Mar. avril , 2015</v>
      </c>
      <c r="Z41" s="431">
        <f t="shared" ca="1" si="4"/>
        <v>30</v>
      </c>
      <c r="AA41" s="432">
        <f t="shared" ca="1" si="5"/>
        <v>4</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Mar</v>
      </c>
      <c r="U42" s="249" t="str">
        <f t="shared" ca="1" si="13"/>
        <v>avril</v>
      </c>
      <c r="V42" s="184"/>
      <c r="W42" s="179"/>
      <c r="X42" s="430">
        <f t="shared" ca="1" si="17"/>
        <v>42094</v>
      </c>
      <c r="Y42" s="568" t="str">
        <f t="shared" ca="1" si="14"/>
        <v>Mar. avril , 2015</v>
      </c>
      <c r="Z42" s="431">
        <f t="shared" ca="1" si="4"/>
        <v>30</v>
      </c>
      <c r="AA42" s="432">
        <f t="shared" ca="1" si="5"/>
        <v>4</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Mar</v>
      </c>
      <c r="U43" s="249" t="str">
        <f t="shared" ca="1" si="13"/>
        <v>avril</v>
      </c>
      <c r="V43" s="184"/>
      <c r="W43" s="179"/>
      <c r="X43" s="430">
        <f t="shared" ca="1" si="17"/>
        <v>42094</v>
      </c>
      <c r="Y43" s="568" t="str">
        <f t="shared" ca="1" si="14"/>
        <v>Mar. avril , 2015</v>
      </c>
      <c r="Z43" s="431">
        <f t="shared" ca="1" si="4"/>
        <v>30</v>
      </c>
      <c r="AA43" s="432">
        <f t="shared" ca="1" si="5"/>
        <v>4</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Mar</v>
      </c>
      <c r="U44" s="249" t="str">
        <f t="shared" ca="1" si="13"/>
        <v>avril</v>
      </c>
      <c r="V44" s="184"/>
      <c r="W44" s="179"/>
      <c r="X44" s="430">
        <f t="shared" ca="1" si="17"/>
        <v>42094</v>
      </c>
      <c r="Y44" s="568" t="str">
        <f t="shared" ca="1" si="14"/>
        <v>Mar. avril , 2015</v>
      </c>
      <c r="Z44" s="431">
        <f t="shared" ca="1" si="4"/>
        <v>30</v>
      </c>
      <c r="AA44" s="432">
        <f t="shared" ca="1" si="5"/>
        <v>4</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Mar</v>
      </c>
      <c r="U45" s="249" t="str">
        <f t="shared" ca="1" si="13"/>
        <v>avril</v>
      </c>
      <c r="V45" s="184"/>
      <c r="W45" s="179"/>
      <c r="X45" s="430">
        <f t="shared" ca="1" si="17"/>
        <v>42094</v>
      </c>
      <c r="Y45" s="568" t="str">
        <f t="shared" ca="1" si="14"/>
        <v>Mar. avril , 2015</v>
      </c>
      <c r="Z45" s="431">
        <f t="shared" ca="1" si="4"/>
        <v>30</v>
      </c>
      <c r="AA45" s="432">
        <f t="shared" ca="1" si="5"/>
        <v>4</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Mar</v>
      </c>
      <c r="U46" s="249" t="str">
        <f t="shared" ca="1" si="13"/>
        <v>avril</v>
      </c>
      <c r="V46" s="184"/>
      <c r="W46" s="179"/>
      <c r="X46" s="430">
        <f t="shared" ca="1" si="17"/>
        <v>42094</v>
      </c>
      <c r="Y46" s="568" t="str">
        <f t="shared" ca="1" si="14"/>
        <v>Mar. avril , 2015</v>
      </c>
      <c r="Z46" s="431">
        <f t="shared" ca="1" si="4"/>
        <v>30</v>
      </c>
      <c r="AA46" s="432">
        <f t="shared" ca="1" si="5"/>
        <v>4</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Mar</v>
      </c>
      <c r="U47" s="249" t="str">
        <f t="shared" ca="1" si="13"/>
        <v>avril</v>
      </c>
      <c r="V47" s="184"/>
      <c r="W47" s="179"/>
      <c r="X47" s="430">
        <f t="shared" ca="1" si="17"/>
        <v>42094</v>
      </c>
      <c r="Y47" s="568" t="str">
        <f t="shared" ca="1" si="14"/>
        <v>Mar. avril , 2015</v>
      </c>
      <c r="Z47" s="431">
        <f t="shared" ca="1" si="4"/>
        <v>30</v>
      </c>
      <c r="AA47" s="432">
        <f t="shared" ca="1" si="5"/>
        <v>4</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Mar</v>
      </c>
      <c r="U48" s="249" t="str">
        <f t="shared" ca="1" si="13"/>
        <v>avril</v>
      </c>
      <c r="V48" s="184"/>
      <c r="W48" s="179"/>
      <c r="X48" s="430">
        <f t="shared" ca="1" si="17"/>
        <v>42094</v>
      </c>
      <c r="Y48" s="568" t="str">
        <f t="shared" ca="1" si="14"/>
        <v>Mar. avril , 2015</v>
      </c>
      <c r="Z48" s="431">
        <f t="shared" ca="1" si="4"/>
        <v>30</v>
      </c>
      <c r="AA48" s="432">
        <f t="shared" ca="1" si="5"/>
        <v>4</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Mar</v>
      </c>
      <c r="U49" s="249" t="str">
        <f t="shared" ca="1" si="13"/>
        <v>avril</v>
      </c>
      <c r="V49" s="184"/>
      <c r="W49" s="179"/>
      <c r="X49" s="430">
        <f t="shared" ca="1" si="17"/>
        <v>42094</v>
      </c>
      <c r="Y49" s="568" t="str">
        <f t="shared" ca="1" si="14"/>
        <v>Mar. avril , 2015</v>
      </c>
      <c r="Z49" s="431">
        <f t="shared" ca="1" si="4"/>
        <v>30</v>
      </c>
      <c r="AA49" s="432">
        <f t="shared" ca="1" si="5"/>
        <v>4</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Mar</v>
      </c>
      <c r="U50" s="249" t="str">
        <f t="shared" ca="1" si="13"/>
        <v>avril</v>
      </c>
      <c r="V50" s="184"/>
      <c r="W50" s="179"/>
      <c r="X50" s="430">
        <f t="shared" ca="1" si="17"/>
        <v>42094</v>
      </c>
      <c r="Y50" s="568" t="str">
        <f t="shared" ca="1" si="14"/>
        <v>Mar. avril , 2015</v>
      </c>
      <c r="Z50" s="431">
        <f t="shared" ca="1" si="4"/>
        <v>30</v>
      </c>
      <c r="AA50" s="432">
        <f t="shared" ca="1" si="5"/>
        <v>4</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Mar</v>
      </c>
      <c r="U51" s="249" t="str">
        <f t="shared" ca="1" si="13"/>
        <v>avril</v>
      </c>
      <c r="V51" s="184"/>
      <c r="W51" s="179"/>
      <c r="X51" s="430">
        <f t="shared" ca="1" si="17"/>
        <v>42094</v>
      </c>
      <c r="Y51" s="568" t="str">
        <f t="shared" ca="1" si="14"/>
        <v>Mar. avril , 2015</v>
      </c>
      <c r="Z51" s="431">
        <f t="shared" ca="1" si="4"/>
        <v>30</v>
      </c>
      <c r="AA51" s="432">
        <f t="shared" ca="1" si="5"/>
        <v>4</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Mar</v>
      </c>
      <c r="U52" s="249" t="str">
        <f t="shared" ca="1" si="13"/>
        <v>avril</v>
      </c>
      <c r="V52" s="184"/>
      <c r="W52" s="179"/>
      <c r="X52" s="430">
        <f t="shared" ca="1" si="17"/>
        <v>42094</v>
      </c>
      <c r="Y52" s="568" t="str">
        <f t="shared" ca="1" si="14"/>
        <v>Mar. avril , 2015</v>
      </c>
      <c r="Z52" s="431">
        <f t="shared" ca="1" si="4"/>
        <v>30</v>
      </c>
      <c r="AA52" s="432">
        <f t="shared" ca="1" si="5"/>
        <v>4</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Mar</v>
      </c>
      <c r="U53" s="249" t="str">
        <f t="shared" ca="1" si="13"/>
        <v>avril</v>
      </c>
      <c r="V53" s="184"/>
      <c r="W53" s="179"/>
      <c r="X53" s="430">
        <f t="shared" ca="1" si="17"/>
        <v>42094</v>
      </c>
      <c r="Y53" s="568" t="str">
        <f t="shared" ca="1" si="14"/>
        <v>Mar. avril , 2015</v>
      </c>
      <c r="Z53" s="431">
        <f t="shared" ca="1" si="4"/>
        <v>30</v>
      </c>
      <c r="AA53" s="432">
        <f t="shared" ca="1" si="5"/>
        <v>4</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Mar</v>
      </c>
      <c r="U54" s="249" t="str">
        <f t="shared" ca="1" si="13"/>
        <v>avril</v>
      </c>
      <c r="V54" s="184"/>
      <c r="W54" s="179"/>
      <c r="X54" s="430">
        <f t="shared" ca="1" si="17"/>
        <v>42094</v>
      </c>
      <c r="Y54" s="568" t="str">
        <f t="shared" ca="1" si="14"/>
        <v>Mar. avril , 2015</v>
      </c>
      <c r="Z54" s="431">
        <f t="shared" ca="1" si="4"/>
        <v>30</v>
      </c>
      <c r="AA54" s="432">
        <f t="shared" ca="1" si="5"/>
        <v>4</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Mar</v>
      </c>
      <c r="U55" s="249" t="str">
        <f t="shared" ca="1" si="13"/>
        <v>avril</v>
      </c>
      <c r="V55" s="184"/>
      <c r="W55" s="179"/>
      <c r="X55" s="430">
        <f t="shared" ca="1" si="17"/>
        <v>42094</v>
      </c>
      <c r="Y55" s="568" t="str">
        <f t="shared" ca="1" si="14"/>
        <v>Mar. avril , 2015</v>
      </c>
      <c r="Z55" s="431">
        <f t="shared" ca="1" si="4"/>
        <v>30</v>
      </c>
      <c r="AA55" s="432">
        <f t="shared" ca="1" si="5"/>
        <v>4</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Mar</v>
      </c>
      <c r="U56" s="249" t="str">
        <f t="shared" ca="1" si="13"/>
        <v>avril</v>
      </c>
      <c r="V56" s="184"/>
      <c r="W56" s="179"/>
      <c r="X56" s="430">
        <f t="shared" ca="1" si="17"/>
        <v>42094</v>
      </c>
      <c r="Y56" s="568" t="str">
        <f t="shared" ca="1" si="14"/>
        <v>Mar. avril , 2015</v>
      </c>
      <c r="Z56" s="431">
        <f t="shared" ca="1" si="4"/>
        <v>30</v>
      </c>
      <c r="AA56" s="432">
        <f t="shared" ca="1" si="5"/>
        <v>4</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Mar</v>
      </c>
      <c r="U57" s="249" t="str">
        <f t="shared" ca="1" si="13"/>
        <v>avril</v>
      </c>
      <c r="V57" s="184"/>
      <c r="W57" s="179"/>
      <c r="X57" s="430">
        <f t="shared" ca="1" si="17"/>
        <v>42094</v>
      </c>
      <c r="Y57" s="568" t="str">
        <f t="shared" ca="1" si="14"/>
        <v>Mar. avril , 2015</v>
      </c>
      <c r="Z57" s="431">
        <f t="shared" ca="1" si="4"/>
        <v>30</v>
      </c>
      <c r="AA57" s="432">
        <f t="shared" ca="1" si="5"/>
        <v>4</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Mar</v>
      </c>
      <c r="U58" s="249" t="str">
        <f t="shared" ca="1" si="13"/>
        <v>avril</v>
      </c>
      <c r="V58" s="184"/>
      <c r="W58" s="179"/>
      <c r="X58" s="430">
        <f t="shared" ca="1" si="17"/>
        <v>42094</v>
      </c>
      <c r="Y58" s="568" t="str">
        <f t="shared" ca="1" si="14"/>
        <v>Mar. avril , 2015</v>
      </c>
      <c r="Z58" s="431">
        <f t="shared" ca="1" si="4"/>
        <v>30</v>
      </c>
      <c r="AA58" s="432">
        <f t="shared" ca="1" si="5"/>
        <v>4</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Mar</v>
      </c>
      <c r="U59" s="249" t="str">
        <f t="shared" ca="1" si="13"/>
        <v>avril</v>
      </c>
      <c r="V59" s="184"/>
      <c r="W59" s="179"/>
      <c r="X59" s="430">
        <f t="shared" ca="1" si="17"/>
        <v>42094</v>
      </c>
      <c r="Y59" s="568" t="str">
        <f t="shared" ca="1" si="14"/>
        <v>Mar. avril , 2015</v>
      </c>
      <c r="Z59" s="431">
        <f t="shared" ca="1" si="4"/>
        <v>30</v>
      </c>
      <c r="AA59" s="432">
        <f t="shared" ca="1" si="5"/>
        <v>4</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Mar</v>
      </c>
      <c r="U60" s="249" t="str">
        <f t="shared" ca="1" si="13"/>
        <v>avril</v>
      </c>
      <c r="V60" s="184"/>
      <c r="W60" s="179"/>
      <c r="X60" s="430">
        <f t="shared" ca="1" si="17"/>
        <v>42094</v>
      </c>
      <c r="Y60" s="568" t="str">
        <f t="shared" ca="1" si="14"/>
        <v>Mar. avril , 2015</v>
      </c>
      <c r="Z60" s="431">
        <f t="shared" ca="1" si="4"/>
        <v>30</v>
      </c>
      <c r="AA60" s="432">
        <f t="shared" ca="1" si="5"/>
        <v>4</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Mar</v>
      </c>
      <c r="U61" s="249" t="str">
        <f t="shared" ca="1" si="13"/>
        <v>avril</v>
      </c>
      <c r="V61" s="184"/>
      <c r="W61" s="179"/>
      <c r="X61" s="430">
        <f t="shared" ca="1" si="17"/>
        <v>42094</v>
      </c>
      <c r="Y61" s="568" t="str">
        <f t="shared" ca="1" si="14"/>
        <v>Mar. avril , 2015</v>
      </c>
      <c r="Z61" s="431">
        <f t="shared" ca="1" si="4"/>
        <v>30</v>
      </c>
      <c r="AA61" s="432">
        <f t="shared" ca="1" si="5"/>
        <v>4</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Mar</v>
      </c>
      <c r="U62" s="249" t="str">
        <f t="shared" ca="1" si="13"/>
        <v>avril</v>
      </c>
      <c r="V62" s="184"/>
      <c r="W62" s="179"/>
      <c r="X62" s="430">
        <f t="shared" ca="1" si="17"/>
        <v>42094</v>
      </c>
      <c r="Y62" s="568" t="str">
        <f t="shared" ca="1" si="14"/>
        <v>Mar. avril , 2015</v>
      </c>
      <c r="Z62" s="431">
        <f t="shared" ca="1" si="4"/>
        <v>30</v>
      </c>
      <c r="AA62" s="432">
        <f t="shared" ca="1" si="5"/>
        <v>4</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Mar</v>
      </c>
      <c r="U63" s="249" t="str">
        <f t="shared" ca="1" si="13"/>
        <v>avril</v>
      </c>
      <c r="V63" s="184"/>
      <c r="W63" s="179"/>
      <c r="X63" s="430">
        <f t="shared" ca="1" si="17"/>
        <v>42094</v>
      </c>
      <c r="Y63" s="568" t="str">
        <f t="shared" ca="1" si="14"/>
        <v>Mar. avril , 2015</v>
      </c>
      <c r="Z63" s="431">
        <f t="shared" ca="1" si="4"/>
        <v>30</v>
      </c>
      <c r="AA63" s="432">
        <f t="shared" ca="1" si="5"/>
        <v>4</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Mar</v>
      </c>
      <c r="U64" s="249" t="str">
        <f t="shared" ca="1" si="13"/>
        <v>avril</v>
      </c>
      <c r="V64" s="184"/>
      <c r="W64" s="179"/>
      <c r="X64" s="430">
        <f t="shared" ca="1" si="17"/>
        <v>42094</v>
      </c>
      <c r="Y64" s="568" t="str">
        <f t="shared" ca="1" si="14"/>
        <v>Mar. avril , 2015</v>
      </c>
      <c r="Z64" s="431">
        <f t="shared" ca="1" si="4"/>
        <v>30</v>
      </c>
      <c r="AA64" s="432">
        <f t="shared" ca="1" si="5"/>
        <v>4</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Mar</v>
      </c>
      <c r="U65" s="249" t="str">
        <f t="shared" ca="1" si="13"/>
        <v>avril</v>
      </c>
      <c r="V65" s="184"/>
      <c r="W65" s="179"/>
      <c r="X65" s="430">
        <f t="shared" ca="1" si="17"/>
        <v>42094</v>
      </c>
      <c r="Y65" s="568" t="str">
        <f t="shared" ca="1" si="14"/>
        <v>Mar. avril , 2015</v>
      </c>
      <c r="Z65" s="431">
        <f t="shared" ca="1" si="4"/>
        <v>30</v>
      </c>
      <c r="AA65" s="432">
        <f t="shared" ca="1" si="5"/>
        <v>4</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Mar</v>
      </c>
      <c r="U66" s="249" t="str">
        <f t="shared" ca="1" si="13"/>
        <v>avril</v>
      </c>
      <c r="V66" s="184"/>
      <c r="W66" s="179"/>
      <c r="X66" s="430">
        <f t="shared" ca="1" si="17"/>
        <v>42094</v>
      </c>
      <c r="Y66" s="568" t="str">
        <f t="shared" ca="1" si="14"/>
        <v>Mar. avril , 2015</v>
      </c>
      <c r="Z66" s="431">
        <f t="shared" ca="1" si="4"/>
        <v>30</v>
      </c>
      <c r="AA66" s="432">
        <f t="shared" ca="1" si="5"/>
        <v>4</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Mar</v>
      </c>
      <c r="U67" s="249" t="str">
        <f t="shared" ca="1" si="13"/>
        <v>avril</v>
      </c>
      <c r="V67" s="184"/>
      <c r="W67" s="179"/>
      <c r="X67" s="430">
        <f t="shared" ca="1" si="17"/>
        <v>42094</v>
      </c>
      <c r="Y67" s="568" t="str">
        <f t="shared" ca="1" si="14"/>
        <v>Mar. avril , 2015</v>
      </c>
      <c r="Z67" s="431">
        <f t="shared" ca="1" si="4"/>
        <v>30</v>
      </c>
      <c r="AA67" s="432">
        <f t="shared" ca="1" si="5"/>
        <v>4</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Mar</v>
      </c>
      <c r="U68" s="249" t="str">
        <f t="shared" ca="1" si="13"/>
        <v>avril</v>
      </c>
      <c r="V68" s="184"/>
      <c r="W68" s="179"/>
      <c r="X68" s="430">
        <f t="shared" ca="1" si="17"/>
        <v>42094</v>
      </c>
      <c r="Y68" s="568" t="str">
        <f t="shared" ca="1" si="14"/>
        <v>Mar. avril , 2015</v>
      </c>
      <c r="Z68" s="431">
        <f t="shared" ca="1" si="4"/>
        <v>30</v>
      </c>
      <c r="AA68" s="432">
        <f t="shared" ca="1" si="5"/>
        <v>4</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Mar</v>
      </c>
      <c r="U69" s="249" t="str">
        <f t="shared" ca="1" si="13"/>
        <v>avril</v>
      </c>
      <c r="V69" s="184"/>
      <c r="W69" s="179"/>
      <c r="X69" s="430">
        <f t="shared" ca="1" si="17"/>
        <v>42094</v>
      </c>
      <c r="Y69" s="568" t="str">
        <f t="shared" ca="1" si="14"/>
        <v>Mar. avril , 2015</v>
      </c>
      <c r="Z69" s="431">
        <f t="shared" ca="1" si="4"/>
        <v>30</v>
      </c>
      <c r="AA69" s="432">
        <f t="shared" ca="1" si="5"/>
        <v>4</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Mar</v>
      </c>
      <c r="U70" s="249" t="str">
        <f t="shared" ca="1" si="13"/>
        <v>avril</v>
      </c>
      <c r="V70" s="184"/>
      <c r="W70" s="179"/>
      <c r="X70" s="430">
        <f t="shared" ca="1" si="17"/>
        <v>42094</v>
      </c>
      <c r="Y70" s="568" t="str">
        <f t="shared" ca="1" si="14"/>
        <v>Mar. avril , 2015</v>
      </c>
      <c r="Z70" s="431">
        <f t="shared" ca="1" si="4"/>
        <v>30</v>
      </c>
      <c r="AA70" s="432">
        <f t="shared" ca="1" si="5"/>
        <v>4</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Mar</v>
      </c>
      <c r="U71" s="249" t="str">
        <f t="shared" ca="1" si="13"/>
        <v>avril</v>
      </c>
      <c r="V71" s="184"/>
      <c r="W71" s="179"/>
      <c r="X71" s="430">
        <f t="shared" ca="1" si="17"/>
        <v>42094</v>
      </c>
      <c r="Y71" s="568" t="str">
        <f t="shared" ca="1" si="14"/>
        <v>Mar. avril , 2015</v>
      </c>
      <c r="Z71" s="431">
        <f t="shared" ca="1" si="4"/>
        <v>30</v>
      </c>
      <c r="AA71" s="432">
        <f t="shared" ca="1" si="5"/>
        <v>4</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Mar</v>
      </c>
      <c r="U72" s="249" t="str">
        <f t="shared" ca="1" si="13"/>
        <v>avril</v>
      </c>
      <c r="V72" s="184"/>
      <c r="W72" s="179"/>
      <c r="X72" s="430">
        <f t="shared" ca="1" si="17"/>
        <v>42094</v>
      </c>
      <c r="Y72" s="568" t="str">
        <f t="shared" ca="1" si="14"/>
        <v>Mar. avril , 2015</v>
      </c>
      <c r="Z72" s="431">
        <f t="shared" ca="1" si="4"/>
        <v>30</v>
      </c>
      <c r="AA72" s="432">
        <f t="shared" ca="1" si="5"/>
        <v>4</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Mar</v>
      </c>
      <c r="U73" s="249" t="str">
        <f t="shared" ca="1" si="13"/>
        <v>avril</v>
      </c>
      <c r="V73" s="184"/>
      <c r="W73" s="179"/>
      <c r="X73" s="430">
        <f t="shared" ca="1" si="17"/>
        <v>42094</v>
      </c>
      <c r="Y73" s="568" t="str">
        <f t="shared" ca="1" si="14"/>
        <v>Mar. avril , 2015</v>
      </c>
      <c r="Z73" s="431">
        <f t="shared" ca="1" si="4"/>
        <v>30</v>
      </c>
      <c r="AA73" s="432">
        <f t="shared" ca="1" si="5"/>
        <v>4</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Mar</v>
      </c>
      <c r="U74" s="249" t="str">
        <f t="shared" ca="1" si="13"/>
        <v>avril</v>
      </c>
      <c r="V74" s="184"/>
      <c r="W74" s="179"/>
      <c r="X74" s="430">
        <f t="shared" ca="1" si="17"/>
        <v>42094</v>
      </c>
      <c r="Y74" s="568" t="str">
        <f t="shared" ca="1" si="14"/>
        <v>Mar. avril , 2015</v>
      </c>
      <c r="Z74" s="431">
        <f t="shared" ca="1" si="4"/>
        <v>30</v>
      </c>
      <c r="AA74" s="432">
        <f t="shared" ca="1" si="5"/>
        <v>4</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Mar</v>
      </c>
      <c r="U75" s="249" t="str">
        <f t="shared" ca="1" si="13"/>
        <v>avril</v>
      </c>
      <c r="V75" s="184"/>
      <c r="W75" s="179"/>
      <c r="X75" s="430">
        <f t="shared" ca="1" si="17"/>
        <v>42094</v>
      </c>
      <c r="Y75" s="568" t="str">
        <f t="shared" ca="1" si="14"/>
        <v>Mar. avril , 2015</v>
      </c>
      <c r="Z75" s="431">
        <f t="shared" ca="1" si="4"/>
        <v>30</v>
      </c>
      <c r="AA75" s="432">
        <f t="shared" ca="1" si="5"/>
        <v>4</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Mar</v>
      </c>
      <c r="U76" s="249" t="str">
        <f t="shared" ca="1" si="13"/>
        <v>avril</v>
      </c>
      <c r="V76" s="184"/>
      <c r="W76" s="179"/>
      <c r="X76" s="430">
        <f t="shared" ca="1" si="17"/>
        <v>42094</v>
      </c>
      <c r="Y76" s="568" t="str">
        <f t="shared" ca="1" si="14"/>
        <v>Mar. avril , 2015</v>
      </c>
      <c r="Z76" s="431">
        <f t="shared" ca="1" si="4"/>
        <v>30</v>
      </c>
      <c r="AA76" s="432">
        <f t="shared" ca="1" si="5"/>
        <v>4</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Mar</v>
      </c>
      <c r="U77" s="249" t="str">
        <f t="shared" ca="1" si="13"/>
        <v>avril</v>
      </c>
      <c r="V77" s="184"/>
      <c r="W77" s="179"/>
      <c r="X77" s="430">
        <f t="shared" ca="1" si="17"/>
        <v>42094</v>
      </c>
      <c r="Y77" s="568" t="str">
        <f t="shared" ca="1" si="14"/>
        <v>Mar. avril , 2015</v>
      </c>
      <c r="Z77" s="431">
        <f t="shared" ca="1" si="4"/>
        <v>30</v>
      </c>
      <c r="AA77" s="432">
        <f t="shared" ca="1" si="5"/>
        <v>4</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Mar</v>
      </c>
      <c r="U78" s="249" t="str">
        <f t="shared" ca="1" si="13"/>
        <v>avril</v>
      </c>
      <c r="V78" s="184"/>
      <c r="W78" s="179"/>
      <c r="X78" s="430">
        <f t="shared" ca="1" si="17"/>
        <v>42094</v>
      </c>
      <c r="Y78" s="568" t="str">
        <f t="shared" ca="1" si="14"/>
        <v>Mar. avril , 2015</v>
      </c>
      <c r="Z78" s="431">
        <f t="shared" ca="1" si="4"/>
        <v>30</v>
      </c>
      <c r="AA78" s="432">
        <f t="shared" ca="1" si="5"/>
        <v>4</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Mar</v>
      </c>
      <c r="U79" s="249" t="str">
        <f t="shared" ca="1" si="13"/>
        <v>avril</v>
      </c>
      <c r="V79" s="184"/>
      <c r="W79" s="179"/>
      <c r="X79" s="430">
        <f t="shared" ca="1" si="17"/>
        <v>42094</v>
      </c>
      <c r="Y79" s="568" t="str">
        <f t="shared" ca="1" si="14"/>
        <v>Mar. avril , 2015</v>
      </c>
      <c r="Z79" s="431">
        <f t="shared" ca="1" si="4"/>
        <v>30</v>
      </c>
      <c r="AA79" s="432">
        <f t="shared" ca="1" si="5"/>
        <v>4</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Mar</v>
      </c>
      <c r="U80" s="249" t="str">
        <f t="shared" ca="1" si="13"/>
        <v>avril</v>
      </c>
      <c r="V80" s="184"/>
      <c r="W80" s="179"/>
      <c r="X80" s="430">
        <f t="shared" ca="1" si="17"/>
        <v>42094</v>
      </c>
      <c r="Y80" s="568" t="str">
        <f t="shared" ca="1" si="14"/>
        <v>Mar. avril , 2015</v>
      </c>
      <c r="Z80" s="431">
        <f t="shared" ca="1" si="4"/>
        <v>30</v>
      </c>
      <c r="AA80" s="432">
        <f t="shared" ca="1" si="5"/>
        <v>4</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Mar</v>
      </c>
      <c r="U81" s="249" t="str">
        <f t="shared" ca="1" si="13"/>
        <v>avril</v>
      </c>
      <c r="V81" s="184"/>
      <c r="W81" s="179"/>
      <c r="X81" s="430">
        <f t="shared" ca="1" si="17"/>
        <v>42094</v>
      </c>
      <c r="Y81" s="568" t="str">
        <f t="shared" ca="1" si="14"/>
        <v>Mar. avril , 2015</v>
      </c>
      <c r="Z81" s="431">
        <f t="shared" ca="1" si="4"/>
        <v>30</v>
      </c>
      <c r="AA81" s="432">
        <f t="shared" ca="1" si="5"/>
        <v>4</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Mar</v>
      </c>
      <c r="U82" s="249" t="str">
        <f t="shared" ca="1" si="13"/>
        <v>avril</v>
      </c>
      <c r="V82" s="184"/>
      <c r="W82" s="179"/>
      <c r="X82" s="430">
        <f t="shared" ca="1" si="17"/>
        <v>42094</v>
      </c>
      <c r="Y82" s="568" t="str">
        <f t="shared" ca="1" si="14"/>
        <v>Mar. avril , 2015</v>
      </c>
      <c r="Z82" s="431">
        <f t="shared" ca="1" si="4"/>
        <v>30</v>
      </c>
      <c r="AA82" s="432">
        <f t="shared" ca="1" si="5"/>
        <v>4</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Mar</v>
      </c>
      <c r="U83" s="249" t="str">
        <f t="shared" ca="1" si="13"/>
        <v>avril</v>
      </c>
      <c r="V83" s="184"/>
      <c r="W83" s="179"/>
      <c r="X83" s="430">
        <f t="shared" ca="1" si="17"/>
        <v>42094</v>
      </c>
      <c r="Y83" s="568" t="str">
        <f t="shared" ca="1" si="14"/>
        <v>Mar. avril , 2015</v>
      </c>
      <c r="Z83" s="431">
        <f t="shared" ca="1" si="4"/>
        <v>30</v>
      </c>
      <c r="AA83" s="432">
        <f t="shared" ca="1" si="5"/>
        <v>4</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Mar</v>
      </c>
      <c r="U84" s="249" t="str">
        <f t="shared" ca="1" si="13"/>
        <v>avril</v>
      </c>
      <c r="V84" s="184"/>
      <c r="W84" s="179"/>
      <c r="X84" s="430">
        <f t="shared" ca="1" si="17"/>
        <v>42094</v>
      </c>
      <c r="Y84" s="568" t="str">
        <f t="shared" ca="1" si="14"/>
        <v>Mar. avril , 2015</v>
      </c>
      <c r="Z84" s="431">
        <f t="shared" ref="Z84:Z147" ca="1" si="24">MIN(R84,$AF$5)</f>
        <v>30</v>
      </c>
      <c r="AA84" s="432">
        <f t="shared" ref="AA84:AA147" ca="1" si="25">$AD$6</f>
        <v>4</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Mar</v>
      </c>
      <c r="U85" s="249" t="str">
        <f t="shared" ref="U85:U148" ca="1" si="32">$U$19</f>
        <v>avril</v>
      </c>
      <c r="V85" s="184"/>
      <c r="W85" s="179"/>
      <c r="X85" s="430">
        <f t="shared" ca="1" si="17"/>
        <v>42094</v>
      </c>
      <c r="Y85" s="568" t="str">
        <f t="shared" ref="Y85:Y148" ca="1" si="33">IF(Y79="f",T85&amp;". "&amp;" "&amp;R85&amp;" "&amp;U85&amp;" "&amp;$AE$7,T85&amp;". "&amp;U85&amp;" "&amp;R85&amp;", "&amp;$AE$7)</f>
        <v>Mar. avril , 2015</v>
      </c>
      <c r="Z85" s="431">
        <f t="shared" ca="1" si="24"/>
        <v>30</v>
      </c>
      <c r="AA85" s="432">
        <f t="shared" ca="1" si="25"/>
        <v>4</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Mar</v>
      </c>
      <c r="U86" s="249" t="str">
        <f t="shared" ca="1" si="32"/>
        <v>avril</v>
      </c>
      <c r="V86" s="184"/>
      <c r="W86" s="179"/>
      <c r="X86" s="430">
        <f t="shared" ref="X86:X149" ca="1" si="36">$AE$8+D86</f>
        <v>42094</v>
      </c>
      <c r="Y86" s="568" t="str">
        <f t="shared" ca="1" si="33"/>
        <v>Mar. avril , 2015</v>
      </c>
      <c r="Z86" s="431">
        <f t="shared" ca="1" si="24"/>
        <v>30</v>
      </c>
      <c r="AA86" s="432">
        <f t="shared" ca="1" si="25"/>
        <v>4</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Mar</v>
      </c>
      <c r="U87" s="249" t="str">
        <f t="shared" ca="1" si="32"/>
        <v>avril</v>
      </c>
      <c r="V87" s="184"/>
      <c r="W87" s="179"/>
      <c r="X87" s="430">
        <f t="shared" ca="1" si="36"/>
        <v>42094</v>
      </c>
      <c r="Y87" s="568" t="str">
        <f t="shared" ca="1" si="33"/>
        <v>Mar. avril , 2015</v>
      </c>
      <c r="Z87" s="431">
        <f t="shared" ca="1" si="24"/>
        <v>30</v>
      </c>
      <c r="AA87" s="432">
        <f t="shared" ca="1" si="25"/>
        <v>4</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Mar</v>
      </c>
      <c r="U88" s="249" t="str">
        <f t="shared" ca="1" si="32"/>
        <v>avril</v>
      </c>
      <c r="V88" s="184"/>
      <c r="W88" s="179"/>
      <c r="X88" s="430">
        <f t="shared" ca="1" si="36"/>
        <v>42094</v>
      </c>
      <c r="Y88" s="568" t="str">
        <f t="shared" ca="1" si="33"/>
        <v>Mar. avril , 2015</v>
      </c>
      <c r="Z88" s="431">
        <f t="shared" ca="1" si="24"/>
        <v>30</v>
      </c>
      <c r="AA88" s="432">
        <f t="shared" ca="1" si="25"/>
        <v>4</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Mar</v>
      </c>
      <c r="U89" s="249" t="str">
        <f t="shared" ca="1" si="32"/>
        <v>avril</v>
      </c>
      <c r="V89" s="184"/>
      <c r="W89" s="179"/>
      <c r="X89" s="430">
        <f t="shared" ca="1" si="36"/>
        <v>42094</v>
      </c>
      <c r="Y89" s="568" t="str">
        <f t="shared" ca="1" si="33"/>
        <v>Mar. avril , 2015</v>
      </c>
      <c r="Z89" s="431">
        <f t="shared" ca="1" si="24"/>
        <v>30</v>
      </c>
      <c r="AA89" s="432">
        <f t="shared" ca="1" si="25"/>
        <v>4</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Mar</v>
      </c>
      <c r="U90" s="249" t="str">
        <f t="shared" ca="1" si="32"/>
        <v>avril</v>
      </c>
      <c r="V90" s="184"/>
      <c r="W90" s="179"/>
      <c r="X90" s="430">
        <f t="shared" ca="1" si="36"/>
        <v>42094</v>
      </c>
      <c r="Y90" s="568" t="str">
        <f t="shared" ca="1" si="33"/>
        <v>Mar. avril , 2015</v>
      </c>
      <c r="Z90" s="431">
        <f t="shared" ca="1" si="24"/>
        <v>30</v>
      </c>
      <c r="AA90" s="432">
        <f t="shared" ca="1" si="25"/>
        <v>4</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Mar</v>
      </c>
      <c r="U91" s="249" t="str">
        <f t="shared" ca="1" si="32"/>
        <v>avril</v>
      </c>
      <c r="V91" s="184"/>
      <c r="W91" s="179"/>
      <c r="X91" s="430">
        <f t="shared" ca="1" si="36"/>
        <v>42094</v>
      </c>
      <c r="Y91" s="568" t="str">
        <f t="shared" ca="1" si="33"/>
        <v>Mar. avril , 2015</v>
      </c>
      <c r="Z91" s="431">
        <f t="shared" ca="1" si="24"/>
        <v>30</v>
      </c>
      <c r="AA91" s="432">
        <f t="shared" ca="1" si="25"/>
        <v>4</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Mar</v>
      </c>
      <c r="U92" s="249" t="str">
        <f t="shared" ca="1" si="32"/>
        <v>avril</v>
      </c>
      <c r="V92" s="184"/>
      <c r="W92" s="179"/>
      <c r="X92" s="430">
        <f t="shared" ca="1" si="36"/>
        <v>42094</v>
      </c>
      <c r="Y92" s="568" t="str">
        <f t="shared" ca="1" si="33"/>
        <v>Mar. avril , 2015</v>
      </c>
      <c r="Z92" s="431">
        <f t="shared" ca="1" si="24"/>
        <v>30</v>
      </c>
      <c r="AA92" s="432">
        <f t="shared" ca="1" si="25"/>
        <v>4</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Mar</v>
      </c>
      <c r="U93" s="249" t="str">
        <f t="shared" ca="1" si="32"/>
        <v>avril</v>
      </c>
      <c r="V93" s="184"/>
      <c r="W93" s="179"/>
      <c r="X93" s="430">
        <f t="shared" ca="1" si="36"/>
        <v>42094</v>
      </c>
      <c r="Y93" s="568" t="str">
        <f t="shared" ca="1" si="33"/>
        <v>Mar. avril , 2015</v>
      </c>
      <c r="Z93" s="431">
        <f t="shared" ca="1" si="24"/>
        <v>30</v>
      </c>
      <c r="AA93" s="432">
        <f t="shared" ca="1" si="25"/>
        <v>4</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Mar</v>
      </c>
      <c r="U94" s="249" t="str">
        <f t="shared" ca="1" si="32"/>
        <v>avril</v>
      </c>
      <c r="V94" s="184"/>
      <c r="W94" s="179"/>
      <c r="X94" s="430">
        <f t="shared" ca="1" si="36"/>
        <v>42094</v>
      </c>
      <c r="Y94" s="568" t="str">
        <f t="shared" ca="1" si="33"/>
        <v>Mar. avril , 2015</v>
      </c>
      <c r="Z94" s="431">
        <f t="shared" ca="1" si="24"/>
        <v>30</v>
      </c>
      <c r="AA94" s="432">
        <f t="shared" ca="1" si="25"/>
        <v>4</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Mar</v>
      </c>
      <c r="U95" s="249" t="str">
        <f t="shared" ca="1" si="32"/>
        <v>avril</v>
      </c>
      <c r="V95" s="184"/>
      <c r="W95" s="179"/>
      <c r="X95" s="430">
        <f t="shared" ca="1" si="36"/>
        <v>42094</v>
      </c>
      <c r="Y95" s="568" t="str">
        <f t="shared" ca="1" si="33"/>
        <v>Mar. avril , 2015</v>
      </c>
      <c r="Z95" s="431">
        <f t="shared" ca="1" si="24"/>
        <v>30</v>
      </c>
      <c r="AA95" s="432">
        <f t="shared" ca="1" si="25"/>
        <v>4</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Mar</v>
      </c>
      <c r="U96" s="249" t="str">
        <f t="shared" ca="1" si="32"/>
        <v>avril</v>
      </c>
      <c r="V96" s="184"/>
      <c r="W96" s="179"/>
      <c r="X96" s="430">
        <f t="shared" ca="1" si="36"/>
        <v>42094</v>
      </c>
      <c r="Y96" s="568" t="str">
        <f t="shared" ca="1" si="33"/>
        <v>Mar. avril , 2015</v>
      </c>
      <c r="Z96" s="431">
        <f t="shared" ca="1" si="24"/>
        <v>30</v>
      </c>
      <c r="AA96" s="432">
        <f t="shared" ca="1" si="25"/>
        <v>4</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Mar</v>
      </c>
      <c r="U97" s="249" t="str">
        <f t="shared" ca="1" si="32"/>
        <v>avril</v>
      </c>
      <c r="V97" s="184"/>
      <c r="W97" s="179"/>
      <c r="X97" s="430">
        <f t="shared" ca="1" si="36"/>
        <v>42094</v>
      </c>
      <c r="Y97" s="568" t="str">
        <f t="shared" ca="1" si="33"/>
        <v>Mar. avril , 2015</v>
      </c>
      <c r="Z97" s="431">
        <f t="shared" ca="1" si="24"/>
        <v>30</v>
      </c>
      <c r="AA97" s="432">
        <f t="shared" ca="1" si="25"/>
        <v>4</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Mar</v>
      </c>
      <c r="U98" s="249" t="str">
        <f t="shared" ca="1" si="32"/>
        <v>avril</v>
      </c>
      <c r="V98" s="184"/>
      <c r="W98" s="179"/>
      <c r="X98" s="430">
        <f t="shared" ca="1" si="36"/>
        <v>42094</v>
      </c>
      <c r="Y98" s="568" t="str">
        <f t="shared" ca="1" si="33"/>
        <v>Mar. avril , 2015</v>
      </c>
      <c r="Z98" s="431">
        <f t="shared" ca="1" si="24"/>
        <v>30</v>
      </c>
      <c r="AA98" s="432">
        <f t="shared" ca="1" si="25"/>
        <v>4</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Mar</v>
      </c>
      <c r="U99" s="249" t="str">
        <f t="shared" ca="1" si="32"/>
        <v>avril</v>
      </c>
      <c r="V99" s="184"/>
      <c r="W99" s="179"/>
      <c r="X99" s="430">
        <f t="shared" ca="1" si="36"/>
        <v>42094</v>
      </c>
      <c r="Y99" s="568" t="str">
        <f t="shared" ca="1" si="33"/>
        <v>Mar. avril , 2015</v>
      </c>
      <c r="Z99" s="431">
        <f t="shared" ca="1" si="24"/>
        <v>30</v>
      </c>
      <c r="AA99" s="432">
        <f t="shared" ca="1" si="25"/>
        <v>4</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Mar</v>
      </c>
      <c r="U100" s="249" t="str">
        <f t="shared" ca="1" si="32"/>
        <v>avril</v>
      </c>
      <c r="V100" s="184"/>
      <c r="W100" s="179"/>
      <c r="X100" s="430">
        <f t="shared" ca="1" si="36"/>
        <v>42094</v>
      </c>
      <c r="Y100" s="568" t="str">
        <f t="shared" ca="1" si="33"/>
        <v>Mar. avril , 2015</v>
      </c>
      <c r="Z100" s="431">
        <f t="shared" ca="1" si="24"/>
        <v>30</v>
      </c>
      <c r="AA100" s="432">
        <f t="shared" ca="1" si="25"/>
        <v>4</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Mar</v>
      </c>
      <c r="U101" s="249" t="str">
        <f t="shared" ca="1" si="32"/>
        <v>avril</v>
      </c>
      <c r="V101" s="184"/>
      <c r="W101" s="179"/>
      <c r="X101" s="430">
        <f t="shared" ca="1" si="36"/>
        <v>42094</v>
      </c>
      <c r="Y101" s="568" t="str">
        <f t="shared" ca="1" si="33"/>
        <v>Mar. avril , 2015</v>
      </c>
      <c r="Z101" s="431">
        <f t="shared" ca="1" si="24"/>
        <v>30</v>
      </c>
      <c r="AA101" s="432">
        <f t="shared" ca="1" si="25"/>
        <v>4</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Mar</v>
      </c>
      <c r="U102" s="249" t="str">
        <f t="shared" ca="1" si="32"/>
        <v>avril</v>
      </c>
      <c r="V102" s="184"/>
      <c r="W102" s="179"/>
      <c r="X102" s="430">
        <f t="shared" ca="1" si="36"/>
        <v>42094</v>
      </c>
      <c r="Y102" s="568" t="str">
        <f t="shared" ca="1" si="33"/>
        <v>Mar. avril , 2015</v>
      </c>
      <c r="Z102" s="431">
        <f t="shared" ca="1" si="24"/>
        <v>30</v>
      </c>
      <c r="AA102" s="432">
        <f t="shared" ca="1" si="25"/>
        <v>4</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Mar</v>
      </c>
      <c r="U103" s="249" t="str">
        <f t="shared" ca="1" si="32"/>
        <v>avril</v>
      </c>
      <c r="V103" s="184"/>
      <c r="W103" s="179"/>
      <c r="X103" s="430">
        <f t="shared" ca="1" si="36"/>
        <v>42094</v>
      </c>
      <c r="Y103" s="568" t="str">
        <f t="shared" ca="1" si="33"/>
        <v>Mar. avril , 2015</v>
      </c>
      <c r="Z103" s="431">
        <f t="shared" ca="1" si="24"/>
        <v>30</v>
      </c>
      <c r="AA103" s="432">
        <f t="shared" ca="1" si="25"/>
        <v>4</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Mar</v>
      </c>
      <c r="U104" s="249" t="str">
        <f t="shared" ca="1" si="32"/>
        <v>avril</v>
      </c>
      <c r="V104" s="184"/>
      <c r="W104" s="179"/>
      <c r="X104" s="430">
        <f t="shared" ca="1" si="36"/>
        <v>42094</v>
      </c>
      <c r="Y104" s="568" t="str">
        <f t="shared" ca="1" si="33"/>
        <v>Mar. avril , 2015</v>
      </c>
      <c r="Z104" s="431">
        <f t="shared" ca="1" si="24"/>
        <v>30</v>
      </c>
      <c r="AA104" s="432">
        <f t="shared" ca="1" si="25"/>
        <v>4</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Mar</v>
      </c>
      <c r="U105" s="249" t="str">
        <f t="shared" ca="1" si="32"/>
        <v>avril</v>
      </c>
      <c r="V105" s="184"/>
      <c r="W105" s="179"/>
      <c r="X105" s="430">
        <f t="shared" ca="1" si="36"/>
        <v>42094</v>
      </c>
      <c r="Y105" s="568" t="str">
        <f t="shared" ca="1" si="33"/>
        <v>Mar. avril , 2015</v>
      </c>
      <c r="Z105" s="431">
        <f t="shared" ca="1" si="24"/>
        <v>30</v>
      </c>
      <c r="AA105" s="432">
        <f t="shared" ca="1" si="25"/>
        <v>4</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Mar</v>
      </c>
      <c r="U106" s="249" t="str">
        <f t="shared" ca="1" si="32"/>
        <v>avril</v>
      </c>
      <c r="V106" s="184"/>
      <c r="W106" s="179"/>
      <c r="X106" s="430">
        <f t="shared" ca="1" si="36"/>
        <v>42094</v>
      </c>
      <c r="Y106" s="568" t="str">
        <f t="shared" ca="1" si="33"/>
        <v>Mar. avril , 2015</v>
      </c>
      <c r="Z106" s="431">
        <f t="shared" ca="1" si="24"/>
        <v>30</v>
      </c>
      <c r="AA106" s="432">
        <f t="shared" ca="1" si="25"/>
        <v>4</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Mar</v>
      </c>
      <c r="U107" s="249" t="str">
        <f t="shared" ca="1" si="32"/>
        <v>avril</v>
      </c>
      <c r="V107" s="184"/>
      <c r="W107" s="179"/>
      <c r="X107" s="430">
        <f t="shared" ca="1" si="36"/>
        <v>42094</v>
      </c>
      <c r="Y107" s="568" t="str">
        <f t="shared" ca="1" si="33"/>
        <v>Mar. avril , 2015</v>
      </c>
      <c r="Z107" s="431">
        <f t="shared" ca="1" si="24"/>
        <v>30</v>
      </c>
      <c r="AA107" s="432">
        <f t="shared" ca="1" si="25"/>
        <v>4</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Mar</v>
      </c>
      <c r="U108" s="249" t="str">
        <f t="shared" ca="1" si="32"/>
        <v>avril</v>
      </c>
      <c r="V108" s="184"/>
      <c r="W108" s="179"/>
      <c r="X108" s="430">
        <f t="shared" ca="1" si="36"/>
        <v>42094</v>
      </c>
      <c r="Y108" s="568" t="str">
        <f t="shared" ca="1" si="33"/>
        <v>Mar. avril , 2015</v>
      </c>
      <c r="Z108" s="431">
        <f t="shared" ca="1" si="24"/>
        <v>30</v>
      </c>
      <c r="AA108" s="432">
        <f t="shared" ca="1" si="25"/>
        <v>4</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Mar</v>
      </c>
      <c r="U109" s="249" t="str">
        <f t="shared" ca="1" si="32"/>
        <v>avril</v>
      </c>
      <c r="V109" s="184"/>
      <c r="W109" s="179"/>
      <c r="X109" s="430">
        <f t="shared" ca="1" si="36"/>
        <v>42094</v>
      </c>
      <c r="Y109" s="568" t="str">
        <f t="shared" ca="1" si="33"/>
        <v>Mar. avril , 2015</v>
      </c>
      <c r="Z109" s="431">
        <f t="shared" ca="1" si="24"/>
        <v>30</v>
      </c>
      <c r="AA109" s="432">
        <f t="shared" ca="1" si="25"/>
        <v>4</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Mar</v>
      </c>
      <c r="U110" s="249" t="str">
        <f t="shared" ca="1" si="32"/>
        <v>avril</v>
      </c>
      <c r="V110" s="184"/>
      <c r="W110" s="179"/>
      <c r="X110" s="430">
        <f t="shared" ca="1" si="36"/>
        <v>42094</v>
      </c>
      <c r="Y110" s="568" t="str">
        <f t="shared" ca="1" si="33"/>
        <v>Mar. avril , 2015</v>
      </c>
      <c r="Z110" s="431">
        <f t="shared" ca="1" si="24"/>
        <v>30</v>
      </c>
      <c r="AA110" s="432">
        <f t="shared" ca="1" si="25"/>
        <v>4</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Mar</v>
      </c>
      <c r="U111" s="249" t="str">
        <f t="shared" ca="1" si="32"/>
        <v>avril</v>
      </c>
      <c r="V111" s="184"/>
      <c r="W111" s="179"/>
      <c r="X111" s="430">
        <f t="shared" ca="1" si="36"/>
        <v>42094</v>
      </c>
      <c r="Y111" s="568" t="str">
        <f t="shared" ca="1" si="33"/>
        <v>Mar. avril , 2015</v>
      </c>
      <c r="Z111" s="431">
        <f t="shared" ca="1" si="24"/>
        <v>30</v>
      </c>
      <c r="AA111" s="432">
        <f t="shared" ca="1" si="25"/>
        <v>4</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Mar</v>
      </c>
      <c r="U112" s="249" t="str">
        <f t="shared" ca="1" si="32"/>
        <v>avril</v>
      </c>
      <c r="V112" s="184"/>
      <c r="W112" s="179"/>
      <c r="X112" s="430">
        <f t="shared" ca="1" si="36"/>
        <v>42094</v>
      </c>
      <c r="Y112" s="568" t="str">
        <f t="shared" ca="1" si="33"/>
        <v>Mar. avril , 2015</v>
      </c>
      <c r="Z112" s="431">
        <f t="shared" ca="1" si="24"/>
        <v>30</v>
      </c>
      <c r="AA112" s="432">
        <f t="shared" ca="1" si="25"/>
        <v>4</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Mar</v>
      </c>
      <c r="U113" s="249" t="str">
        <f t="shared" ca="1" si="32"/>
        <v>avril</v>
      </c>
      <c r="V113" s="184"/>
      <c r="W113" s="179"/>
      <c r="X113" s="430">
        <f t="shared" ca="1" si="36"/>
        <v>42094</v>
      </c>
      <c r="Y113" s="568" t="str">
        <f t="shared" ca="1" si="33"/>
        <v>Mar. avril , 2015</v>
      </c>
      <c r="Z113" s="431">
        <f t="shared" ca="1" si="24"/>
        <v>30</v>
      </c>
      <c r="AA113" s="432">
        <f t="shared" ca="1" si="25"/>
        <v>4</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Mar</v>
      </c>
      <c r="U114" s="249" t="str">
        <f t="shared" ca="1" si="32"/>
        <v>avril</v>
      </c>
      <c r="V114" s="184"/>
      <c r="W114" s="179"/>
      <c r="X114" s="430">
        <f t="shared" ca="1" si="36"/>
        <v>42094</v>
      </c>
      <c r="Y114" s="568" t="str">
        <f t="shared" ca="1" si="33"/>
        <v>Mar. avril , 2015</v>
      </c>
      <c r="Z114" s="431">
        <f t="shared" ca="1" si="24"/>
        <v>30</v>
      </c>
      <c r="AA114" s="432">
        <f t="shared" ca="1" si="25"/>
        <v>4</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Mar</v>
      </c>
      <c r="U115" s="249" t="str">
        <f t="shared" ca="1" si="32"/>
        <v>avril</v>
      </c>
      <c r="V115" s="184"/>
      <c r="W115" s="179"/>
      <c r="X115" s="430">
        <f t="shared" ca="1" si="36"/>
        <v>42094</v>
      </c>
      <c r="Y115" s="568" t="str">
        <f t="shared" ca="1" si="33"/>
        <v>Mar. avril , 2015</v>
      </c>
      <c r="Z115" s="431">
        <f t="shared" ca="1" si="24"/>
        <v>30</v>
      </c>
      <c r="AA115" s="432">
        <f t="shared" ca="1" si="25"/>
        <v>4</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Mar</v>
      </c>
      <c r="U116" s="249" t="str">
        <f t="shared" ca="1" si="32"/>
        <v>avril</v>
      </c>
      <c r="V116" s="184"/>
      <c r="W116" s="179"/>
      <c r="X116" s="430">
        <f t="shared" ca="1" si="36"/>
        <v>42094</v>
      </c>
      <c r="Y116" s="568" t="str">
        <f t="shared" ca="1" si="33"/>
        <v>Mar. avril , 2015</v>
      </c>
      <c r="Z116" s="431">
        <f t="shared" ca="1" si="24"/>
        <v>30</v>
      </c>
      <c r="AA116" s="432">
        <f t="shared" ca="1" si="25"/>
        <v>4</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Mar</v>
      </c>
      <c r="U117" s="249" t="str">
        <f t="shared" ca="1" si="32"/>
        <v>avril</v>
      </c>
      <c r="V117" s="184"/>
      <c r="W117" s="179"/>
      <c r="X117" s="430">
        <f t="shared" ca="1" si="36"/>
        <v>42094</v>
      </c>
      <c r="Y117" s="568" t="str">
        <f t="shared" ca="1" si="33"/>
        <v>Mar. avril , 2015</v>
      </c>
      <c r="Z117" s="431">
        <f t="shared" ca="1" si="24"/>
        <v>30</v>
      </c>
      <c r="AA117" s="432">
        <f t="shared" ca="1" si="25"/>
        <v>4</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Mar</v>
      </c>
      <c r="U118" s="249" t="str">
        <f t="shared" ca="1" si="32"/>
        <v>avril</v>
      </c>
      <c r="V118" s="184"/>
      <c r="W118" s="179"/>
      <c r="X118" s="430">
        <f t="shared" ca="1" si="36"/>
        <v>42094</v>
      </c>
      <c r="Y118" s="568" t="str">
        <f t="shared" ca="1" si="33"/>
        <v>Mar. avril , 2015</v>
      </c>
      <c r="Z118" s="431">
        <f t="shared" ca="1" si="24"/>
        <v>30</v>
      </c>
      <c r="AA118" s="432">
        <f t="shared" ca="1" si="25"/>
        <v>4</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Mar</v>
      </c>
      <c r="U119" s="249" t="str">
        <f t="shared" ca="1" si="32"/>
        <v>avril</v>
      </c>
      <c r="V119" s="184"/>
      <c r="W119" s="179"/>
      <c r="X119" s="430">
        <f t="shared" ca="1" si="36"/>
        <v>42094</v>
      </c>
      <c r="Y119" s="568" t="str">
        <f t="shared" ca="1" si="33"/>
        <v>Mar. avril , 2015</v>
      </c>
      <c r="Z119" s="431">
        <f t="shared" ca="1" si="24"/>
        <v>30</v>
      </c>
      <c r="AA119" s="432">
        <f t="shared" ca="1" si="25"/>
        <v>4</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Mar</v>
      </c>
      <c r="U120" s="249" t="str">
        <f t="shared" ca="1" si="32"/>
        <v>avril</v>
      </c>
      <c r="V120" s="184"/>
      <c r="W120" s="179"/>
      <c r="X120" s="430">
        <f t="shared" ca="1" si="36"/>
        <v>42094</v>
      </c>
      <c r="Y120" s="568" t="str">
        <f t="shared" ca="1" si="33"/>
        <v>Mar. avril , 2015</v>
      </c>
      <c r="Z120" s="431">
        <f t="shared" ca="1" si="24"/>
        <v>30</v>
      </c>
      <c r="AA120" s="432">
        <f t="shared" ca="1" si="25"/>
        <v>4</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Mar</v>
      </c>
      <c r="U121" s="249" t="str">
        <f t="shared" ca="1" si="32"/>
        <v>avril</v>
      </c>
      <c r="V121" s="184"/>
      <c r="W121" s="179"/>
      <c r="X121" s="430">
        <f t="shared" ca="1" si="36"/>
        <v>42094</v>
      </c>
      <c r="Y121" s="568" t="str">
        <f t="shared" ca="1" si="33"/>
        <v>Mar. avril , 2015</v>
      </c>
      <c r="Z121" s="431">
        <f t="shared" ca="1" si="24"/>
        <v>30</v>
      </c>
      <c r="AA121" s="432">
        <f t="shared" ca="1" si="25"/>
        <v>4</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Mar</v>
      </c>
      <c r="U122" s="249" t="str">
        <f t="shared" ca="1" si="32"/>
        <v>avril</v>
      </c>
      <c r="V122" s="184"/>
      <c r="W122" s="179"/>
      <c r="X122" s="430">
        <f t="shared" ca="1" si="36"/>
        <v>42094</v>
      </c>
      <c r="Y122" s="568" t="str">
        <f t="shared" ca="1" si="33"/>
        <v>Mar. avril , 2015</v>
      </c>
      <c r="Z122" s="431">
        <f t="shared" ca="1" si="24"/>
        <v>30</v>
      </c>
      <c r="AA122" s="432">
        <f t="shared" ca="1" si="25"/>
        <v>4</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Mar</v>
      </c>
      <c r="U123" s="249" t="str">
        <f t="shared" ca="1" si="32"/>
        <v>avril</v>
      </c>
      <c r="V123" s="184"/>
      <c r="W123" s="179"/>
      <c r="X123" s="430">
        <f t="shared" ca="1" si="36"/>
        <v>42094</v>
      </c>
      <c r="Y123" s="568" t="str">
        <f t="shared" ca="1" si="33"/>
        <v>Mar. avril , 2015</v>
      </c>
      <c r="Z123" s="431">
        <f t="shared" ca="1" si="24"/>
        <v>30</v>
      </c>
      <c r="AA123" s="432">
        <f t="shared" ca="1" si="25"/>
        <v>4</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Mar</v>
      </c>
      <c r="U124" s="249" t="str">
        <f t="shared" ca="1" si="32"/>
        <v>avril</v>
      </c>
      <c r="V124" s="184"/>
      <c r="W124" s="179"/>
      <c r="X124" s="430">
        <f t="shared" ca="1" si="36"/>
        <v>42094</v>
      </c>
      <c r="Y124" s="568" t="str">
        <f t="shared" ca="1" si="33"/>
        <v>Mar. avril , 2015</v>
      </c>
      <c r="Z124" s="431">
        <f t="shared" ca="1" si="24"/>
        <v>30</v>
      </c>
      <c r="AA124" s="432">
        <f t="shared" ca="1" si="25"/>
        <v>4</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Mar</v>
      </c>
      <c r="U125" s="249" t="str">
        <f t="shared" ca="1" si="32"/>
        <v>avril</v>
      </c>
      <c r="V125" s="184"/>
      <c r="W125" s="179"/>
      <c r="X125" s="430">
        <f t="shared" ca="1" si="36"/>
        <v>42094</v>
      </c>
      <c r="Y125" s="568" t="str">
        <f t="shared" ca="1" si="33"/>
        <v>Mar. avril , 2015</v>
      </c>
      <c r="Z125" s="431">
        <f t="shared" ca="1" si="24"/>
        <v>30</v>
      </c>
      <c r="AA125" s="432">
        <f t="shared" ca="1" si="25"/>
        <v>4</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Mar</v>
      </c>
      <c r="U126" s="249" t="str">
        <f t="shared" ca="1" si="32"/>
        <v>avril</v>
      </c>
      <c r="V126" s="184"/>
      <c r="W126" s="179"/>
      <c r="X126" s="430">
        <f t="shared" ca="1" si="36"/>
        <v>42094</v>
      </c>
      <c r="Y126" s="568" t="str">
        <f t="shared" ca="1" si="33"/>
        <v>Mar. avril , 2015</v>
      </c>
      <c r="Z126" s="431">
        <f t="shared" ca="1" si="24"/>
        <v>30</v>
      </c>
      <c r="AA126" s="432">
        <f t="shared" ca="1" si="25"/>
        <v>4</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Mar</v>
      </c>
      <c r="U127" s="249" t="str">
        <f t="shared" ca="1" si="32"/>
        <v>avril</v>
      </c>
      <c r="V127" s="184"/>
      <c r="W127" s="179"/>
      <c r="X127" s="430">
        <f t="shared" ca="1" si="36"/>
        <v>42094</v>
      </c>
      <c r="Y127" s="568" t="str">
        <f t="shared" ca="1" si="33"/>
        <v>Mar. avril , 2015</v>
      </c>
      <c r="Z127" s="431">
        <f t="shared" ca="1" si="24"/>
        <v>30</v>
      </c>
      <c r="AA127" s="432">
        <f t="shared" ca="1" si="25"/>
        <v>4</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Mar</v>
      </c>
      <c r="U128" s="249" t="str">
        <f t="shared" ca="1" si="32"/>
        <v>avril</v>
      </c>
      <c r="V128" s="184"/>
      <c r="W128" s="179"/>
      <c r="X128" s="430">
        <f t="shared" ca="1" si="36"/>
        <v>42094</v>
      </c>
      <c r="Y128" s="568" t="str">
        <f t="shared" ca="1" si="33"/>
        <v>Mar. avril , 2015</v>
      </c>
      <c r="Z128" s="431">
        <f t="shared" ca="1" si="24"/>
        <v>30</v>
      </c>
      <c r="AA128" s="432">
        <f t="shared" ca="1" si="25"/>
        <v>4</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Mar</v>
      </c>
      <c r="U129" s="249" t="str">
        <f t="shared" ca="1" si="32"/>
        <v>avril</v>
      </c>
      <c r="V129" s="184"/>
      <c r="W129" s="179"/>
      <c r="X129" s="430">
        <f t="shared" ca="1" si="36"/>
        <v>42094</v>
      </c>
      <c r="Y129" s="568" t="str">
        <f t="shared" ca="1" si="33"/>
        <v>Mar. avril , 2015</v>
      </c>
      <c r="Z129" s="431">
        <f t="shared" ca="1" si="24"/>
        <v>30</v>
      </c>
      <c r="AA129" s="432">
        <f t="shared" ca="1" si="25"/>
        <v>4</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Mar</v>
      </c>
      <c r="U130" s="249" t="str">
        <f t="shared" ca="1" si="32"/>
        <v>avril</v>
      </c>
      <c r="V130" s="184"/>
      <c r="W130" s="179"/>
      <c r="X130" s="430">
        <f t="shared" ca="1" si="36"/>
        <v>42094</v>
      </c>
      <c r="Y130" s="568" t="str">
        <f t="shared" ca="1" si="33"/>
        <v>Mar. avril , 2015</v>
      </c>
      <c r="Z130" s="431">
        <f t="shared" ca="1" si="24"/>
        <v>30</v>
      </c>
      <c r="AA130" s="432">
        <f t="shared" ca="1" si="25"/>
        <v>4</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Mar</v>
      </c>
      <c r="U131" s="249" t="str">
        <f t="shared" ca="1" si="32"/>
        <v>avril</v>
      </c>
      <c r="V131" s="184"/>
      <c r="W131" s="179"/>
      <c r="X131" s="430">
        <f t="shared" ca="1" si="36"/>
        <v>42094</v>
      </c>
      <c r="Y131" s="568" t="str">
        <f t="shared" ca="1" si="33"/>
        <v>Mar. avril , 2015</v>
      </c>
      <c r="Z131" s="431">
        <f t="shared" ca="1" si="24"/>
        <v>30</v>
      </c>
      <c r="AA131" s="432">
        <f t="shared" ca="1" si="25"/>
        <v>4</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Mar</v>
      </c>
      <c r="U132" s="249" t="str">
        <f t="shared" ca="1" si="32"/>
        <v>avril</v>
      </c>
      <c r="V132" s="184"/>
      <c r="W132" s="179"/>
      <c r="X132" s="430">
        <f t="shared" ca="1" si="36"/>
        <v>42094</v>
      </c>
      <c r="Y132" s="568" t="str">
        <f t="shared" ca="1" si="33"/>
        <v>Mar. avril , 2015</v>
      </c>
      <c r="Z132" s="431">
        <f t="shared" ca="1" si="24"/>
        <v>30</v>
      </c>
      <c r="AA132" s="432">
        <f t="shared" ca="1" si="25"/>
        <v>4</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Mar</v>
      </c>
      <c r="U133" s="249" t="str">
        <f t="shared" ca="1" si="32"/>
        <v>avril</v>
      </c>
      <c r="V133" s="184"/>
      <c r="W133" s="179"/>
      <c r="X133" s="430">
        <f t="shared" ca="1" si="36"/>
        <v>42094</v>
      </c>
      <c r="Y133" s="568" t="str">
        <f t="shared" ca="1" si="33"/>
        <v>Mar. avril , 2015</v>
      </c>
      <c r="Z133" s="431">
        <f t="shared" ca="1" si="24"/>
        <v>30</v>
      </c>
      <c r="AA133" s="432">
        <f t="shared" ca="1" si="25"/>
        <v>4</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Mar</v>
      </c>
      <c r="U134" s="249" t="str">
        <f t="shared" ca="1" si="32"/>
        <v>avril</v>
      </c>
      <c r="V134" s="184"/>
      <c r="W134" s="179"/>
      <c r="X134" s="430">
        <f t="shared" ca="1" si="36"/>
        <v>42094</v>
      </c>
      <c r="Y134" s="568" t="str">
        <f t="shared" ca="1" si="33"/>
        <v>Mar. avril , 2015</v>
      </c>
      <c r="Z134" s="431">
        <f t="shared" ca="1" si="24"/>
        <v>30</v>
      </c>
      <c r="AA134" s="432">
        <f t="shared" ca="1" si="25"/>
        <v>4</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Mar</v>
      </c>
      <c r="U135" s="249" t="str">
        <f t="shared" ca="1" si="32"/>
        <v>avril</v>
      </c>
      <c r="V135" s="184"/>
      <c r="W135" s="179"/>
      <c r="X135" s="430">
        <f t="shared" ca="1" si="36"/>
        <v>42094</v>
      </c>
      <c r="Y135" s="568" t="str">
        <f t="shared" ca="1" si="33"/>
        <v>Mar. avril , 2015</v>
      </c>
      <c r="Z135" s="431">
        <f t="shared" ca="1" si="24"/>
        <v>30</v>
      </c>
      <c r="AA135" s="432">
        <f t="shared" ca="1" si="25"/>
        <v>4</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Mar</v>
      </c>
      <c r="U136" s="249" t="str">
        <f t="shared" ca="1" si="32"/>
        <v>avril</v>
      </c>
      <c r="V136" s="184"/>
      <c r="W136" s="179"/>
      <c r="X136" s="430">
        <f t="shared" ca="1" si="36"/>
        <v>42094</v>
      </c>
      <c r="Y136" s="568" t="str">
        <f t="shared" ca="1" si="33"/>
        <v>Mar. avril , 2015</v>
      </c>
      <c r="Z136" s="431">
        <f t="shared" ca="1" si="24"/>
        <v>30</v>
      </c>
      <c r="AA136" s="432">
        <f t="shared" ca="1" si="25"/>
        <v>4</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Mar</v>
      </c>
      <c r="U137" s="249" t="str">
        <f t="shared" ca="1" si="32"/>
        <v>avril</v>
      </c>
      <c r="V137" s="184"/>
      <c r="W137" s="179"/>
      <c r="X137" s="430">
        <f t="shared" ca="1" si="36"/>
        <v>42094</v>
      </c>
      <c r="Y137" s="568" t="str">
        <f t="shared" ca="1" si="33"/>
        <v>Mar. avril , 2015</v>
      </c>
      <c r="Z137" s="431">
        <f t="shared" ca="1" si="24"/>
        <v>30</v>
      </c>
      <c r="AA137" s="432">
        <f t="shared" ca="1" si="25"/>
        <v>4</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Mar</v>
      </c>
      <c r="U138" s="249" t="str">
        <f t="shared" ca="1" si="32"/>
        <v>avril</v>
      </c>
      <c r="V138" s="184"/>
      <c r="W138" s="179"/>
      <c r="X138" s="430">
        <f t="shared" ca="1" si="36"/>
        <v>42094</v>
      </c>
      <c r="Y138" s="568" t="str">
        <f t="shared" ca="1" si="33"/>
        <v>Mar. avril , 2015</v>
      </c>
      <c r="Z138" s="431">
        <f t="shared" ca="1" si="24"/>
        <v>30</v>
      </c>
      <c r="AA138" s="432">
        <f t="shared" ca="1" si="25"/>
        <v>4</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Mar</v>
      </c>
      <c r="U139" s="249" t="str">
        <f t="shared" ca="1" si="32"/>
        <v>avril</v>
      </c>
      <c r="V139" s="184"/>
      <c r="W139" s="179"/>
      <c r="X139" s="430">
        <f t="shared" ca="1" si="36"/>
        <v>42094</v>
      </c>
      <c r="Y139" s="568" t="str">
        <f t="shared" ca="1" si="33"/>
        <v>Mar. avril , 2015</v>
      </c>
      <c r="Z139" s="431">
        <f t="shared" ca="1" si="24"/>
        <v>30</v>
      </c>
      <c r="AA139" s="432">
        <f t="shared" ca="1" si="25"/>
        <v>4</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Mar</v>
      </c>
      <c r="U140" s="249" t="str">
        <f t="shared" ca="1" si="32"/>
        <v>avril</v>
      </c>
      <c r="V140" s="184"/>
      <c r="W140" s="179"/>
      <c r="X140" s="430">
        <f t="shared" ca="1" si="36"/>
        <v>42094</v>
      </c>
      <c r="Y140" s="568" t="str">
        <f t="shared" ca="1" si="33"/>
        <v>Mar. avril , 2015</v>
      </c>
      <c r="Z140" s="431">
        <f t="shared" ca="1" si="24"/>
        <v>30</v>
      </c>
      <c r="AA140" s="432">
        <f t="shared" ca="1" si="25"/>
        <v>4</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Mar</v>
      </c>
      <c r="U141" s="249" t="str">
        <f t="shared" ca="1" si="32"/>
        <v>avril</v>
      </c>
      <c r="V141" s="184"/>
      <c r="W141" s="179"/>
      <c r="X141" s="430">
        <f t="shared" ca="1" si="36"/>
        <v>42094</v>
      </c>
      <c r="Y141" s="568" t="str">
        <f t="shared" ca="1" si="33"/>
        <v>Mar. avril , 2015</v>
      </c>
      <c r="Z141" s="431">
        <f t="shared" ca="1" si="24"/>
        <v>30</v>
      </c>
      <c r="AA141" s="432">
        <f t="shared" ca="1" si="25"/>
        <v>4</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Mar</v>
      </c>
      <c r="U142" s="249" t="str">
        <f t="shared" ca="1" si="32"/>
        <v>avril</v>
      </c>
      <c r="V142" s="184"/>
      <c r="W142" s="179"/>
      <c r="X142" s="430">
        <f t="shared" ca="1" si="36"/>
        <v>42094</v>
      </c>
      <c r="Y142" s="568" t="str">
        <f t="shared" ca="1" si="33"/>
        <v>Mar. avril , 2015</v>
      </c>
      <c r="Z142" s="431">
        <f t="shared" ca="1" si="24"/>
        <v>30</v>
      </c>
      <c r="AA142" s="432">
        <f t="shared" ca="1" si="25"/>
        <v>4</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Mar</v>
      </c>
      <c r="U143" s="249" t="str">
        <f t="shared" ca="1" si="32"/>
        <v>avril</v>
      </c>
      <c r="V143" s="184"/>
      <c r="W143" s="179"/>
      <c r="X143" s="430">
        <f t="shared" ca="1" si="36"/>
        <v>42094</v>
      </c>
      <c r="Y143" s="568" t="str">
        <f t="shared" ca="1" si="33"/>
        <v>Mar. avril , 2015</v>
      </c>
      <c r="Z143" s="431">
        <f t="shared" ca="1" si="24"/>
        <v>30</v>
      </c>
      <c r="AA143" s="432">
        <f t="shared" ca="1" si="25"/>
        <v>4</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Mar</v>
      </c>
      <c r="U144" s="249" t="str">
        <f t="shared" ca="1" si="32"/>
        <v>avril</v>
      </c>
      <c r="V144" s="184"/>
      <c r="W144" s="179"/>
      <c r="X144" s="430">
        <f t="shared" ca="1" si="36"/>
        <v>42094</v>
      </c>
      <c r="Y144" s="568" t="str">
        <f t="shared" ca="1" si="33"/>
        <v>Mar. avril , 2015</v>
      </c>
      <c r="Z144" s="431">
        <f t="shared" ca="1" si="24"/>
        <v>30</v>
      </c>
      <c r="AA144" s="432">
        <f t="shared" ca="1" si="25"/>
        <v>4</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Mar</v>
      </c>
      <c r="U145" s="249" t="str">
        <f t="shared" ca="1" si="32"/>
        <v>avril</v>
      </c>
      <c r="V145" s="184"/>
      <c r="W145" s="179"/>
      <c r="X145" s="430">
        <f t="shared" ca="1" si="36"/>
        <v>42094</v>
      </c>
      <c r="Y145" s="568" t="str">
        <f t="shared" ca="1" si="33"/>
        <v>Mar. avril , 2015</v>
      </c>
      <c r="Z145" s="431">
        <f t="shared" ca="1" si="24"/>
        <v>30</v>
      </c>
      <c r="AA145" s="432">
        <f t="shared" ca="1" si="25"/>
        <v>4</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Mar</v>
      </c>
      <c r="U146" s="249" t="str">
        <f t="shared" ca="1" si="32"/>
        <v>avril</v>
      </c>
      <c r="V146" s="184"/>
      <c r="W146" s="179"/>
      <c r="X146" s="430">
        <f t="shared" ca="1" si="36"/>
        <v>42094</v>
      </c>
      <c r="Y146" s="568" t="str">
        <f t="shared" ca="1" si="33"/>
        <v>Mar. avril , 2015</v>
      </c>
      <c r="Z146" s="431">
        <f t="shared" ca="1" si="24"/>
        <v>30</v>
      </c>
      <c r="AA146" s="432">
        <f t="shared" ca="1" si="25"/>
        <v>4</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Mar</v>
      </c>
      <c r="U147" s="249" t="str">
        <f t="shared" ca="1" si="32"/>
        <v>avril</v>
      </c>
      <c r="V147" s="184"/>
      <c r="W147" s="179"/>
      <c r="X147" s="430">
        <f t="shared" ca="1" si="36"/>
        <v>42094</v>
      </c>
      <c r="Y147" s="568" t="str">
        <f t="shared" ca="1" si="33"/>
        <v>Mar. avril , 2015</v>
      </c>
      <c r="Z147" s="431">
        <f t="shared" ca="1" si="24"/>
        <v>30</v>
      </c>
      <c r="AA147" s="432">
        <f t="shared" ca="1" si="25"/>
        <v>4</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Mar</v>
      </c>
      <c r="U148" s="249" t="str">
        <f t="shared" ca="1" si="32"/>
        <v>avril</v>
      </c>
      <c r="V148" s="184"/>
      <c r="W148" s="179"/>
      <c r="X148" s="430">
        <f t="shared" ca="1" si="36"/>
        <v>42094</v>
      </c>
      <c r="Y148" s="568" t="str">
        <f t="shared" ca="1" si="33"/>
        <v>Mar. avril , 2015</v>
      </c>
      <c r="Z148" s="431">
        <f t="shared" ref="Z148:Z194" ca="1" si="43">MIN(R148,$AF$5)</f>
        <v>30</v>
      </c>
      <c r="AA148" s="432">
        <f t="shared" ref="AA148:AA194" ca="1" si="44">$AD$6</f>
        <v>4</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Mar</v>
      </c>
      <c r="U149" s="249" t="str">
        <f t="shared" ref="U149:U194" ca="1" si="51">$U$19</f>
        <v>avril</v>
      </c>
      <c r="V149" s="184"/>
      <c r="W149" s="179"/>
      <c r="X149" s="430">
        <f t="shared" ca="1" si="36"/>
        <v>42094</v>
      </c>
      <c r="Y149" s="568" t="str">
        <f t="shared" ref="Y149:Y194" ca="1" si="52">IF(Y143="f",T149&amp;". "&amp;" "&amp;R149&amp;" "&amp;U149&amp;" "&amp;$AE$7,T149&amp;". "&amp;U149&amp;" "&amp;R149&amp;", "&amp;$AE$7)</f>
        <v>Mar. avril , 2015</v>
      </c>
      <c r="Z149" s="431">
        <f t="shared" ca="1" si="43"/>
        <v>30</v>
      </c>
      <c r="AA149" s="432">
        <f t="shared" ca="1" si="44"/>
        <v>4</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Mar</v>
      </c>
      <c r="U150" s="249" t="str">
        <f t="shared" ca="1" si="51"/>
        <v>avril</v>
      </c>
      <c r="V150" s="184"/>
      <c r="W150" s="179"/>
      <c r="X150" s="430">
        <f t="shared" ref="X150:X194" ca="1" si="55">$AE$8+D150</f>
        <v>42094</v>
      </c>
      <c r="Y150" s="568" t="str">
        <f t="shared" ca="1" si="52"/>
        <v>Mar. avril , 2015</v>
      </c>
      <c r="Z150" s="431">
        <f t="shared" ca="1" si="43"/>
        <v>30</v>
      </c>
      <c r="AA150" s="432">
        <f t="shared" ca="1" si="44"/>
        <v>4</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Mar</v>
      </c>
      <c r="U151" s="249" t="str">
        <f t="shared" ca="1" si="51"/>
        <v>avril</v>
      </c>
      <c r="V151" s="184"/>
      <c r="W151" s="179"/>
      <c r="X151" s="430">
        <f t="shared" ca="1" si="55"/>
        <v>42094</v>
      </c>
      <c r="Y151" s="568" t="str">
        <f t="shared" ca="1" si="52"/>
        <v>Mar. avril , 2015</v>
      </c>
      <c r="Z151" s="431">
        <f t="shared" ca="1" si="43"/>
        <v>30</v>
      </c>
      <c r="AA151" s="432">
        <f t="shared" ca="1" si="44"/>
        <v>4</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Mar</v>
      </c>
      <c r="U152" s="249" t="str">
        <f t="shared" ca="1" si="51"/>
        <v>avril</v>
      </c>
      <c r="V152" s="184"/>
      <c r="W152" s="179"/>
      <c r="X152" s="430">
        <f t="shared" ca="1" si="55"/>
        <v>42094</v>
      </c>
      <c r="Y152" s="568" t="str">
        <f t="shared" ca="1" si="52"/>
        <v>Mar. avril , 2015</v>
      </c>
      <c r="Z152" s="431">
        <f t="shared" ca="1" si="43"/>
        <v>30</v>
      </c>
      <c r="AA152" s="432">
        <f t="shared" ca="1" si="44"/>
        <v>4</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Mar</v>
      </c>
      <c r="U153" s="249" t="str">
        <f t="shared" ca="1" si="51"/>
        <v>avril</v>
      </c>
      <c r="V153" s="184"/>
      <c r="W153" s="179"/>
      <c r="X153" s="430">
        <f t="shared" ca="1" si="55"/>
        <v>42094</v>
      </c>
      <c r="Y153" s="568" t="str">
        <f t="shared" ca="1" si="52"/>
        <v>Mar. avril , 2015</v>
      </c>
      <c r="Z153" s="431">
        <f t="shared" ca="1" si="43"/>
        <v>30</v>
      </c>
      <c r="AA153" s="432">
        <f t="shared" ca="1" si="44"/>
        <v>4</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Mar</v>
      </c>
      <c r="U154" s="249" t="str">
        <f t="shared" ca="1" si="51"/>
        <v>avril</v>
      </c>
      <c r="V154" s="184"/>
      <c r="W154" s="179"/>
      <c r="X154" s="430">
        <f t="shared" ca="1" si="55"/>
        <v>42094</v>
      </c>
      <c r="Y154" s="568" t="str">
        <f t="shared" ca="1" si="52"/>
        <v>Mar. avril , 2015</v>
      </c>
      <c r="Z154" s="431">
        <f t="shared" ca="1" si="43"/>
        <v>30</v>
      </c>
      <c r="AA154" s="432">
        <f t="shared" ca="1" si="44"/>
        <v>4</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Mar</v>
      </c>
      <c r="U155" s="249" t="str">
        <f t="shared" ca="1" si="51"/>
        <v>avril</v>
      </c>
      <c r="V155" s="184"/>
      <c r="W155" s="179"/>
      <c r="X155" s="430">
        <f t="shared" ca="1" si="55"/>
        <v>42094</v>
      </c>
      <c r="Y155" s="568" t="str">
        <f t="shared" ca="1" si="52"/>
        <v>Mar. avril , 2015</v>
      </c>
      <c r="Z155" s="431">
        <f t="shared" ca="1" si="43"/>
        <v>30</v>
      </c>
      <c r="AA155" s="432">
        <f t="shared" ca="1" si="44"/>
        <v>4</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Mar</v>
      </c>
      <c r="U156" s="249" t="str">
        <f t="shared" ca="1" si="51"/>
        <v>avril</v>
      </c>
      <c r="V156" s="184"/>
      <c r="W156" s="179"/>
      <c r="X156" s="430">
        <f t="shared" ca="1" si="55"/>
        <v>42094</v>
      </c>
      <c r="Y156" s="568" t="str">
        <f t="shared" ca="1" si="52"/>
        <v>Mar. avril , 2015</v>
      </c>
      <c r="Z156" s="431">
        <f t="shared" ca="1" si="43"/>
        <v>30</v>
      </c>
      <c r="AA156" s="432">
        <f t="shared" ca="1" si="44"/>
        <v>4</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Mar</v>
      </c>
      <c r="U157" s="249" t="str">
        <f t="shared" ca="1" si="51"/>
        <v>avril</v>
      </c>
      <c r="V157" s="184"/>
      <c r="W157" s="179"/>
      <c r="X157" s="430">
        <f t="shared" ca="1" si="55"/>
        <v>42094</v>
      </c>
      <c r="Y157" s="568" t="str">
        <f t="shared" ca="1" si="52"/>
        <v>Mar. avril , 2015</v>
      </c>
      <c r="Z157" s="431">
        <f t="shared" ca="1" si="43"/>
        <v>30</v>
      </c>
      <c r="AA157" s="432">
        <f t="shared" ca="1" si="44"/>
        <v>4</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Mar</v>
      </c>
      <c r="U158" s="249" t="str">
        <f t="shared" ca="1" si="51"/>
        <v>avril</v>
      </c>
      <c r="V158" s="184"/>
      <c r="W158" s="179"/>
      <c r="X158" s="430">
        <f t="shared" ca="1" si="55"/>
        <v>42094</v>
      </c>
      <c r="Y158" s="568" t="str">
        <f t="shared" ca="1" si="52"/>
        <v>Mar. avril , 2015</v>
      </c>
      <c r="Z158" s="431">
        <f t="shared" ca="1" si="43"/>
        <v>30</v>
      </c>
      <c r="AA158" s="432">
        <f t="shared" ca="1" si="44"/>
        <v>4</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Mar</v>
      </c>
      <c r="U159" s="249" t="str">
        <f t="shared" ca="1" si="51"/>
        <v>avril</v>
      </c>
      <c r="V159" s="184"/>
      <c r="W159" s="179"/>
      <c r="X159" s="430">
        <f t="shared" ca="1" si="55"/>
        <v>42094</v>
      </c>
      <c r="Y159" s="568" t="str">
        <f t="shared" ca="1" si="52"/>
        <v>Mar. avril , 2015</v>
      </c>
      <c r="Z159" s="431">
        <f t="shared" ca="1" si="43"/>
        <v>30</v>
      </c>
      <c r="AA159" s="432">
        <f t="shared" ca="1" si="44"/>
        <v>4</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Mar</v>
      </c>
      <c r="U160" s="249" t="str">
        <f t="shared" ca="1" si="51"/>
        <v>avril</v>
      </c>
      <c r="V160" s="184"/>
      <c r="W160" s="179"/>
      <c r="X160" s="430">
        <f t="shared" ca="1" si="55"/>
        <v>42094</v>
      </c>
      <c r="Y160" s="568" t="str">
        <f t="shared" ca="1" si="52"/>
        <v>Mar. avril , 2015</v>
      </c>
      <c r="Z160" s="431">
        <f t="shared" ca="1" si="43"/>
        <v>30</v>
      </c>
      <c r="AA160" s="432">
        <f t="shared" ca="1" si="44"/>
        <v>4</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Mar</v>
      </c>
      <c r="U161" s="249" t="str">
        <f t="shared" ca="1" si="51"/>
        <v>avril</v>
      </c>
      <c r="V161" s="184"/>
      <c r="W161" s="179"/>
      <c r="X161" s="430">
        <f t="shared" ca="1" si="55"/>
        <v>42094</v>
      </c>
      <c r="Y161" s="568" t="str">
        <f t="shared" ca="1" si="52"/>
        <v>Mar. avril , 2015</v>
      </c>
      <c r="Z161" s="431">
        <f t="shared" ca="1" si="43"/>
        <v>30</v>
      </c>
      <c r="AA161" s="432">
        <f t="shared" ca="1" si="44"/>
        <v>4</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Mar</v>
      </c>
      <c r="U162" s="249" t="str">
        <f t="shared" ca="1" si="51"/>
        <v>avril</v>
      </c>
      <c r="V162" s="184"/>
      <c r="W162" s="179"/>
      <c r="X162" s="430">
        <f t="shared" ca="1" si="55"/>
        <v>42094</v>
      </c>
      <c r="Y162" s="568" t="str">
        <f t="shared" ca="1" si="52"/>
        <v>Mar. avril , 2015</v>
      </c>
      <c r="Z162" s="431">
        <f t="shared" ca="1" si="43"/>
        <v>30</v>
      </c>
      <c r="AA162" s="432">
        <f t="shared" ca="1" si="44"/>
        <v>4</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Mar</v>
      </c>
      <c r="U163" s="249" t="str">
        <f t="shared" ca="1" si="51"/>
        <v>avril</v>
      </c>
      <c r="V163" s="184"/>
      <c r="W163" s="179"/>
      <c r="X163" s="430">
        <f t="shared" ca="1" si="55"/>
        <v>42094</v>
      </c>
      <c r="Y163" s="568" t="str">
        <f t="shared" ca="1" si="52"/>
        <v>Mar. avril , 2015</v>
      </c>
      <c r="Z163" s="431">
        <f t="shared" ca="1" si="43"/>
        <v>30</v>
      </c>
      <c r="AA163" s="432">
        <f t="shared" ca="1" si="44"/>
        <v>4</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Mar</v>
      </c>
      <c r="U164" s="249" t="str">
        <f t="shared" ca="1" si="51"/>
        <v>avril</v>
      </c>
      <c r="V164" s="184"/>
      <c r="W164" s="179"/>
      <c r="X164" s="430">
        <f t="shared" ca="1" si="55"/>
        <v>42094</v>
      </c>
      <c r="Y164" s="568" t="str">
        <f t="shared" ca="1" si="52"/>
        <v>Mar. avril , 2015</v>
      </c>
      <c r="Z164" s="431">
        <f t="shared" ca="1" si="43"/>
        <v>30</v>
      </c>
      <c r="AA164" s="432">
        <f t="shared" ca="1" si="44"/>
        <v>4</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Mar</v>
      </c>
      <c r="U165" s="249" t="str">
        <f t="shared" ca="1" si="51"/>
        <v>avril</v>
      </c>
      <c r="V165" s="184"/>
      <c r="W165" s="179"/>
      <c r="X165" s="430">
        <f t="shared" ca="1" si="55"/>
        <v>42094</v>
      </c>
      <c r="Y165" s="568" t="str">
        <f t="shared" ca="1" si="52"/>
        <v>Mar. avril , 2015</v>
      </c>
      <c r="Z165" s="431">
        <f t="shared" ca="1" si="43"/>
        <v>30</v>
      </c>
      <c r="AA165" s="432">
        <f t="shared" ca="1" si="44"/>
        <v>4</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Mar</v>
      </c>
      <c r="U166" s="249" t="str">
        <f t="shared" ca="1" si="51"/>
        <v>avril</v>
      </c>
      <c r="V166" s="184"/>
      <c r="W166" s="179"/>
      <c r="X166" s="430">
        <f t="shared" ca="1" si="55"/>
        <v>42094</v>
      </c>
      <c r="Y166" s="568" t="str">
        <f t="shared" ca="1" si="52"/>
        <v>Mar. avril , 2015</v>
      </c>
      <c r="Z166" s="431">
        <f t="shared" ca="1" si="43"/>
        <v>30</v>
      </c>
      <c r="AA166" s="432">
        <f t="shared" ca="1" si="44"/>
        <v>4</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Mar</v>
      </c>
      <c r="U167" s="249" t="str">
        <f t="shared" ca="1" si="51"/>
        <v>avril</v>
      </c>
      <c r="V167" s="184"/>
      <c r="W167" s="179"/>
      <c r="X167" s="430">
        <f t="shared" ca="1" si="55"/>
        <v>42094</v>
      </c>
      <c r="Y167" s="568" t="str">
        <f t="shared" ca="1" si="52"/>
        <v>Mar. avril , 2015</v>
      </c>
      <c r="Z167" s="431">
        <f t="shared" ca="1" si="43"/>
        <v>30</v>
      </c>
      <c r="AA167" s="432">
        <f t="shared" ca="1" si="44"/>
        <v>4</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Mar</v>
      </c>
      <c r="U168" s="249" t="str">
        <f t="shared" ca="1" si="51"/>
        <v>avril</v>
      </c>
      <c r="V168" s="184"/>
      <c r="W168" s="179"/>
      <c r="X168" s="430">
        <f t="shared" ca="1" si="55"/>
        <v>42094</v>
      </c>
      <c r="Y168" s="568" t="str">
        <f t="shared" ca="1" si="52"/>
        <v>Mar. avril , 2015</v>
      </c>
      <c r="Z168" s="431">
        <f t="shared" ca="1" si="43"/>
        <v>30</v>
      </c>
      <c r="AA168" s="432">
        <f t="shared" ca="1" si="44"/>
        <v>4</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Mar</v>
      </c>
      <c r="U169" s="249" t="str">
        <f t="shared" ca="1" si="51"/>
        <v>avril</v>
      </c>
      <c r="V169" s="184"/>
      <c r="W169" s="179"/>
      <c r="X169" s="430">
        <f t="shared" ca="1" si="55"/>
        <v>42094</v>
      </c>
      <c r="Y169" s="568" t="str">
        <f t="shared" ca="1" si="52"/>
        <v>Mar. avril , 2015</v>
      </c>
      <c r="Z169" s="431">
        <f t="shared" ca="1" si="43"/>
        <v>30</v>
      </c>
      <c r="AA169" s="432">
        <f t="shared" ca="1" si="44"/>
        <v>4</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Mar</v>
      </c>
      <c r="U170" s="249" t="str">
        <f t="shared" ca="1" si="51"/>
        <v>avril</v>
      </c>
      <c r="V170" s="184"/>
      <c r="W170" s="179"/>
      <c r="X170" s="430">
        <f t="shared" ca="1" si="55"/>
        <v>42094</v>
      </c>
      <c r="Y170" s="568" t="str">
        <f t="shared" ca="1" si="52"/>
        <v>Mar. avril , 2015</v>
      </c>
      <c r="Z170" s="431">
        <f t="shared" ca="1" si="43"/>
        <v>30</v>
      </c>
      <c r="AA170" s="432">
        <f t="shared" ca="1" si="44"/>
        <v>4</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Mar</v>
      </c>
      <c r="U171" s="249" t="str">
        <f t="shared" ca="1" si="51"/>
        <v>avril</v>
      </c>
      <c r="V171" s="184"/>
      <c r="W171" s="179"/>
      <c r="X171" s="430">
        <f t="shared" ca="1" si="55"/>
        <v>42094</v>
      </c>
      <c r="Y171" s="568" t="str">
        <f t="shared" ca="1" si="52"/>
        <v>Mar. avril , 2015</v>
      </c>
      <c r="Z171" s="431">
        <f t="shared" ca="1" si="43"/>
        <v>30</v>
      </c>
      <c r="AA171" s="432">
        <f t="shared" ca="1" si="44"/>
        <v>4</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Mar</v>
      </c>
      <c r="U172" s="249" t="str">
        <f t="shared" ca="1" si="51"/>
        <v>avril</v>
      </c>
      <c r="V172" s="184"/>
      <c r="W172" s="179"/>
      <c r="X172" s="430">
        <f t="shared" ca="1" si="55"/>
        <v>42094</v>
      </c>
      <c r="Y172" s="568" t="str">
        <f t="shared" ca="1" si="52"/>
        <v>Mar. avril , 2015</v>
      </c>
      <c r="Z172" s="431">
        <f t="shared" ca="1" si="43"/>
        <v>30</v>
      </c>
      <c r="AA172" s="432">
        <f t="shared" ca="1" si="44"/>
        <v>4</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Mar</v>
      </c>
      <c r="U173" s="249" t="str">
        <f t="shared" ca="1" si="51"/>
        <v>avril</v>
      </c>
      <c r="V173" s="184"/>
      <c r="W173" s="179"/>
      <c r="X173" s="430">
        <f t="shared" ca="1" si="55"/>
        <v>42094</v>
      </c>
      <c r="Y173" s="568" t="str">
        <f t="shared" ca="1" si="52"/>
        <v>Mar. avril , 2015</v>
      </c>
      <c r="Z173" s="431">
        <f t="shared" ca="1" si="43"/>
        <v>30</v>
      </c>
      <c r="AA173" s="432">
        <f t="shared" ca="1" si="44"/>
        <v>4</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Mar</v>
      </c>
      <c r="U174" s="249" t="str">
        <f t="shared" ca="1" si="51"/>
        <v>avril</v>
      </c>
      <c r="V174" s="184"/>
      <c r="W174" s="179"/>
      <c r="X174" s="430">
        <f t="shared" ca="1" si="55"/>
        <v>42094</v>
      </c>
      <c r="Y174" s="568" t="str">
        <f t="shared" ca="1" si="52"/>
        <v>Mar. avril , 2015</v>
      </c>
      <c r="Z174" s="431">
        <f t="shared" ca="1" si="43"/>
        <v>30</v>
      </c>
      <c r="AA174" s="432">
        <f t="shared" ca="1" si="44"/>
        <v>4</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Mar</v>
      </c>
      <c r="U175" s="249" t="str">
        <f t="shared" ca="1" si="51"/>
        <v>avril</v>
      </c>
      <c r="V175" s="184"/>
      <c r="W175" s="179"/>
      <c r="X175" s="430">
        <f t="shared" ca="1" si="55"/>
        <v>42094</v>
      </c>
      <c r="Y175" s="568" t="str">
        <f t="shared" ca="1" si="52"/>
        <v>Mar. avril , 2015</v>
      </c>
      <c r="Z175" s="431">
        <f t="shared" ca="1" si="43"/>
        <v>30</v>
      </c>
      <c r="AA175" s="432">
        <f t="shared" ca="1" si="44"/>
        <v>4</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Mar</v>
      </c>
      <c r="U176" s="249" t="str">
        <f t="shared" ca="1" si="51"/>
        <v>avril</v>
      </c>
      <c r="V176" s="184"/>
      <c r="W176" s="179"/>
      <c r="X176" s="430">
        <f t="shared" ca="1" si="55"/>
        <v>42094</v>
      </c>
      <c r="Y176" s="568" t="str">
        <f t="shared" ca="1" si="52"/>
        <v>Mar. avril , 2015</v>
      </c>
      <c r="Z176" s="431">
        <f t="shared" ca="1" si="43"/>
        <v>30</v>
      </c>
      <c r="AA176" s="432">
        <f t="shared" ca="1" si="44"/>
        <v>4</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Mar</v>
      </c>
      <c r="U177" s="249" t="str">
        <f t="shared" ca="1" si="51"/>
        <v>avril</v>
      </c>
      <c r="V177" s="184"/>
      <c r="W177" s="179"/>
      <c r="X177" s="430">
        <f t="shared" ca="1" si="55"/>
        <v>42094</v>
      </c>
      <c r="Y177" s="568" t="str">
        <f t="shared" ca="1" si="52"/>
        <v>Mar. avril , 2015</v>
      </c>
      <c r="Z177" s="431">
        <f t="shared" ca="1" si="43"/>
        <v>30</v>
      </c>
      <c r="AA177" s="432">
        <f t="shared" ca="1" si="44"/>
        <v>4</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Mar</v>
      </c>
      <c r="U178" s="249" t="str">
        <f t="shared" ca="1" si="51"/>
        <v>avril</v>
      </c>
      <c r="V178" s="184"/>
      <c r="W178" s="179"/>
      <c r="X178" s="430">
        <f t="shared" ca="1" si="55"/>
        <v>42094</v>
      </c>
      <c r="Y178" s="568" t="str">
        <f t="shared" ca="1" si="52"/>
        <v>Mar. avril , 2015</v>
      </c>
      <c r="Z178" s="431">
        <f t="shared" ca="1" si="43"/>
        <v>30</v>
      </c>
      <c r="AA178" s="432">
        <f t="shared" ca="1" si="44"/>
        <v>4</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Mar</v>
      </c>
      <c r="U179" s="249" t="str">
        <f t="shared" ca="1" si="51"/>
        <v>avril</v>
      </c>
      <c r="V179" s="184"/>
      <c r="W179" s="179"/>
      <c r="X179" s="430">
        <f t="shared" ca="1" si="55"/>
        <v>42094</v>
      </c>
      <c r="Y179" s="568" t="str">
        <f t="shared" ca="1" si="52"/>
        <v>Mar. avril , 2015</v>
      </c>
      <c r="Z179" s="431">
        <f t="shared" ca="1" si="43"/>
        <v>30</v>
      </c>
      <c r="AA179" s="432">
        <f t="shared" ca="1" si="44"/>
        <v>4</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Mar</v>
      </c>
      <c r="U180" s="249" t="str">
        <f t="shared" ca="1" si="51"/>
        <v>avril</v>
      </c>
      <c r="V180" s="184"/>
      <c r="W180" s="179"/>
      <c r="X180" s="430">
        <f t="shared" ca="1" si="55"/>
        <v>42094</v>
      </c>
      <c r="Y180" s="568" t="str">
        <f t="shared" ca="1" si="52"/>
        <v>Mar. avril , 2015</v>
      </c>
      <c r="Z180" s="431">
        <f t="shared" ca="1" si="43"/>
        <v>30</v>
      </c>
      <c r="AA180" s="432">
        <f t="shared" ca="1" si="44"/>
        <v>4</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Mar</v>
      </c>
      <c r="U181" s="249" t="str">
        <f t="shared" ca="1" si="51"/>
        <v>avril</v>
      </c>
      <c r="V181" s="184"/>
      <c r="W181" s="179"/>
      <c r="X181" s="430">
        <f t="shared" ca="1" si="55"/>
        <v>42094</v>
      </c>
      <c r="Y181" s="568" t="str">
        <f t="shared" ca="1" si="52"/>
        <v>Mar. avril , 2015</v>
      </c>
      <c r="Z181" s="431">
        <f t="shared" ca="1" si="43"/>
        <v>30</v>
      </c>
      <c r="AA181" s="432">
        <f t="shared" ca="1" si="44"/>
        <v>4</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Mar</v>
      </c>
      <c r="U182" s="249" t="str">
        <f t="shared" ca="1" si="51"/>
        <v>avril</v>
      </c>
      <c r="V182" s="184"/>
      <c r="W182" s="179"/>
      <c r="X182" s="430">
        <f t="shared" ca="1" si="55"/>
        <v>42094</v>
      </c>
      <c r="Y182" s="568" t="str">
        <f t="shared" ca="1" si="52"/>
        <v>Mar. avril , 2015</v>
      </c>
      <c r="Z182" s="431">
        <f t="shared" ca="1" si="43"/>
        <v>30</v>
      </c>
      <c r="AA182" s="432">
        <f t="shared" ca="1" si="44"/>
        <v>4</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Mar</v>
      </c>
      <c r="U183" s="249" t="str">
        <f t="shared" ca="1" si="51"/>
        <v>avril</v>
      </c>
      <c r="V183" s="184"/>
      <c r="W183" s="179"/>
      <c r="X183" s="430">
        <f t="shared" ca="1" si="55"/>
        <v>42094</v>
      </c>
      <c r="Y183" s="568" t="str">
        <f t="shared" ca="1" si="52"/>
        <v>Mar. avril , 2015</v>
      </c>
      <c r="Z183" s="431">
        <f t="shared" ca="1" si="43"/>
        <v>30</v>
      </c>
      <c r="AA183" s="432">
        <f t="shared" ca="1" si="44"/>
        <v>4</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Mar</v>
      </c>
      <c r="U184" s="249" t="str">
        <f t="shared" ca="1" si="51"/>
        <v>avril</v>
      </c>
      <c r="V184" s="184"/>
      <c r="W184" s="179"/>
      <c r="X184" s="430">
        <f t="shared" ca="1" si="55"/>
        <v>42094</v>
      </c>
      <c r="Y184" s="568" t="str">
        <f t="shared" ca="1" si="52"/>
        <v>Mar. avril , 2015</v>
      </c>
      <c r="Z184" s="431">
        <f t="shared" ca="1" si="43"/>
        <v>30</v>
      </c>
      <c r="AA184" s="432">
        <f t="shared" ca="1" si="44"/>
        <v>4</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Mar</v>
      </c>
      <c r="U185" s="249" t="str">
        <f t="shared" ca="1" si="51"/>
        <v>avril</v>
      </c>
      <c r="V185" s="184"/>
      <c r="W185" s="179"/>
      <c r="X185" s="430">
        <f t="shared" ca="1" si="55"/>
        <v>42094</v>
      </c>
      <c r="Y185" s="568" t="str">
        <f t="shared" ca="1" si="52"/>
        <v>Mar. avril , 2015</v>
      </c>
      <c r="Z185" s="431">
        <f t="shared" ca="1" si="43"/>
        <v>30</v>
      </c>
      <c r="AA185" s="432">
        <f t="shared" ca="1" si="44"/>
        <v>4</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Mar</v>
      </c>
      <c r="U186" s="249" t="str">
        <f t="shared" ca="1" si="51"/>
        <v>avril</v>
      </c>
      <c r="V186" s="184"/>
      <c r="W186" s="179"/>
      <c r="X186" s="430">
        <f t="shared" ca="1" si="55"/>
        <v>42094</v>
      </c>
      <c r="Y186" s="568" t="str">
        <f t="shared" ca="1" si="52"/>
        <v>Mar. avril , 2015</v>
      </c>
      <c r="Z186" s="431">
        <f t="shared" ca="1" si="43"/>
        <v>30</v>
      </c>
      <c r="AA186" s="432">
        <f t="shared" ca="1" si="44"/>
        <v>4</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Mar</v>
      </c>
      <c r="U187" s="249" t="str">
        <f t="shared" ca="1" si="51"/>
        <v>avril</v>
      </c>
      <c r="V187" s="184"/>
      <c r="W187" s="179"/>
      <c r="X187" s="430">
        <f t="shared" ca="1" si="55"/>
        <v>42094</v>
      </c>
      <c r="Y187" s="568" t="str">
        <f t="shared" ca="1" si="52"/>
        <v>Mar. avril , 2015</v>
      </c>
      <c r="Z187" s="431">
        <f t="shared" ca="1" si="43"/>
        <v>30</v>
      </c>
      <c r="AA187" s="432">
        <f t="shared" ca="1" si="44"/>
        <v>4</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Mar</v>
      </c>
      <c r="U188" s="249" t="str">
        <f t="shared" ca="1" si="51"/>
        <v>avril</v>
      </c>
      <c r="V188" s="184"/>
      <c r="W188" s="179"/>
      <c r="X188" s="430">
        <f t="shared" ca="1" si="55"/>
        <v>42094</v>
      </c>
      <c r="Y188" s="568" t="str">
        <f t="shared" ca="1" si="52"/>
        <v>Mar. avril , 2015</v>
      </c>
      <c r="Z188" s="431">
        <f t="shared" ca="1" si="43"/>
        <v>30</v>
      </c>
      <c r="AA188" s="432">
        <f t="shared" ca="1" si="44"/>
        <v>4</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Mar</v>
      </c>
      <c r="U189" s="249" t="str">
        <f t="shared" ca="1" si="51"/>
        <v>avril</v>
      </c>
      <c r="V189" s="184"/>
      <c r="W189" s="179"/>
      <c r="X189" s="430">
        <f t="shared" ca="1" si="55"/>
        <v>42094</v>
      </c>
      <c r="Y189" s="568" t="str">
        <f t="shared" ca="1" si="52"/>
        <v>Mar. avril , 2015</v>
      </c>
      <c r="Z189" s="431">
        <f t="shared" ca="1" si="43"/>
        <v>30</v>
      </c>
      <c r="AA189" s="432">
        <f t="shared" ca="1" si="44"/>
        <v>4</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Mar</v>
      </c>
      <c r="U190" s="249" t="str">
        <f t="shared" ca="1" si="51"/>
        <v>avril</v>
      </c>
      <c r="V190" s="184"/>
      <c r="W190" s="179"/>
      <c r="X190" s="430">
        <f t="shared" ca="1" si="55"/>
        <v>42094</v>
      </c>
      <c r="Y190" s="568" t="str">
        <f t="shared" ca="1" si="52"/>
        <v>Mar. avril , 2015</v>
      </c>
      <c r="Z190" s="431">
        <f t="shared" ca="1" si="43"/>
        <v>30</v>
      </c>
      <c r="AA190" s="432">
        <f t="shared" ca="1" si="44"/>
        <v>4</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Mar</v>
      </c>
      <c r="U191" s="249" t="str">
        <f t="shared" ca="1" si="51"/>
        <v>avril</v>
      </c>
      <c r="V191" s="184"/>
      <c r="W191" s="179"/>
      <c r="X191" s="430">
        <f t="shared" ca="1" si="55"/>
        <v>42094</v>
      </c>
      <c r="Y191" s="568" t="str">
        <f t="shared" ca="1" si="52"/>
        <v>Mar. avril , 2015</v>
      </c>
      <c r="Z191" s="431">
        <f t="shared" ca="1" si="43"/>
        <v>30</v>
      </c>
      <c r="AA191" s="432">
        <f t="shared" ca="1" si="44"/>
        <v>4</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Mar</v>
      </c>
      <c r="U192" s="249" t="str">
        <f t="shared" ca="1" si="51"/>
        <v>avril</v>
      </c>
      <c r="V192" s="184"/>
      <c r="W192" s="179"/>
      <c r="X192" s="430">
        <f t="shared" ca="1" si="55"/>
        <v>42094</v>
      </c>
      <c r="Y192" s="568" t="str">
        <f t="shared" ca="1" si="52"/>
        <v>Mar. avril , 2015</v>
      </c>
      <c r="Z192" s="431">
        <f t="shared" ca="1" si="43"/>
        <v>30</v>
      </c>
      <c r="AA192" s="432">
        <f t="shared" ca="1" si="44"/>
        <v>4</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Mar</v>
      </c>
      <c r="U193" s="249" t="str">
        <f t="shared" ca="1" si="51"/>
        <v>avril</v>
      </c>
      <c r="V193" s="184"/>
      <c r="W193" s="179"/>
      <c r="X193" s="430">
        <f t="shared" ca="1" si="55"/>
        <v>42094</v>
      </c>
      <c r="Y193" s="568" t="str">
        <f t="shared" ca="1" si="52"/>
        <v>Mar. avril , 2015</v>
      </c>
      <c r="Z193" s="431">
        <f t="shared" ca="1" si="43"/>
        <v>30</v>
      </c>
      <c r="AA193" s="432">
        <f t="shared" ca="1" si="44"/>
        <v>4</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Mar</v>
      </c>
      <c r="U194" s="249" t="str">
        <f t="shared" ca="1" si="51"/>
        <v>avril</v>
      </c>
      <c r="V194" s="184"/>
      <c r="W194" s="179"/>
      <c r="X194" s="430">
        <f t="shared" ca="1" si="55"/>
        <v>42094</v>
      </c>
      <c r="Y194" s="568" t="str">
        <f t="shared" ca="1" si="52"/>
        <v>Mar. avril , 2015</v>
      </c>
      <c r="Z194" s="431">
        <f t="shared" ca="1" si="43"/>
        <v>30</v>
      </c>
      <c r="AA194" s="432">
        <f t="shared" ca="1" si="44"/>
        <v>4</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_1"/>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83" priority="4" stopIfTrue="1">
      <formula>($D20=$D21)</formula>
    </cfRule>
  </conditionalFormatting>
  <conditionalFormatting sqref="AC20:AE194 AK20:AK194 AQ20:AR194 U18 X20:Z194">
    <cfRule type="cellIs" dxfId="682" priority="5" stopIfTrue="1" operator="notEqual">
      <formula>U17</formula>
    </cfRule>
  </conditionalFormatting>
  <conditionalFormatting sqref="B20:B194">
    <cfRule type="expression" dxfId="681" priority="6" stopIfTrue="1">
      <formula>($G20="- -")</formula>
    </cfRule>
  </conditionalFormatting>
  <conditionalFormatting sqref="BI10:BI12 BF11:BF12">
    <cfRule type="expression" dxfId="680" priority="7" stopIfTrue="1">
      <formula>LEN($AA9)&gt;4</formula>
    </cfRule>
    <cfRule type="expression" dxfId="679" priority="8" stopIfTrue="1">
      <formula>(LEN($C$9)=0)</formula>
    </cfRule>
  </conditionalFormatting>
  <conditionalFormatting sqref="BJ10:BN12">
    <cfRule type="expression" dxfId="678" priority="9" stopIfTrue="1">
      <formula>LEN($AA9)&gt;4</formula>
    </cfRule>
    <cfRule type="expression" dxfId="677" priority="10" stopIfTrue="1">
      <formula>(LEN(E$9)=0)</formula>
    </cfRule>
  </conditionalFormatting>
  <conditionalFormatting sqref="R20:R194">
    <cfRule type="expression" dxfId="676" priority="11" stopIfTrue="1">
      <formula>OR($G20=$G19,$D20=$D19)</formula>
    </cfRule>
    <cfRule type="expression" dxfId="675" priority="12" stopIfTrue="1">
      <formula>"ND($G21&lt;&gt;""- -"",$G21&lt;&gt;TEXT(X21,""Dddd, Mmmm dd, Yyyy""))"</formula>
    </cfRule>
    <cfRule type="expression" dxfId="674" priority="13" stopIfTrue="1">
      <formula>($AI20=1)</formula>
    </cfRule>
  </conditionalFormatting>
  <conditionalFormatting sqref="C20:C194">
    <cfRule type="expression" dxfId="673" priority="14" stopIfTrue="1">
      <formula>($X$16=$X$14)</formula>
    </cfRule>
    <cfRule type="expression" dxfId="672" priority="15" stopIfTrue="1">
      <formula>($AV20=1)</formula>
    </cfRule>
    <cfRule type="expression" dxfId="671" priority="16" stopIfTrue="1">
      <formula>AND(D20=1+D19,G20=X20)</formula>
    </cfRule>
  </conditionalFormatting>
  <conditionalFormatting sqref="D20">
    <cfRule type="expression" dxfId="670" priority="17" stopIfTrue="1">
      <formula>OR($G20=$G19,$D20=$D19)</formula>
    </cfRule>
    <cfRule type="expression" dxfId="669" priority="18" stopIfTrue="1">
      <formula>AND($G20&lt;&gt;"- -",$G20&lt;&gt;$Y20)</formula>
    </cfRule>
    <cfRule type="expression" dxfId="668" priority="19" stopIfTrue="1">
      <formula>($AI20=1)</formula>
    </cfRule>
  </conditionalFormatting>
  <conditionalFormatting sqref="E20:G20">
    <cfRule type="expression" dxfId="667" priority="20" stopIfTrue="1">
      <formula>OR($G20=$G19,$D20=$D19)</formula>
    </cfRule>
    <cfRule type="expression" dxfId="666" priority="21" stopIfTrue="1">
      <formula>AND($G20&lt;&gt;"- -",$G20&lt;&gt;$Y20)</formula>
    </cfRule>
    <cfRule type="expression" dxfId="665" priority="22" stopIfTrue="1">
      <formula>($AI20+$AX20&gt;0)</formula>
    </cfRule>
  </conditionalFormatting>
  <conditionalFormatting sqref="V5:V7 U6:U7 J6">
    <cfRule type="expression" dxfId="664" priority="23" stopIfTrue="1">
      <formula>OR($AC$7,$AC$6,#REF!)</formula>
    </cfRule>
  </conditionalFormatting>
  <conditionalFormatting sqref="U5">
    <cfRule type="expression" dxfId="663" priority="24" stopIfTrue="1">
      <formula>OR($AC$7,$AC$6)</formula>
    </cfRule>
  </conditionalFormatting>
  <conditionalFormatting sqref="V19">
    <cfRule type="cellIs" dxfId="662" priority="25" stopIfTrue="1" operator="equal">
      <formula>1</formula>
    </cfRule>
  </conditionalFormatting>
  <conditionalFormatting sqref="BJ13:BN13 R16:R17">
    <cfRule type="cellIs" dxfId="661" priority="26" stopIfTrue="1" operator="equal">
      <formula>0</formula>
    </cfRule>
  </conditionalFormatting>
  <conditionalFormatting sqref="AP20:AP194">
    <cfRule type="cellIs" dxfId="660" priority="27" stopIfTrue="1" operator="lessThan">
      <formula>999</formula>
    </cfRule>
  </conditionalFormatting>
  <conditionalFormatting sqref="BE19:BF19 K18:L18">
    <cfRule type="expression" dxfId="659" priority="28" stopIfTrue="1">
      <formula>($K$19=$AL$7)</formula>
    </cfRule>
  </conditionalFormatting>
  <conditionalFormatting sqref="BE20:BF20">
    <cfRule type="expression" dxfId="658" priority="29" stopIfTrue="1">
      <formula>($K$19=$AL$7)</formula>
    </cfRule>
  </conditionalFormatting>
  <conditionalFormatting sqref="AB7">
    <cfRule type="expression" dxfId="657" priority="30" stopIfTrue="1">
      <formula>$AC$7</formula>
    </cfRule>
  </conditionalFormatting>
  <conditionalFormatting sqref="AB6">
    <cfRule type="expression" dxfId="656" priority="31" stopIfTrue="1">
      <formula>$AC$6</formula>
    </cfRule>
  </conditionalFormatting>
  <conditionalFormatting sqref="AK5:BO6">
    <cfRule type="cellIs" dxfId="655" priority="32" stopIfTrue="1" operator="equal">
      <formula>0</formula>
    </cfRule>
  </conditionalFormatting>
  <conditionalFormatting sqref="AJ16:AJ17 AJ20:AJ194">
    <cfRule type="cellIs" dxfId="654" priority="33" stopIfTrue="1" operator="greaterThan">
      <formula>0</formula>
    </cfRule>
  </conditionalFormatting>
  <conditionalFormatting sqref="AF20:AG194">
    <cfRule type="cellIs" dxfId="653" priority="34" stopIfTrue="1" operator="greaterThan">
      <formula>1</formula>
    </cfRule>
  </conditionalFormatting>
  <conditionalFormatting sqref="AV20:AV194">
    <cfRule type="cellIs" dxfId="652" priority="35" stopIfTrue="1" operator="equal">
      <formula>1</formula>
    </cfRule>
  </conditionalFormatting>
  <conditionalFormatting sqref="AU20:AU194">
    <cfRule type="expression" dxfId="651" priority="36" stopIfTrue="1">
      <formula>LEN(AU20)&gt;2</formula>
    </cfRule>
  </conditionalFormatting>
  <conditionalFormatting sqref="AK2:BO2">
    <cfRule type="cellIs" dxfId="650" priority="37" stopIfTrue="1" operator="equal">
      <formula>0</formula>
    </cfRule>
  </conditionalFormatting>
  <conditionalFormatting sqref="D18:G19">
    <cfRule type="expression" dxfId="649" priority="38" stopIfTrue="1">
      <formula>($AB$16&lt;2)</formula>
    </cfRule>
  </conditionalFormatting>
  <conditionalFormatting sqref="B18">
    <cfRule type="expression" dxfId="648" priority="39" stopIfTrue="1">
      <formula>(B18&gt;DATE(2000+$Y$2,$AA$21+1,1)-DATE(2000+$Y$2,$AA$21,1))</formula>
    </cfRule>
  </conditionalFormatting>
  <conditionalFormatting sqref="U201:AB201">
    <cfRule type="expression" dxfId="647" priority="40" stopIfTrue="1">
      <formula>(LEN($X$11)&gt;4)</formula>
    </cfRule>
  </conditionalFormatting>
  <conditionalFormatting sqref="N19:Q19 BH20:BK20">
    <cfRule type="cellIs" dxfId="646" priority="41" stopIfTrue="1" operator="equal">
      <formula>0</formula>
    </cfRule>
    <cfRule type="expression" dxfId="645" priority="42" stopIfTrue="1">
      <formula>($AJ$2=$AF$5)</formula>
    </cfRule>
  </conditionalFormatting>
  <conditionalFormatting sqref="M19 BG20">
    <cfRule type="cellIs" dxfId="644" priority="43" stopIfTrue="1" operator="equal">
      <formula>0</formula>
    </cfRule>
    <cfRule type="expression" dxfId="643" priority="44" stopIfTrue="1">
      <formula>($AJ$2=$AF$5)</formula>
    </cfRule>
  </conditionalFormatting>
  <conditionalFormatting sqref="C17">
    <cfRule type="cellIs" dxfId="642" priority="45" stopIfTrue="1" operator="equal">
      <formula>"X"</formula>
    </cfRule>
  </conditionalFormatting>
  <conditionalFormatting sqref="B16:J16">
    <cfRule type="expression" dxfId="641" priority="46" stopIfTrue="1">
      <formula>AND($AJ$2=$AF$5,$X$16=$X$13)</formula>
    </cfRule>
  </conditionalFormatting>
  <conditionalFormatting sqref="AW20:AW194">
    <cfRule type="cellIs" dxfId="640" priority="47" stopIfTrue="1" operator="equal">
      <formula>0</formula>
    </cfRule>
  </conditionalFormatting>
  <conditionalFormatting sqref="AB20:AB194">
    <cfRule type="cellIs" dxfId="639" priority="48" stopIfTrue="1" operator="greaterThan">
      <formula>0</formula>
    </cfRule>
    <cfRule type="cellIs" dxfId="638" priority="49" stopIfTrue="1" operator="lessThan">
      <formula>0</formula>
    </cfRule>
  </conditionalFormatting>
  <conditionalFormatting sqref="J7">
    <cfRule type="cellIs" dxfId="637" priority="50" stopIfTrue="1" operator="lessThan">
      <formula>0</formula>
    </cfRule>
  </conditionalFormatting>
  <conditionalFormatting sqref="N20:Q194">
    <cfRule type="expression" dxfId="636" priority="51" stopIfTrue="1">
      <formula>OR($AW20=0,$AV20=1,$AG20=99,$AJ$2=$AF$5)</formula>
    </cfRule>
  </conditionalFormatting>
  <conditionalFormatting sqref="M20:M194">
    <cfRule type="expression" dxfId="635" priority="52" stopIfTrue="1">
      <formula>OR($AJ$2=$AF$5,$AW20=0,$AV20=1,$AG20=99)</formula>
    </cfRule>
    <cfRule type="cellIs" dxfId="634" priority="53" stopIfTrue="1" operator="lessThan">
      <formula>0</formula>
    </cfRule>
    <cfRule type="expression" dxfId="633" priority="54" stopIfTrue="1">
      <formula>($D19=$D20)</formula>
    </cfRule>
  </conditionalFormatting>
  <conditionalFormatting sqref="BM20:BN194">
    <cfRule type="cellIs" dxfId="632" priority="55" stopIfTrue="1" operator="notEqual">
      <formula>1</formula>
    </cfRule>
  </conditionalFormatting>
  <conditionalFormatting sqref="L35:L194">
    <cfRule type="expression" dxfId="631" priority="56" stopIfTrue="1">
      <formula>OR($AJ$2=$AF$5,$AW35=0,$AV35=1,$AG35=99)</formula>
    </cfRule>
    <cfRule type="expression" dxfId="630" priority="57" stopIfTrue="1">
      <formula>AND(ISNUMBER(L35),OR(AND(L35&lt;K34,B35&gt;1),K35&gt;L35,$BN35&lt;&gt;1))</formula>
    </cfRule>
  </conditionalFormatting>
  <conditionalFormatting sqref="K35:K194">
    <cfRule type="expression" dxfId="629" priority="58" stopIfTrue="1">
      <formula>OR($AJ$2=$AF$5,$AW35=0,$AV35=1,$AG35=99)</formula>
    </cfRule>
    <cfRule type="expression" dxfId="628" priority="59" stopIfTrue="1">
      <formula>AND(ISNUMBER(K35),OR(K35&lt;L34,K35&gt;L35,$BM35&lt;&gt;1))</formula>
    </cfRule>
  </conditionalFormatting>
  <conditionalFormatting sqref="B13:B15">
    <cfRule type="expression" dxfId="627" priority="60" stopIfTrue="1">
      <formula>AND($AJ$2=$AF$5,$X$16=$X$13)</formula>
    </cfRule>
  </conditionalFormatting>
  <conditionalFormatting sqref="D21:D194">
    <cfRule type="expression" dxfId="626" priority="61" stopIfTrue="1">
      <formula>OR($G21=$G20,$D21=$D20)</formula>
    </cfRule>
    <cfRule type="expression" dxfId="625" priority="62" stopIfTrue="1">
      <formula>AND($G21&lt;&gt;"- -",$G21&lt;&gt;$Y21)</formula>
    </cfRule>
    <cfRule type="expression" dxfId="624" priority="63" stopIfTrue="1">
      <formula>($AI21=1)</formula>
    </cfRule>
  </conditionalFormatting>
  <conditionalFormatting sqref="E21:G194">
    <cfRule type="expression" dxfId="623" priority="64" stopIfTrue="1">
      <formula>OR($G21=$G20,$D21=$D20)</formula>
    </cfRule>
    <cfRule type="expression" dxfId="622" priority="65" stopIfTrue="1">
      <formula>AND($G21&lt;&gt;"- -",$G21&lt;&gt;$Y21)</formula>
    </cfRule>
    <cfRule type="expression" dxfId="621" priority="66" stopIfTrue="1">
      <formula>($AI21+$AX21&gt;0)</formula>
    </cfRule>
  </conditionalFormatting>
  <conditionalFormatting sqref="L20:L34">
    <cfRule type="expression" dxfId="620" priority="67" stopIfTrue="1">
      <formula>OR($AJ$2=$AF$5,$AW20=0,$AV20=1,$AG20=99)</formula>
    </cfRule>
    <cfRule type="expression" dxfId="619" priority="68" stopIfTrue="1">
      <formula>AND(ISNUMBER(L20),OR(AND(L20&lt;K19,B20&gt;1),K20&gt;L20))</formula>
    </cfRule>
  </conditionalFormatting>
  <conditionalFormatting sqref="K20:K34">
    <cfRule type="expression" dxfId="618" priority="69" stopIfTrue="1">
      <formula>OR($AJ$2=$AF$5,$AW20=0,$AV20=1,$AG20=99)</formula>
    </cfRule>
    <cfRule type="expression" dxfId="617" priority="70" stopIfTrue="1">
      <formula>AND(ISNUMBER(K20),ISNUMBER(L20),OR(K20&lt;L19,K20&gt;L20))</formula>
    </cfRule>
  </conditionalFormatting>
  <conditionalFormatting sqref="C9:J9">
    <cfRule type="expression" dxfId="616" priority="71" stopIfTrue="1">
      <formula>AND(ISNUMBER(C$9),ISNUMBER(C10),(C$9&gt;C$10))</formula>
    </cfRule>
  </conditionalFormatting>
  <conditionalFormatting sqref="E8:F8">
    <cfRule type="expression" dxfId="615" priority="72" stopIfTrue="1">
      <formula>(BJ$13&gt;0)</formula>
    </cfRule>
    <cfRule type="expression" dxfId="614" priority="73" stopIfTrue="1">
      <formula>AND(ISNUMBER(E$9),ISNUMBER(E10),(E$9&gt;E$10))</formula>
    </cfRule>
  </conditionalFormatting>
  <conditionalFormatting sqref="G8:J8">
    <cfRule type="expression" dxfId="613" priority="74" stopIfTrue="1">
      <formula>(BK$13&gt;0)</formula>
    </cfRule>
    <cfRule type="expression" dxfId="612" priority="75" stopIfTrue="1">
      <formula>AND(ISNUMBER(G$9),ISNUMBER(G10),(G$9&gt;G$10))</formula>
    </cfRule>
  </conditionalFormatting>
  <conditionalFormatting sqref="H6:I7">
    <cfRule type="expression" dxfId="611" priority="76" stopIfTrue="1">
      <formula>AND(ISNUMBER($H$7),$H$7&lt;$I$7)</formula>
    </cfRule>
  </conditionalFormatting>
  <conditionalFormatting sqref="C10:J10">
    <cfRule type="expression" dxfId="610"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C:\Users\SBRISS~1\AppData\Local\Temp\notesF3B52A\[~7318079.xlsx]05</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05</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31</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mai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May</v>
      </c>
      <c r="AF5" s="196">
        <f ca="1">DATE(AE7,AD6+1,1)-DATE(AE7,AD6,1)</f>
        <v>31</v>
      </c>
      <c r="AG5" s="241" t="str">
        <f ca="1">'NTS ONLY_set_year'!E104&amp;$AF$5&amp;'NTS ONLY_set_year'!E7</f>
        <v>◄ ◄ ◄ Seulement 31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31</v>
      </c>
      <c r="V6" s="342" t="str">
        <f>'NTS ONLY_set_year'!E53</f>
        <v>Jours de disponibilité du véhicule à des fins personnelles</v>
      </c>
      <c r="W6" s="343"/>
      <c r="X6" s="343"/>
      <c r="Y6" s="343"/>
      <c r="Z6" s="343"/>
      <c r="AA6" s="344">
        <f>$D$7</f>
        <v>0</v>
      </c>
      <c r="AB6" s="201"/>
      <c r="AC6" s="202"/>
      <c r="AD6" s="345">
        <f ca="1">MATCH(AD4,'Annual Summary_Sommaire annuel'!$Y$24:$Y$35,0)</f>
        <v>5</v>
      </c>
      <c r="AE6" s="204" t="str">
        <f ca="1">TEXT(DATE($AE$7,$AD$6,1),"Mmmm, YYYY")</f>
        <v>May, 2015</v>
      </c>
      <c r="AF6" s="205">
        <f ca="1">$AF$5</f>
        <v>31</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31</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42124</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31</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31</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mai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May</v>
      </c>
      <c r="V18" s="652" t="str">
        <f ca="1">AE6</f>
        <v>May,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mai</v>
      </c>
      <c r="V19" s="652" t="str">
        <f ca="1">U19&amp;" "&amp;Year_four_digits</f>
        <v>mai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Ven.  1 mai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Ven</v>
      </c>
      <c r="U20" s="249" t="str">
        <f ca="1">$U$19</f>
        <v>mai</v>
      </c>
      <c r="V20" s="179"/>
      <c r="W20" s="179"/>
      <c r="X20" s="430">
        <f ca="1">$AE$8+D20</f>
        <v>42125</v>
      </c>
      <c r="Y20" s="568" t="str">
        <f ca="1">IF(Y14="f",T20&amp;". "&amp;" "&amp;R20&amp;" "&amp;U20&amp;" "&amp;$AE$7,T20&amp;". "&amp;U20&amp;" "&amp;R20&amp;", "&amp;$AE$7)</f>
        <v>Ven.  1 mai 2015</v>
      </c>
      <c r="Z20" s="431">
        <f t="shared" ref="Z20:Z83" ca="1" si="4">MIN(R20,$AF$5)</f>
        <v>1</v>
      </c>
      <c r="AA20" s="432">
        <f t="shared" ref="AA20:AA83" ca="1" si="5">$AD$6</f>
        <v>5</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31</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Jeu</v>
      </c>
      <c r="U21" s="249" t="str">
        <f t="shared" ref="U21:U84" ca="1" si="13">$U$19</f>
        <v>mai</v>
      </c>
      <c r="V21" s="184"/>
      <c r="W21" s="179"/>
      <c r="X21" s="430">
        <f ca="1">$AE$8+D21</f>
        <v>42124</v>
      </c>
      <c r="Y21" s="568" t="str">
        <f t="shared" ref="Y21:Y84" ca="1" si="14">IF(Y15="f",T21&amp;". "&amp;" "&amp;R21&amp;" "&amp;U21&amp;" "&amp;$AE$7,T21&amp;". "&amp;U21&amp;" "&amp;R21&amp;", "&amp;$AE$7)</f>
        <v>Jeu. mai , 2015</v>
      </c>
      <c r="Z21" s="431">
        <f t="shared" ca="1" si="4"/>
        <v>31</v>
      </c>
      <c r="AA21" s="432">
        <f t="shared" ca="1" si="5"/>
        <v>5</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Jeu</v>
      </c>
      <c r="U22" s="249" t="str">
        <f t="shared" ca="1" si="13"/>
        <v>mai</v>
      </c>
      <c r="V22" s="184"/>
      <c r="W22" s="179"/>
      <c r="X22" s="430">
        <f t="shared" ref="X22:X85" ca="1" si="17">$AE$8+D22</f>
        <v>42124</v>
      </c>
      <c r="Y22" s="568" t="str">
        <f t="shared" ca="1" si="14"/>
        <v>Jeu. mai , 2015</v>
      </c>
      <c r="Z22" s="431">
        <f t="shared" ca="1" si="4"/>
        <v>31</v>
      </c>
      <c r="AA22" s="432">
        <f t="shared" ca="1" si="5"/>
        <v>5</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Jeu</v>
      </c>
      <c r="U23" s="249" t="str">
        <f t="shared" ca="1" si="13"/>
        <v>mai</v>
      </c>
      <c r="V23" s="184"/>
      <c r="W23" s="179"/>
      <c r="X23" s="430">
        <f t="shared" ca="1" si="17"/>
        <v>42124</v>
      </c>
      <c r="Y23" s="568" t="str">
        <f t="shared" ca="1" si="14"/>
        <v>Jeu. mai , 2015</v>
      </c>
      <c r="Z23" s="431">
        <f t="shared" ca="1" si="4"/>
        <v>31</v>
      </c>
      <c r="AA23" s="432">
        <f t="shared" ca="1" si="5"/>
        <v>5</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Jeu</v>
      </c>
      <c r="U24" s="249" t="str">
        <f t="shared" ca="1" si="13"/>
        <v>mai</v>
      </c>
      <c r="V24" s="184"/>
      <c r="W24" s="179"/>
      <c r="X24" s="430">
        <f t="shared" ca="1" si="17"/>
        <v>42124</v>
      </c>
      <c r="Y24" s="568" t="str">
        <f t="shared" ca="1" si="14"/>
        <v>Jeu. mai , 2015</v>
      </c>
      <c r="Z24" s="431">
        <f t="shared" ca="1" si="4"/>
        <v>31</v>
      </c>
      <c r="AA24" s="432">
        <f t="shared" ca="1" si="5"/>
        <v>5</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Jeu</v>
      </c>
      <c r="U25" s="249" t="str">
        <f t="shared" ca="1" si="13"/>
        <v>mai</v>
      </c>
      <c r="V25" s="184"/>
      <c r="W25" s="179"/>
      <c r="X25" s="430">
        <f t="shared" ca="1" si="17"/>
        <v>42124</v>
      </c>
      <c r="Y25" s="568" t="str">
        <f t="shared" ca="1" si="14"/>
        <v>Jeu. mai , 2015</v>
      </c>
      <c r="Z25" s="431">
        <f t="shared" ca="1" si="4"/>
        <v>31</v>
      </c>
      <c r="AA25" s="432">
        <f t="shared" ca="1" si="5"/>
        <v>5</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Jeu</v>
      </c>
      <c r="U26" s="249" t="str">
        <f t="shared" ca="1" si="13"/>
        <v>mai</v>
      </c>
      <c r="V26" s="184"/>
      <c r="W26" s="179"/>
      <c r="X26" s="430">
        <f t="shared" ca="1" si="17"/>
        <v>42124</v>
      </c>
      <c r="Y26" s="568" t="str">
        <f t="shared" ca="1" si="14"/>
        <v>Jeu. mai , 2015</v>
      </c>
      <c r="Z26" s="431">
        <f t="shared" ca="1" si="4"/>
        <v>31</v>
      </c>
      <c r="AA26" s="432">
        <f t="shared" ca="1" si="5"/>
        <v>5</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Jeu</v>
      </c>
      <c r="U27" s="249" t="str">
        <f t="shared" ca="1" si="13"/>
        <v>mai</v>
      </c>
      <c r="V27" s="184"/>
      <c r="W27" s="179"/>
      <c r="X27" s="430">
        <f t="shared" ca="1" si="17"/>
        <v>42124</v>
      </c>
      <c r="Y27" s="568" t="str">
        <f t="shared" ca="1" si="14"/>
        <v>Jeu. mai , 2015</v>
      </c>
      <c r="Z27" s="431">
        <f t="shared" ca="1" si="4"/>
        <v>31</v>
      </c>
      <c r="AA27" s="432">
        <f t="shared" ca="1" si="5"/>
        <v>5</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Jeu</v>
      </c>
      <c r="U28" s="249" t="str">
        <f t="shared" ca="1" si="13"/>
        <v>mai</v>
      </c>
      <c r="V28" s="184"/>
      <c r="W28" s="179"/>
      <c r="X28" s="430">
        <f t="shared" ca="1" si="17"/>
        <v>42124</v>
      </c>
      <c r="Y28" s="568" t="str">
        <f t="shared" ca="1" si="14"/>
        <v>Jeu. mai , 2015</v>
      </c>
      <c r="Z28" s="431">
        <f t="shared" ca="1" si="4"/>
        <v>31</v>
      </c>
      <c r="AA28" s="432">
        <f t="shared" ca="1" si="5"/>
        <v>5</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Jeu</v>
      </c>
      <c r="U29" s="249" t="str">
        <f t="shared" ca="1" si="13"/>
        <v>mai</v>
      </c>
      <c r="V29" s="184"/>
      <c r="W29" s="179"/>
      <c r="X29" s="430">
        <f t="shared" ca="1" si="17"/>
        <v>42124</v>
      </c>
      <c r="Y29" s="568" t="str">
        <f t="shared" ca="1" si="14"/>
        <v>Jeu. mai , 2015</v>
      </c>
      <c r="Z29" s="431">
        <f t="shared" ca="1" si="4"/>
        <v>31</v>
      </c>
      <c r="AA29" s="432">
        <f t="shared" ca="1" si="5"/>
        <v>5</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Jeu</v>
      </c>
      <c r="U30" s="249" t="str">
        <f t="shared" ca="1" si="13"/>
        <v>mai</v>
      </c>
      <c r="V30" s="184"/>
      <c r="W30" s="179"/>
      <c r="X30" s="430">
        <f t="shared" ca="1" si="17"/>
        <v>42124</v>
      </c>
      <c r="Y30" s="568" t="str">
        <f t="shared" ca="1" si="14"/>
        <v>Jeu. mai , 2015</v>
      </c>
      <c r="Z30" s="431">
        <f t="shared" ca="1" si="4"/>
        <v>31</v>
      </c>
      <c r="AA30" s="432">
        <f t="shared" ca="1" si="5"/>
        <v>5</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Jeu</v>
      </c>
      <c r="U31" s="249" t="str">
        <f t="shared" ca="1" si="13"/>
        <v>mai</v>
      </c>
      <c r="V31" s="184"/>
      <c r="W31" s="179"/>
      <c r="X31" s="430">
        <f t="shared" ca="1" si="17"/>
        <v>42124</v>
      </c>
      <c r="Y31" s="568" t="str">
        <f t="shared" ca="1" si="14"/>
        <v>Jeu. mai , 2015</v>
      </c>
      <c r="Z31" s="431">
        <f t="shared" ca="1" si="4"/>
        <v>31</v>
      </c>
      <c r="AA31" s="432">
        <f t="shared" ca="1" si="5"/>
        <v>5</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Jeu</v>
      </c>
      <c r="U32" s="249" t="str">
        <f t="shared" ca="1" si="13"/>
        <v>mai</v>
      </c>
      <c r="V32" s="184"/>
      <c r="W32" s="179"/>
      <c r="X32" s="430">
        <f t="shared" ca="1" si="17"/>
        <v>42124</v>
      </c>
      <c r="Y32" s="568" t="str">
        <f t="shared" ca="1" si="14"/>
        <v>Jeu. mai , 2015</v>
      </c>
      <c r="Z32" s="431">
        <f t="shared" ca="1" si="4"/>
        <v>31</v>
      </c>
      <c r="AA32" s="432">
        <f t="shared" ca="1" si="5"/>
        <v>5</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Jeu</v>
      </c>
      <c r="U33" s="249" t="str">
        <f t="shared" ca="1" si="13"/>
        <v>mai</v>
      </c>
      <c r="V33" s="184"/>
      <c r="W33" s="179"/>
      <c r="X33" s="430">
        <f t="shared" ca="1" si="17"/>
        <v>42124</v>
      </c>
      <c r="Y33" s="568" t="str">
        <f t="shared" ca="1" si="14"/>
        <v>Jeu. mai , 2015</v>
      </c>
      <c r="Z33" s="431">
        <f t="shared" ca="1" si="4"/>
        <v>31</v>
      </c>
      <c r="AA33" s="432">
        <f t="shared" ca="1" si="5"/>
        <v>5</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Jeu</v>
      </c>
      <c r="U34" s="249" t="str">
        <f t="shared" ca="1" si="13"/>
        <v>mai</v>
      </c>
      <c r="V34" s="184"/>
      <c r="W34" s="179"/>
      <c r="X34" s="430">
        <f t="shared" ca="1" si="17"/>
        <v>42124</v>
      </c>
      <c r="Y34" s="568" t="str">
        <f t="shared" ca="1" si="14"/>
        <v>Jeu. mai , 2015</v>
      </c>
      <c r="Z34" s="431">
        <f t="shared" ca="1" si="4"/>
        <v>31</v>
      </c>
      <c r="AA34" s="432">
        <f t="shared" ca="1" si="5"/>
        <v>5</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Jeu</v>
      </c>
      <c r="U35" s="249" t="str">
        <f t="shared" ca="1" si="13"/>
        <v>mai</v>
      </c>
      <c r="V35" s="184"/>
      <c r="W35" s="179"/>
      <c r="X35" s="430">
        <f t="shared" ca="1" si="17"/>
        <v>42124</v>
      </c>
      <c r="Y35" s="568" t="str">
        <f t="shared" ca="1" si="14"/>
        <v>Jeu. mai , 2015</v>
      </c>
      <c r="Z35" s="431">
        <f t="shared" ca="1" si="4"/>
        <v>31</v>
      </c>
      <c r="AA35" s="432">
        <f t="shared" ca="1" si="5"/>
        <v>5</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Jeu</v>
      </c>
      <c r="U36" s="249" t="str">
        <f t="shared" ca="1" si="13"/>
        <v>mai</v>
      </c>
      <c r="V36" s="184"/>
      <c r="W36" s="179"/>
      <c r="X36" s="430">
        <f t="shared" ca="1" si="17"/>
        <v>42124</v>
      </c>
      <c r="Y36" s="568" t="str">
        <f t="shared" ca="1" si="14"/>
        <v>Jeu. mai , 2015</v>
      </c>
      <c r="Z36" s="431">
        <f t="shared" ca="1" si="4"/>
        <v>31</v>
      </c>
      <c r="AA36" s="432">
        <f t="shared" ca="1" si="5"/>
        <v>5</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Jeu</v>
      </c>
      <c r="U37" s="249" t="str">
        <f t="shared" ca="1" si="13"/>
        <v>mai</v>
      </c>
      <c r="V37" s="184"/>
      <c r="W37" s="179"/>
      <c r="X37" s="430">
        <f t="shared" ca="1" si="17"/>
        <v>42124</v>
      </c>
      <c r="Y37" s="568" t="str">
        <f t="shared" ca="1" si="14"/>
        <v>Jeu. mai , 2015</v>
      </c>
      <c r="Z37" s="431">
        <f t="shared" ca="1" si="4"/>
        <v>31</v>
      </c>
      <c r="AA37" s="432">
        <f t="shared" ca="1" si="5"/>
        <v>5</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Jeu</v>
      </c>
      <c r="U38" s="249" t="str">
        <f t="shared" ca="1" si="13"/>
        <v>mai</v>
      </c>
      <c r="V38" s="184"/>
      <c r="W38" s="179"/>
      <c r="X38" s="430">
        <f t="shared" ca="1" si="17"/>
        <v>42124</v>
      </c>
      <c r="Y38" s="568" t="str">
        <f t="shared" ca="1" si="14"/>
        <v>Jeu. mai , 2015</v>
      </c>
      <c r="Z38" s="431">
        <f t="shared" ca="1" si="4"/>
        <v>31</v>
      </c>
      <c r="AA38" s="432">
        <f t="shared" ca="1" si="5"/>
        <v>5</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Jeu</v>
      </c>
      <c r="U39" s="249" t="str">
        <f t="shared" ca="1" si="13"/>
        <v>mai</v>
      </c>
      <c r="V39" s="184"/>
      <c r="W39" s="179"/>
      <c r="X39" s="430">
        <f t="shared" ca="1" si="17"/>
        <v>42124</v>
      </c>
      <c r="Y39" s="568" t="str">
        <f t="shared" ca="1" si="14"/>
        <v>Jeu. mai , 2015</v>
      </c>
      <c r="Z39" s="431">
        <f t="shared" ca="1" si="4"/>
        <v>31</v>
      </c>
      <c r="AA39" s="432">
        <f t="shared" ca="1" si="5"/>
        <v>5</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Jeu</v>
      </c>
      <c r="U40" s="249" t="str">
        <f t="shared" ca="1" si="13"/>
        <v>mai</v>
      </c>
      <c r="V40" s="184"/>
      <c r="W40" s="179"/>
      <c r="X40" s="430">
        <f t="shared" ca="1" si="17"/>
        <v>42124</v>
      </c>
      <c r="Y40" s="568" t="str">
        <f t="shared" ca="1" si="14"/>
        <v>Jeu. mai , 2015</v>
      </c>
      <c r="Z40" s="431">
        <f t="shared" ca="1" si="4"/>
        <v>31</v>
      </c>
      <c r="AA40" s="432">
        <f t="shared" ca="1" si="5"/>
        <v>5</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Jeu</v>
      </c>
      <c r="U41" s="249" t="str">
        <f t="shared" ca="1" si="13"/>
        <v>mai</v>
      </c>
      <c r="V41" s="184"/>
      <c r="W41" s="179"/>
      <c r="X41" s="430">
        <f t="shared" ca="1" si="17"/>
        <v>42124</v>
      </c>
      <c r="Y41" s="568" t="str">
        <f t="shared" ca="1" si="14"/>
        <v>Jeu. mai , 2015</v>
      </c>
      <c r="Z41" s="431">
        <f t="shared" ca="1" si="4"/>
        <v>31</v>
      </c>
      <c r="AA41" s="432">
        <f t="shared" ca="1" si="5"/>
        <v>5</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Jeu</v>
      </c>
      <c r="U42" s="249" t="str">
        <f t="shared" ca="1" si="13"/>
        <v>mai</v>
      </c>
      <c r="V42" s="184"/>
      <c r="W42" s="179"/>
      <c r="X42" s="430">
        <f t="shared" ca="1" si="17"/>
        <v>42124</v>
      </c>
      <c r="Y42" s="568" t="str">
        <f t="shared" ca="1" si="14"/>
        <v>Jeu. mai , 2015</v>
      </c>
      <c r="Z42" s="431">
        <f t="shared" ca="1" si="4"/>
        <v>31</v>
      </c>
      <c r="AA42" s="432">
        <f t="shared" ca="1" si="5"/>
        <v>5</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Jeu</v>
      </c>
      <c r="U43" s="249" t="str">
        <f t="shared" ca="1" si="13"/>
        <v>mai</v>
      </c>
      <c r="V43" s="184"/>
      <c r="W43" s="179"/>
      <c r="X43" s="430">
        <f t="shared" ca="1" si="17"/>
        <v>42124</v>
      </c>
      <c r="Y43" s="568" t="str">
        <f t="shared" ca="1" si="14"/>
        <v>Jeu. mai , 2015</v>
      </c>
      <c r="Z43" s="431">
        <f t="shared" ca="1" si="4"/>
        <v>31</v>
      </c>
      <c r="AA43" s="432">
        <f t="shared" ca="1" si="5"/>
        <v>5</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Jeu</v>
      </c>
      <c r="U44" s="249" t="str">
        <f t="shared" ca="1" si="13"/>
        <v>mai</v>
      </c>
      <c r="V44" s="184"/>
      <c r="W44" s="179"/>
      <c r="X44" s="430">
        <f t="shared" ca="1" si="17"/>
        <v>42124</v>
      </c>
      <c r="Y44" s="568" t="str">
        <f t="shared" ca="1" si="14"/>
        <v>Jeu. mai , 2015</v>
      </c>
      <c r="Z44" s="431">
        <f t="shared" ca="1" si="4"/>
        <v>31</v>
      </c>
      <c r="AA44" s="432">
        <f t="shared" ca="1" si="5"/>
        <v>5</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Jeu</v>
      </c>
      <c r="U45" s="249" t="str">
        <f t="shared" ca="1" si="13"/>
        <v>mai</v>
      </c>
      <c r="V45" s="184"/>
      <c r="W45" s="179"/>
      <c r="X45" s="430">
        <f t="shared" ca="1" si="17"/>
        <v>42124</v>
      </c>
      <c r="Y45" s="568" t="str">
        <f t="shared" ca="1" si="14"/>
        <v>Jeu. mai , 2015</v>
      </c>
      <c r="Z45" s="431">
        <f t="shared" ca="1" si="4"/>
        <v>31</v>
      </c>
      <c r="AA45" s="432">
        <f t="shared" ca="1" si="5"/>
        <v>5</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Jeu</v>
      </c>
      <c r="U46" s="249" t="str">
        <f t="shared" ca="1" si="13"/>
        <v>mai</v>
      </c>
      <c r="V46" s="184"/>
      <c r="W46" s="179"/>
      <c r="X46" s="430">
        <f t="shared" ca="1" si="17"/>
        <v>42124</v>
      </c>
      <c r="Y46" s="568" t="str">
        <f t="shared" ca="1" si="14"/>
        <v>Jeu. mai , 2015</v>
      </c>
      <c r="Z46" s="431">
        <f t="shared" ca="1" si="4"/>
        <v>31</v>
      </c>
      <c r="AA46" s="432">
        <f t="shared" ca="1" si="5"/>
        <v>5</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Jeu</v>
      </c>
      <c r="U47" s="249" t="str">
        <f t="shared" ca="1" si="13"/>
        <v>mai</v>
      </c>
      <c r="V47" s="184"/>
      <c r="W47" s="179"/>
      <c r="X47" s="430">
        <f t="shared" ca="1" si="17"/>
        <v>42124</v>
      </c>
      <c r="Y47" s="568" t="str">
        <f t="shared" ca="1" si="14"/>
        <v>Jeu. mai , 2015</v>
      </c>
      <c r="Z47" s="431">
        <f t="shared" ca="1" si="4"/>
        <v>31</v>
      </c>
      <c r="AA47" s="432">
        <f t="shared" ca="1" si="5"/>
        <v>5</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Jeu</v>
      </c>
      <c r="U48" s="249" t="str">
        <f t="shared" ca="1" si="13"/>
        <v>mai</v>
      </c>
      <c r="V48" s="184"/>
      <c r="W48" s="179"/>
      <c r="X48" s="430">
        <f t="shared" ca="1" si="17"/>
        <v>42124</v>
      </c>
      <c r="Y48" s="568" t="str">
        <f t="shared" ca="1" si="14"/>
        <v>Jeu. mai , 2015</v>
      </c>
      <c r="Z48" s="431">
        <f t="shared" ca="1" si="4"/>
        <v>31</v>
      </c>
      <c r="AA48" s="432">
        <f t="shared" ca="1" si="5"/>
        <v>5</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Jeu</v>
      </c>
      <c r="U49" s="249" t="str">
        <f t="shared" ca="1" si="13"/>
        <v>mai</v>
      </c>
      <c r="V49" s="184"/>
      <c r="W49" s="179"/>
      <c r="X49" s="430">
        <f t="shared" ca="1" si="17"/>
        <v>42124</v>
      </c>
      <c r="Y49" s="568" t="str">
        <f t="shared" ca="1" si="14"/>
        <v>Jeu. mai , 2015</v>
      </c>
      <c r="Z49" s="431">
        <f t="shared" ca="1" si="4"/>
        <v>31</v>
      </c>
      <c r="AA49" s="432">
        <f t="shared" ca="1" si="5"/>
        <v>5</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Jeu</v>
      </c>
      <c r="U50" s="249" t="str">
        <f t="shared" ca="1" si="13"/>
        <v>mai</v>
      </c>
      <c r="V50" s="184"/>
      <c r="W50" s="179"/>
      <c r="X50" s="430">
        <f t="shared" ca="1" si="17"/>
        <v>42124</v>
      </c>
      <c r="Y50" s="568" t="str">
        <f t="shared" ca="1" si="14"/>
        <v>Jeu. mai , 2015</v>
      </c>
      <c r="Z50" s="431">
        <f t="shared" ca="1" si="4"/>
        <v>31</v>
      </c>
      <c r="AA50" s="432">
        <f t="shared" ca="1" si="5"/>
        <v>5</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Jeu</v>
      </c>
      <c r="U51" s="249" t="str">
        <f t="shared" ca="1" si="13"/>
        <v>mai</v>
      </c>
      <c r="V51" s="184"/>
      <c r="W51" s="179"/>
      <c r="X51" s="430">
        <f t="shared" ca="1" si="17"/>
        <v>42124</v>
      </c>
      <c r="Y51" s="568" t="str">
        <f t="shared" ca="1" si="14"/>
        <v>Jeu. mai , 2015</v>
      </c>
      <c r="Z51" s="431">
        <f t="shared" ca="1" si="4"/>
        <v>31</v>
      </c>
      <c r="AA51" s="432">
        <f t="shared" ca="1" si="5"/>
        <v>5</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Jeu</v>
      </c>
      <c r="U52" s="249" t="str">
        <f t="shared" ca="1" si="13"/>
        <v>mai</v>
      </c>
      <c r="V52" s="184"/>
      <c r="W52" s="179"/>
      <c r="X52" s="430">
        <f t="shared" ca="1" si="17"/>
        <v>42124</v>
      </c>
      <c r="Y52" s="568" t="str">
        <f t="shared" ca="1" si="14"/>
        <v>Jeu. mai , 2015</v>
      </c>
      <c r="Z52" s="431">
        <f t="shared" ca="1" si="4"/>
        <v>31</v>
      </c>
      <c r="AA52" s="432">
        <f t="shared" ca="1" si="5"/>
        <v>5</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Jeu</v>
      </c>
      <c r="U53" s="249" t="str">
        <f t="shared" ca="1" si="13"/>
        <v>mai</v>
      </c>
      <c r="V53" s="184"/>
      <c r="W53" s="179"/>
      <c r="X53" s="430">
        <f t="shared" ca="1" si="17"/>
        <v>42124</v>
      </c>
      <c r="Y53" s="568" t="str">
        <f t="shared" ca="1" si="14"/>
        <v>Jeu. mai , 2015</v>
      </c>
      <c r="Z53" s="431">
        <f t="shared" ca="1" si="4"/>
        <v>31</v>
      </c>
      <c r="AA53" s="432">
        <f t="shared" ca="1" si="5"/>
        <v>5</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Jeu</v>
      </c>
      <c r="U54" s="249" t="str">
        <f t="shared" ca="1" si="13"/>
        <v>mai</v>
      </c>
      <c r="V54" s="184"/>
      <c r="W54" s="179"/>
      <c r="X54" s="430">
        <f t="shared" ca="1" si="17"/>
        <v>42124</v>
      </c>
      <c r="Y54" s="568" t="str">
        <f t="shared" ca="1" si="14"/>
        <v>Jeu. mai , 2015</v>
      </c>
      <c r="Z54" s="431">
        <f t="shared" ca="1" si="4"/>
        <v>31</v>
      </c>
      <c r="AA54" s="432">
        <f t="shared" ca="1" si="5"/>
        <v>5</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Jeu</v>
      </c>
      <c r="U55" s="249" t="str">
        <f t="shared" ca="1" si="13"/>
        <v>mai</v>
      </c>
      <c r="V55" s="184"/>
      <c r="W55" s="179"/>
      <c r="X55" s="430">
        <f t="shared" ca="1" si="17"/>
        <v>42124</v>
      </c>
      <c r="Y55" s="568" t="str">
        <f t="shared" ca="1" si="14"/>
        <v>Jeu. mai , 2015</v>
      </c>
      <c r="Z55" s="431">
        <f t="shared" ca="1" si="4"/>
        <v>31</v>
      </c>
      <c r="AA55" s="432">
        <f t="shared" ca="1" si="5"/>
        <v>5</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Jeu</v>
      </c>
      <c r="U56" s="249" t="str">
        <f t="shared" ca="1" si="13"/>
        <v>mai</v>
      </c>
      <c r="V56" s="184"/>
      <c r="W56" s="179"/>
      <c r="X56" s="430">
        <f t="shared" ca="1" si="17"/>
        <v>42124</v>
      </c>
      <c r="Y56" s="568" t="str">
        <f t="shared" ca="1" si="14"/>
        <v>Jeu. mai , 2015</v>
      </c>
      <c r="Z56" s="431">
        <f t="shared" ca="1" si="4"/>
        <v>31</v>
      </c>
      <c r="AA56" s="432">
        <f t="shared" ca="1" si="5"/>
        <v>5</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Jeu</v>
      </c>
      <c r="U57" s="249" t="str">
        <f t="shared" ca="1" si="13"/>
        <v>mai</v>
      </c>
      <c r="V57" s="184"/>
      <c r="W57" s="179"/>
      <c r="X57" s="430">
        <f t="shared" ca="1" si="17"/>
        <v>42124</v>
      </c>
      <c r="Y57" s="568" t="str">
        <f t="shared" ca="1" si="14"/>
        <v>Jeu. mai , 2015</v>
      </c>
      <c r="Z57" s="431">
        <f t="shared" ca="1" si="4"/>
        <v>31</v>
      </c>
      <c r="AA57" s="432">
        <f t="shared" ca="1" si="5"/>
        <v>5</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Jeu</v>
      </c>
      <c r="U58" s="249" t="str">
        <f t="shared" ca="1" si="13"/>
        <v>mai</v>
      </c>
      <c r="V58" s="184"/>
      <c r="W58" s="179"/>
      <c r="X58" s="430">
        <f t="shared" ca="1" si="17"/>
        <v>42124</v>
      </c>
      <c r="Y58" s="568" t="str">
        <f t="shared" ca="1" si="14"/>
        <v>Jeu. mai , 2015</v>
      </c>
      <c r="Z58" s="431">
        <f t="shared" ca="1" si="4"/>
        <v>31</v>
      </c>
      <c r="AA58" s="432">
        <f t="shared" ca="1" si="5"/>
        <v>5</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Jeu</v>
      </c>
      <c r="U59" s="249" t="str">
        <f t="shared" ca="1" si="13"/>
        <v>mai</v>
      </c>
      <c r="V59" s="184"/>
      <c r="W59" s="179"/>
      <c r="X59" s="430">
        <f t="shared" ca="1" si="17"/>
        <v>42124</v>
      </c>
      <c r="Y59" s="568" t="str">
        <f t="shared" ca="1" si="14"/>
        <v>Jeu. mai , 2015</v>
      </c>
      <c r="Z59" s="431">
        <f t="shared" ca="1" si="4"/>
        <v>31</v>
      </c>
      <c r="AA59" s="432">
        <f t="shared" ca="1" si="5"/>
        <v>5</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Jeu</v>
      </c>
      <c r="U60" s="249" t="str">
        <f t="shared" ca="1" si="13"/>
        <v>mai</v>
      </c>
      <c r="V60" s="184"/>
      <c r="W60" s="179"/>
      <c r="X60" s="430">
        <f t="shared" ca="1" si="17"/>
        <v>42124</v>
      </c>
      <c r="Y60" s="568" t="str">
        <f t="shared" ca="1" si="14"/>
        <v>Jeu. mai , 2015</v>
      </c>
      <c r="Z60" s="431">
        <f t="shared" ca="1" si="4"/>
        <v>31</v>
      </c>
      <c r="AA60" s="432">
        <f t="shared" ca="1" si="5"/>
        <v>5</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Jeu</v>
      </c>
      <c r="U61" s="249" t="str">
        <f t="shared" ca="1" si="13"/>
        <v>mai</v>
      </c>
      <c r="V61" s="184"/>
      <c r="W61" s="179"/>
      <c r="X61" s="430">
        <f t="shared" ca="1" si="17"/>
        <v>42124</v>
      </c>
      <c r="Y61" s="568" t="str">
        <f t="shared" ca="1" si="14"/>
        <v>Jeu. mai , 2015</v>
      </c>
      <c r="Z61" s="431">
        <f t="shared" ca="1" si="4"/>
        <v>31</v>
      </c>
      <c r="AA61" s="432">
        <f t="shared" ca="1" si="5"/>
        <v>5</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Jeu</v>
      </c>
      <c r="U62" s="249" t="str">
        <f t="shared" ca="1" si="13"/>
        <v>mai</v>
      </c>
      <c r="V62" s="184"/>
      <c r="W62" s="179"/>
      <c r="X62" s="430">
        <f t="shared" ca="1" si="17"/>
        <v>42124</v>
      </c>
      <c r="Y62" s="568" t="str">
        <f t="shared" ca="1" si="14"/>
        <v>Jeu. mai , 2015</v>
      </c>
      <c r="Z62" s="431">
        <f t="shared" ca="1" si="4"/>
        <v>31</v>
      </c>
      <c r="AA62" s="432">
        <f t="shared" ca="1" si="5"/>
        <v>5</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Jeu</v>
      </c>
      <c r="U63" s="249" t="str">
        <f t="shared" ca="1" si="13"/>
        <v>mai</v>
      </c>
      <c r="V63" s="184"/>
      <c r="W63" s="179"/>
      <c r="X63" s="430">
        <f t="shared" ca="1" si="17"/>
        <v>42124</v>
      </c>
      <c r="Y63" s="568" t="str">
        <f t="shared" ca="1" si="14"/>
        <v>Jeu. mai , 2015</v>
      </c>
      <c r="Z63" s="431">
        <f t="shared" ca="1" si="4"/>
        <v>31</v>
      </c>
      <c r="AA63" s="432">
        <f t="shared" ca="1" si="5"/>
        <v>5</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Jeu</v>
      </c>
      <c r="U64" s="249" t="str">
        <f t="shared" ca="1" si="13"/>
        <v>mai</v>
      </c>
      <c r="V64" s="184"/>
      <c r="W64" s="179"/>
      <c r="X64" s="430">
        <f t="shared" ca="1" si="17"/>
        <v>42124</v>
      </c>
      <c r="Y64" s="568" t="str">
        <f t="shared" ca="1" si="14"/>
        <v>Jeu. mai , 2015</v>
      </c>
      <c r="Z64" s="431">
        <f t="shared" ca="1" si="4"/>
        <v>31</v>
      </c>
      <c r="AA64" s="432">
        <f t="shared" ca="1" si="5"/>
        <v>5</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Jeu</v>
      </c>
      <c r="U65" s="249" t="str">
        <f t="shared" ca="1" si="13"/>
        <v>mai</v>
      </c>
      <c r="V65" s="184"/>
      <c r="W65" s="179"/>
      <c r="X65" s="430">
        <f t="shared" ca="1" si="17"/>
        <v>42124</v>
      </c>
      <c r="Y65" s="568" t="str">
        <f t="shared" ca="1" si="14"/>
        <v>Jeu. mai , 2015</v>
      </c>
      <c r="Z65" s="431">
        <f t="shared" ca="1" si="4"/>
        <v>31</v>
      </c>
      <c r="AA65" s="432">
        <f t="shared" ca="1" si="5"/>
        <v>5</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Jeu</v>
      </c>
      <c r="U66" s="249" t="str">
        <f t="shared" ca="1" si="13"/>
        <v>mai</v>
      </c>
      <c r="V66" s="184"/>
      <c r="W66" s="179"/>
      <c r="X66" s="430">
        <f t="shared" ca="1" si="17"/>
        <v>42124</v>
      </c>
      <c r="Y66" s="568" t="str">
        <f t="shared" ca="1" si="14"/>
        <v>Jeu. mai , 2015</v>
      </c>
      <c r="Z66" s="431">
        <f t="shared" ca="1" si="4"/>
        <v>31</v>
      </c>
      <c r="AA66" s="432">
        <f t="shared" ca="1" si="5"/>
        <v>5</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Jeu</v>
      </c>
      <c r="U67" s="249" t="str">
        <f t="shared" ca="1" si="13"/>
        <v>mai</v>
      </c>
      <c r="V67" s="184"/>
      <c r="W67" s="179"/>
      <c r="X67" s="430">
        <f t="shared" ca="1" si="17"/>
        <v>42124</v>
      </c>
      <c r="Y67" s="568" t="str">
        <f t="shared" ca="1" si="14"/>
        <v>Jeu. mai , 2015</v>
      </c>
      <c r="Z67" s="431">
        <f t="shared" ca="1" si="4"/>
        <v>31</v>
      </c>
      <c r="AA67" s="432">
        <f t="shared" ca="1" si="5"/>
        <v>5</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Jeu</v>
      </c>
      <c r="U68" s="249" t="str">
        <f t="shared" ca="1" si="13"/>
        <v>mai</v>
      </c>
      <c r="V68" s="184"/>
      <c r="W68" s="179"/>
      <c r="X68" s="430">
        <f t="shared" ca="1" si="17"/>
        <v>42124</v>
      </c>
      <c r="Y68" s="568" t="str">
        <f t="shared" ca="1" si="14"/>
        <v>Jeu. mai , 2015</v>
      </c>
      <c r="Z68" s="431">
        <f t="shared" ca="1" si="4"/>
        <v>31</v>
      </c>
      <c r="AA68" s="432">
        <f t="shared" ca="1" si="5"/>
        <v>5</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Jeu</v>
      </c>
      <c r="U69" s="249" t="str">
        <f t="shared" ca="1" si="13"/>
        <v>mai</v>
      </c>
      <c r="V69" s="184"/>
      <c r="W69" s="179"/>
      <c r="X69" s="430">
        <f t="shared" ca="1" si="17"/>
        <v>42124</v>
      </c>
      <c r="Y69" s="568" t="str">
        <f t="shared" ca="1" si="14"/>
        <v>Jeu. mai , 2015</v>
      </c>
      <c r="Z69" s="431">
        <f t="shared" ca="1" si="4"/>
        <v>31</v>
      </c>
      <c r="AA69" s="432">
        <f t="shared" ca="1" si="5"/>
        <v>5</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Jeu</v>
      </c>
      <c r="U70" s="249" t="str">
        <f t="shared" ca="1" si="13"/>
        <v>mai</v>
      </c>
      <c r="V70" s="184"/>
      <c r="W70" s="179"/>
      <c r="X70" s="430">
        <f t="shared" ca="1" si="17"/>
        <v>42124</v>
      </c>
      <c r="Y70" s="568" t="str">
        <f t="shared" ca="1" si="14"/>
        <v>Jeu. mai , 2015</v>
      </c>
      <c r="Z70" s="431">
        <f t="shared" ca="1" si="4"/>
        <v>31</v>
      </c>
      <c r="AA70" s="432">
        <f t="shared" ca="1" si="5"/>
        <v>5</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Jeu</v>
      </c>
      <c r="U71" s="249" t="str">
        <f t="shared" ca="1" si="13"/>
        <v>mai</v>
      </c>
      <c r="V71" s="184"/>
      <c r="W71" s="179"/>
      <c r="X71" s="430">
        <f t="shared" ca="1" si="17"/>
        <v>42124</v>
      </c>
      <c r="Y71" s="568" t="str">
        <f t="shared" ca="1" si="14"/>
        <v>Jeu. mai , 2015</v>
      </c>
      <c r="Z71" s="431">
        <f t="shared" ca="1" si="4"/>
        <v>31</v>
      </c>
      <c r="AA71" s="432">
        <f t="shared" ca="1" si="5"/>
        <v>5</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Jeu</v>
      </c>
      <c r="U72" s="249" t="str">
        <f t="shared" ca="1" si="13"/>
        <v>mai</v>
      </c>
      <c r="V72" s="184"/>
      <c r="W72" s="179"/>
      <c r="X72" s="430">
        <f t="shared" ca="1" si="17"/>
        <v>42124</v>
      </c>
      <c r="Y72" s="568" t="str">
        <f t="shared" ca="1" si="14"/>
        <v>Jeu. mai , 2015</v>
      </c>
      <c r="Z72" s="431">
        <f t="shared" ca="1" si="4"/>
        <v>31</v>
      </c>
      <c r="AA72" s="432">
        <f t="shared" ca="1" si="5"/>
        <v>5</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Jeu</v>
      </c>
      <c r="U73" s="249" t="str">
        <f t="shared" ca="1" si="13"/>
        <v>mai</v>
      </c>
      <c r="V73" s="184"/>
      <c r="W73" s="179"/>
      <c r="X73" s="430">
        <f t="shared" ca="1" si="17"/>
        <v>42124</v>
      </c>
      <c r="Y73" s="568" t="str">
        <f t="shared" ca="1" si="14"/>
        <v>Jeu. mai , 2015</v>
      </c>
      <c r="Z73" s="431">
        <f t="shared" ca="1" si="4"/>
        <v>31</v>
      </c>
      <c r="AA73" s="432">
        <f t="shared" ca="1" si="5"/>
        <v>5</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Jeu</v>
      </c>
      <c r="U74" s="249" t="str">
        <f t="shared" ca="1" si="13"/>
        <v>mai</v>
      </c>
      <c r="V74" s="184"/>
      <c r="W74" s="179"/>
      <c r="X74" s="430">
        <f t="shared" ca="1" si="17"/>
        <v>42124</v>
      </c>
      <c r="Y74" s="568" t="str">
        <f t="shared" ca="1" si="14"/>
        <v>Jeu. mai , 2015</v>
      </c>
      <c r="Z74" s="431">
        <f t="shared" ca="1" si="4"/>
        <v>31</v>
      </c>
      <c r="AA74" s="432">
        <f t="shared" ca="1" si="5"/>
        <v>5</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Jeu</v>
      </c>
      <c r="U75" s="249" t="str">
        <f t="shared" ca="1" si="13"/>
        <v>mai</v>
      </c>
      <c r="V75" s="184"/>
      <c r="W75" s="179"/>
      <c r="X75" s="430">
        <f t="shared" ca="1" si="17"/>
        <v>42124</v>
      </c>
      <c r="Y75" s="568" t="str">
        <f t="shared" ca="1" si="14"/>
        <v>Jeu. mai , 2015</v>
      </c>
      <c r="Z75" s="431">
        <f t="shared" ca="1" si="4"/>
        <v>31</v>
      </c>
      <c r="AA75" s="432">
        <f t="shared" ca="1" si="5"/>
        <v>5</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Jeu</v>
      </c>
      <c r="U76" s="249" t="str">
        <f t="shared" ca="1" si="13"/>
        <v>mai</v>
      </c>
      <c r="V76" s="184"/>
      <c r="W76" s="179"/>
      <c r="X76" s="430">
        <f t="shared" ca="1" si="17"/>
        <v>42124</v>
      </c>
      <c r="Y76" s="568" t="str">
        <f t="shared" ca="1" si="14"/>
        <v>Jeu. mai , 2015</v>
      </c>
      <c r="Z76" s="431">
        <f t="shared" ca="1" si="4"/>
        <v>31</v>
      </c>
      <c r="AA76" s="432">
        <f t="shared" ca="1" si="5"/>
        <v>5</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Jeu</v>
      </c>
      <c r="U77" s="249" t="str">
        <f t="shared" ca="1" si="13"/>
        <v>mai</v>
      </c>
      <c r="V77" s="184"/>
      <c r="W77" s="179"/>
      <c r="X77" s="430">
        <f t="shared" ca="1" si="17"/>
        <v>42124</v>
      </c>
      <c r="Y77" s="568" t="str">
        <f t="shared" ca="1" si="14"/>
        <v>Jeu. mai , 2015</v>
      </c>
      <c r="Z77" s="431">
        <f t="shared" ca="1" si="4"/>
        <v>31</v>
      </c>
      <c r="AA77" s="432">
        <f t="shared" ca="1" si="5"/>
        <v>5</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Jeu</v>
      </c>
      <c r="U78" s="249" t="str">
        <f t="shared" ca="1" si="13"/>
        <v>mai</v>
      </c>
      <c r="V78" s="184"/>
      <c r="W78" s="179"/>
      <c r="X78" s="430">
        <f t="shared" ca="1" si="17"/>
        <v>42124</v>
      </c>
      <c r="Y78" s="568" t="str">
        <f t="shared" ca="1" si="14"/>
        <v>Jeu. mai , 2015</v>
      </c>
      <c r="Z78" s="431">
        <f t="shared" ca="1" si="4"/>
        <v>31</v>
      </c>
      <c r="AA78" s="432">
        <f t="shared" ca="1" si="5"/>
        <v>5</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Jeu</v>
      </c>
      <c r="U79" s="249" t="str">
        <f t="shared" ca="1" si="13"/>
        <v>mai</v>
      </c>
      <c r="V79" s="184"/>
      <c r="W79" s="179"/>
      <c r="X79" s="430">
        <f t="shared" ca="1" si="17"/>
        <v>42124</v>
      </c>
      <c r="Y79" s="568" t="str">
        <f t="shared" ca="1" si="14"/>
        <v>Jeu. mai , 2015</v>
      </c>
      <c r="Z79" s="431">
        <f t="shared" ca="1" si="4"/>
        <v>31</v>
      </c>
      <c r="AA79" s="432">
        <f t="shared" ca="1" si="5"/>
        <v>5</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Jeu</v>
      </c>
      <c r="U80" s="249" t="str">
        <f t="shared" ca="1" si="13"/>
        <v>mai</v>
      </c>
      <c r="V80" s="184"/>
      <c r="W80" s="179"/>
      <c r="X80" s="430">
        <f t="shared" ca="1" si="17"/>
        <v>42124</v>
      </c>
      <c r="Y80" s="568" t="str">
        <f t="shared" ca="1" si="14"/>
        <v>Jeu. mai , 2015</v>
      </c>
      <c r="Z80" s="431">
        <f t="shared" ca="1" si="4"/>
        <v>31</v>
      </c>
      <c r="AA80" s="432">
        <f t="shared" ca="1" si="5"/>
        <v>5</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Jeu</v>
      </c>
      <c r="U81" s="249" t="str">
        <f t="shared" ca="1" si="13"/>
        <v>mai</v>
      </c>
      <c r="V81" s="184"/>
      <c r="W81" s="179"/>
      <c r="X81" s="430">
        <f t="shared" ca="1" si="17"/>
        <v>42124</v>
      </c>
      <c r="Y81" s="568" t="str">
        <f t="shared" ca="1" si="14"/>
        <v>Jeu. mai , 2015</v>
      </c>
      <c r="Z81" s="431">
        <f t="shared" ca="1" si="4"/>
        <v>31</v>
      </c>
      <c r="AA81" s="432">
        <f t="shared" ca="1" si="5"/>
        <v>5</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Jeu</v>
      </c>
      <c r="U82" s="249" t="str">
        <f t="shared" ca="1" si="13"/>
        <v>mai</v>
      </c>
      <c r="V82" s="184"/>
      <c r="W82" s="179"/>
      <c r="X82" s="430">
        <f t="shared" ca="1" si="17"/>
        <v>42124</v>
      </c>
      <c r="Y82" s="568" t="str">
        <f t="shared" ca="1" si="14"/>
        <v>Jeu. mai , 2015</v>
      </c>
      <c r="Z82" s="431">
        <f t="shared" ca="1" si="4"/>
        <v>31</v>
      </c>
      <c r="AA82" s="432">
        <f t="shared" ca="1" si="5"/>
        <v>5</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Jeu</v>
      </c>
      <c r="U83" s="249" t="str">
        <f t="shared" ca="1" si="13"/>
        <v>mai</v>
      </c>
      <c r="V83" s="184"/>
      <c r="W83" s="179"/>
      <c r="X83" s="430">
        <f t="shared" ca="1" si="17"/>
        <v>42124</v>
      </c>
      <c r="Y83" s="568" t="str">
        <f t="shared" ca="1" si="14"/>
        <v>Jeu. mai , 2015</v>
      </c>
      <c r="Z83" s="431">
        <f t="shared" ca="1" si="4"/>
        <v>31</v>
      </c>
      <c r="AA83" s="432">
        <f t="shared" ca="1" si="5"/>
        <v>5</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Jeu</v>
      </c>
      <c r="U84" s="249" t="str">
        <f t="shared" ca="1" si="13"/>
        <v>mai</v>
      </c>
      <c r="V84" s="184"/>
      <c r="W84" s="179"/>
      <c r="X84" s="430">
        <f t="shared" ca="1" si="17"/>
        <v>42124</v>
      </c>
      <c r="Y84" s="568" t="str">
        <f t="shared" ca="1" si="14"/>
        <v>Jeu. mai , 2015</v>
      </c>
      <c r="Z84" s="431">
        <f t="shared" ref="Z84:Z147" ca="1" si="24">MIN(R84,$AF$5)</f>
        <v>31</v>
      </c>
      <c r="AA84" s="432">
        <f t="shared" ref="AA84:AA147" ca="1" si="25">$AD$6</f>
        <v>5</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Jeu</v>
      </c>
      <c r="U85" s="249" t="str">
        <f t="shared" ref="U85:U148" ca="1" si="32">$U$19</f>
        <v>mai</v>
      </c>
      <c r="V85" s="184"/>
      <c r="W85" s="179"/>
      <c r="X85" s="430">
        <f t="shared" ca="1" si="17"/>
        <v>42124</v>
      </c>
      <c r="Y85" s="568" t="str">
        <f t="shared" ref="Y85:Y148" ca="1" si="33">IF(Y79="f",T85&amp;". "&amp;" "&amp;R85&amp;" "&amp;U85&amp;" "&amp;$AE$7,T85&amp;". "&amp;U85&amp;" "&amp;R85&amp;", "&amp;$AE$7)</f>
        <v>Jeu. mai , 2015</v>
      </c>
      <c r="Z85" s="431">
        <f t="shared" ca="1" si="24"/>
        <v>31</v>
      </c>
      <c r="AA85" s="432">
        <f t="shared" ca="1" si="25"/>
        <v>5</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Jeu</v>
      </c>
      <c r="U86" s="249" t="str">
        <f t="shared" ca="1" si="32"/>
        <v>mai</v>
      </c>
      <c r="V86" s="184"/>
      <c r="W86" s="179"/>
      <c r="X86" s="430">
        <f t="shared" ref="X86:X149" ca="1" si="36">$AE$8+D86</f>
        <v>42124</v>
      </c>
      <c r="Y86" s="568" t="str">
        <f t="shared" ca="1" si="33"/>
        <v>Jeu. mai , 2015</v>
      </c>
      <c r="Z86" s="431">
        <f t="shared" ca="1" si="24"/>
        <v>31</v>
      </c>
      <c r="AA86" s="432">
        <f t="shared" ca="1" si="25"/>
        <v>5</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Jeu</v>
      </c>
      <c r="U87" s="249" t="str">
        <f t="shared" ca="1" si="32"/>
        <v>mai</v>
      </c>
      <c r="V87" s="184"/>
      <c r="W87" s="179"/>
      <c r="X87" s="430">
        <f t="shared" ca="1" si="36"/>
        <v>42124</v>
      </c>
      <c r="Y87" s="568" t="str">
        <f t="shared" ca="1" si="33"/>
        <v>Jeu. mai , 2015</v>
      </c>
      <c r="Z87" s="431">
        <f t="shared" ca="1" si="24"/>
        <v>31</v>
      </c>
      <c r="AA87" s="432">
        <f t="shared" ca="1" si="25"/>
        <v>5</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Jeu</v>
      </c>
      <c r="U88" s="249" t="str">
        <f t="shared" ca="1" si="32"/>
        <v>mai</v>
      </c>
      <c r="V88" s="184"/>
      <c r="W88" s="179"/>
      <c r="X88" s="430">
        <f t="shared" ca="1" si="36"/>
        <v>42124</v>
      </c>
      <c r="Y88" s="568" t="str">
        <f t="shared" ca="1" si="33"/>
        <v>Jeu. mai , 2015</v>
      </c>
      <c r="Z88" s="431">
        <f t="shared" ca="1" si="24"/>
        <v>31</v>
      </c>
      <c r="AA88" s="432">
        <f t="shared" ca="1" si="25"/>
        <v>5</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Jeu</v>
      </c>
      <c r="U89" s="249" t="str">
        <f t="shared" ca="1" si="32"/>
        <v>mai</v>
      </c>
      <c r="V89" s="184"/>
      <c r="W89" s="179"/>
      <c r="X89" s="430">
        <f t="shared" ca="1" si="36"/>
        <v>42124</v>
      </c>
      <c r="Y89" s="568" t="str">
        <f t="shared" ca="1" si="33"/>
        <v>Jeu. mai , 2015</v>
      </c>
      <c r="Z89" s="431">
        <f t="shared" ca="1" si="24"/>
        <v>31</v>
      </c>
      <c r="AA89" s="432">
        <f t="shared" ca="1" si="25"/>
        <v>5</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Jeu</v>
      </c>
      <c r="U90" s="249" t="str">
        <f t="shared" ca="1" si="32"/>
        <v>mai</v>
      </c>
      <c r="V90" s="184"/>
      <c r="W90" s="179"/>
      <c r="X90" s="430">
        <f t="shared" ca="1" si="36"/>
        <v>42124</v>
      </c>
      <c r="Y90" s="568" t="str">
        <f t="shared" ca="1" si="33"/>
        <v>Jeu. mai , 2015</v>
      </c>
      <c r="Z90" s="431">
        <f t="shared" ca="1" si="24"/>
        <v>31</v>
      </c>
      <c r="AA90" s="432">
        <f t="shared" ca="1" si="25"/>
        <v>5</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Jeu</v>
      </c>
      <c r="U91" s="249" t="str">
        <f t="shared" ca="1" si="32"/>
        <v>mai</v>
      </c>
      <c r="V91" s="184"/>
      <c r="W91" s="179"/>
      <c r="X91" s="430">
        <f t="shared" ca="1" si="36"/>
        <v>42124</v>
      </c>
      <c r="Y91" s="568" t="str">
        <f t="shared" ca="1" si="33"/>
        <v>Jeu. mai , 2015</v>
      </c>
      <c r="Z91" s="431">
        <f t="shared" ca="1" si="24"/>
        <v>31</v>
      </c>
      <c r="AA91" s="432">
        <f t="shared" ca="1" si="25"/>
        <v>5</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Jeu</v>
      </c>
      <c r="U92" s="249" t="str">
        <f t="shared" ca="1" si="32"/>
        <v>mai</v>
      </c>
      <c r="V92" s="184"/>
      <c r="W92" s="179"/>
      <c r="X92" s="430">
        <f t="shared" ca="1" si="36"/>
        <v>42124</v>
      </c>
      <c r="Y92" s="568" t="str">
        <f t="shared" ca="1" si="33"/>
        <v>Jeu. mai , 2015</v>
      </c>
      <c r="Z92" s="431">
        <f t="shared" ca="1" si="24"/>
        <v>31</v>
      </c>
      <c r="AA92" s="432">
        <f t="shared" ca="1" si="25"/>
        <v>5</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Jeu</v>
      </c>
      <c r="U93" s="249" t="str">
        <f t="shared" ca="1" si="32"/>
        <v>mai</v>
      </c>
      <c r="V93" s="184"/>
      <c r="W93" s="179"/>
      <c r="X93" s="430">
        <f t="shared" ca="1" si="36"/>
        <v>42124</v>
      </c>
      <c r="Y93" s="568" t="str">
        <f t="shared" ca="1" si="33"/>
        <v>Jeu. mai , 2015</v>
      </c>
      <c r="Z93" s="431">
        <f t="shared" ca="1" si="24"/>
        <v>31</v>
      </c>
      <c r="AA93" s="432">
        <f t="shared" ca="1" si="25"/>
        <v>5</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Jeu</v>
      </c>
      <c r="U94" s="249" t="str">
        <f t="shared" ca="1" si="32"/>
        <v>mai</v>
      </c>
      <c r="V94" s="184"/>
      <c r="W94" s="179"/>
      <c r="X94" s="430">
        <f t="shared" ca="1" si="36"/>
        <v>42124</v>
      </c>
      <c r="Y94" s="568" t="str">
        <f t="shared" ca="1" si="33"/>
        <v>Jeu. mai , 2015</v>
      </c>
      <c r="Z94" s="431">
        <f t="shared" ca="1" si="24"/>
        <v>31</v>
      </c>
      <c r="AA94" s="432">
        <f t="shared" ca="1" si="25"/>
        <v>5</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Jeu</v>
      </c>
      <c r="U95" s="249" t="str">
        <f t="shared" ca="1" si="32"/>
        <v>mai</v>
      </c>
      <c r="V95" s="184"/>
      <c r="W95" s="179"/>
      <c r="X95" s="430">
        <f t="shared" ca="1" si="36"/>
        <v>42124</v>
      </c>
      <c r="Y95" s="568" t="str">
        <f t="shared" ca="1" si="33"/>
        <v>Jeu. mai , 2015</v>
      </c>
      <c r="Z95" s="431">
        <f t="shared" ca="1" si="24"/>
        <v>31</v>
      </c>
      <c r="AA95" s="432">
        <f t="shared" ca="1" si="25"/>
        <v>5</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Jeu</v>
      </c>
      <c r="U96" s="249" t="str">
        <f t="shared" ca="1" si="32"/>
        <v>mai</v>
      </c>
      <c r="V96" s="184"/>
      <c r="W96" s="179"/>
      <c r="X96" s="430">
        <f t="shared" ca="1" si="36"/>
        <v>42124</v>
      </c>
      <c r="Y96" s="568" t="str">
        <f t="shared" ca="1" si="33"/>
        <v>Jeu. mai , 2015</v>
      </c>
      <c r="Z96" s="431">
        <f t="shared" ca="1" si="24"/>
        <v>31</v>
      </c>
      <c r="AA96" s="432">
        <f t="shared" ca="1" si="25"/>
        <v>5</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Jeu</v>
      </c>
      <c r="U97" s="249" t="str">
        <f t="shared" ca="1" si="32"/>
        <v>mai</v>
      </c>
      <c r="V97" s="184"/>
      <c r="W97" s="179"/>
      <c r="X97" s="430">
        <f t="shared" ca="1" si="36"/>
        <v>42124</v>
      </c>
      <c r="Y97" s="568" t="str">
        <f t="shared" ca="1" si="33"/>
        <v>Jeu. mai , 2015</v>
      </c>
      <c r="Z97" s="431">
        <f t="shared" ca="1" si="24"/>
        <v>31</v>
      </c>
      <c r="AA97" s="432">
        <f t="shared" ca="1" si="25"/>
        <v>5</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Jeu</v>
      </c>
      <c r="U98" s="249" t="str">
        <f t="shared" ca="1" si="32"/>
        <v>mai</v>
      </c>
      <c r="V98" s="184"/>
      <c r="W98" s="179"/>
      <c r="X98" s="430">
        <f t="shared" ca="1" si="36"/>
        <v>42124</v>
      </c>
      <c r="Y98" s="568" t="str">
        <f t="shared" ca="1" si="33"/>
        <v>Jeu. mai , 2015</v>
      </c>
      <c r="Z98" s="431">
        <f t="shared" ca="1" si="24"/>
        <v>31</v>
      </c>
      <c r="AA98" s="432">
        <f t="shared" ca="1" si="25"/>
        <v>5</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Jeu</v>
      </c>
      <c r="U99" s="249" t="str">
        <f t="shared" ca="1" si="32"/>
        <v>mai</v>
      </c>
      <c r="V99" s="184"/>
      <c r="W99" s="179"/>
      <c r="X99" s="430">
        <f t="shared" ca="1" si="36"/>
        <v>42124</v>
      </c>
      <c r="Y99" s="568" t="str">
        <f t="shared" ca="1" si="33"/>
        <v>Jeu. mai , 2015</v>
      </c>
      <c r="Z99" s="431">
        <f t="shared" ca="1" si="24"/>
        <v>31</v>
      </c>
      <c r="AA99" s="432">
        <f t="shared" ca="1" si="25"/>
        <v>5</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Jeu</v>
      </c>
      <c r="U100" s="249" t="str">
        <f t="shared" ca="1" si="32"/>
        <v>mai</v>
      </c>
      <c r="V100" s="184"/>
      <c r="W100" s="179"/>
      <c r="X100" s="430">
        <f t="shared" ca="1" si="36"/>
        <v>42124</v>
      </c>
      <c r="Y100" s="568" t="str">
        <f t="shared" ca="1" si="33"/>
        <v>Jeu. mai , 2015</v>
      </c>
      <c r="Z100" s="431">
        <f t="shared" ca="1" si="24"/>
        <v>31</v>
      </c>
      <c r="AA100" s="432">
        <f t="shared" ca="1" si="25"/>
        <v>5</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Jeu</v>
      </c>
      <c r="U101" s="249" t="str">
        <f t="shared" ca="1" si="32"/>
        <v>mai</v>
      </c>
      <c r="V101" s="184"/>
      <c r="W101" s="179"/>
      <c r="X101" s="430">
        <f t="shared" ca="1" si="36"/>
        <v>42124</v>
      </c>
      <c r="Y101" s="568" t="str">
        <f t="shared" ca="1" si="33"/>
        <v>Jeu. mai , 2015</v>
      </c>
      <c r="Z101" s="431">
        <f t="shared" ca="1" si="24"/>
        <v>31</v>
      </c>
      <c r="AA101" s="432">
        <f t="shared" ca="1" si="25"/>
        <v>5</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Jeu</v>
      </c>
      <c r="U102" s="249" t="str">
        <f t="shared" ca="1" si="32"/>
        <v>mai</v>
      </c>
      <c r="V102" s="184"/>
      <c r="W102" s="179"/>
      <c r="X102" s="430">
        <f t="shared" ca="1" si="36"/>
        <v>42124</v>
      </c>
      <c r="Y102" s="568" t="str">
        <f t="shared" ca="1" si="33"/>
        <v>Jeu. mai , 2015</v>
      </c>
      <c r="Z102" s="431">
        <f t="shared" ca="1" si="24"/>
        <v>31</v>
      </c>
      <c r="AA102" s="432">
        <f t="shared" ca="1" si="25"/>
        <v>5</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Jeu</v>
      </c>
      <c r="U103" s="249" t="str">
        <f t="shared" ca="1" si="32"/>
        <v>mai</v>
      </c>
      <c r="V103" s="184"/>
      <c r="W103" s="179"/>
      <c r="X103" s="430">
        <f t="shared" ca="1" si="36"/>
        <v>42124</v>
      </c>
      <c r="Y103" s="568" t="str">
        <f t="shared" ca="1" si="33"/>
        <v>Jeu. mai , 2015</v>
      </c>
      <c r="Z103" s="431">
        <f t="shared" ca="1" si="24"/>
        <v>31</v>
      </c>
      <c r="AA103" s="432">
        <f t="shared" ca="1" si="25"/>
        <v>5</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Jeu</v>
      </c>
      <c r="U104" s="249" t="str">
        <f t="shared" ca="1" si="32"/>
        <v>mai</v>
      </c>
      <c r="V104" s="184"/>
      <c r="W104" s="179"/>
      <c r="X104" s="430">
        <f t="shared" ca="1" si="36"/>
        <v>42124</v>
      </c>
      <c r="Y104" s="568" t="str">
        <f t="shared" ca="1" si="33"/>
        <v>Jeu. mai , 2015</v>
      </c>
      <c r="Z104" s="431">
        <f t="shared" ca="1" si="24"/>
        <v>31</v>
      </c>
      <c r="AA104" s="432">
        <f t="shared" ca="1" si="25"/>
        <v>5</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Jeu</v>
      </c>
      <c r="U105" s="249" t="str">
        <f t="shared" ca="1" si="32"/>
        <v>mai</v>
      </c>
      <c r="V105" s="184"/>
      <c r="W105" s="179"/>
      <c r="X105" s="430">
        <f t="shared" ca="1" si="36"/>
        <v>42124</v>
      </c>
      <c r="Y105" s="568" t="str">
        <f t="shared" ca="1" si="33"/>
        <v>Jeu. mai , 2015</v>
      </c>
      <c r="Z105" s="431">
        <f t="shared" ca="1" si="24"/>
        <v>31</v>
      </c>
      <c r="AA105" s="432">
        <f t="shared" ca="1" si="25"/>
        <v>5</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Jeu</v>
      </c>
      <c r="U106" s="249" t="str">
        <f t="shared" ca="1" si="32"/>
        <v>mai</v>
      </c>
      <c r="V106" s="184"/>
      <c r="W106" s="179"/>
      <c r="X106" s="430">
        <f t="shared" ca="1" si="36"/>
        <v>42124</v>
      </c>
      <c r="Y106" s="568" t="str">
        <f t="shared" ca="1" si="33"/>
        <v>Jeu. mai , 2015</v>
      </c>
      <c r="Z106" s="431">
        <f t="shared" ca="1" si="24"/>
        <v>31</v>
      </c>
      <c r="AA106" s="432">
        <f t="shared" ca="1" si="25"/>
        <v>5</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Jeu</v>
      </c>
      <c r="U107" s="249" t="str">
        <f t="shared" ca="1" si="32"/>
        <v>mai</v>
      </c>
      <c r="V107" s="184"/>
      <c r="W107" s="179"/>
      <c r="X107" s="430">
        <f t="shared" ca="1" si="36"/>
        <v>42124</v>
      </c>
      <c r="Y107" s="568" t="str">
        <f t="shared" ca="1" si="33"/>
        <v>Jeu. mai , 2015</v>
      </c>
      <c r="Z107" s="431">
        <f t="shared" ca="1" si="24"/>
        <v>31</v>
      </c>
      <c r="AA107" s="432">
        <f t="shared" ca="1" si="25"/>
        <v>5</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Jeu</v>
      </c>
      <c r="U108" s="249" t="str">
        <f t="shared" ca="1" si="32"/>
        <v>mai</v>
      </c>
      <c r="V108" s="184"/>
      <c r="W108" s="179"/>
      <c r="X108" s="430">
        <f t="shared" ca="1" si="36"/>
        <v>42124</v>
      </c>
      <c r="Y108" s="568" t="str">
        <f t="shared" ca="1" si="33"/>
        <v>Jeu. mai , 2015</v>
      </c>
      <c r="Z108" s="431">
        <f t="shared" ca="1" si="24"/>
        <v>31</v>
      </c>
      <c r="AA108" s="432">
        <f t="shared" ca="1" si="25"/>
        <v>5</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Jeu</v>
      </c>
      <c r="U109" s="249" t="str">
        <f t="shared" ca="1" si="32"/>
        <v>mai</v>
      </c>
      <c r="V109" s="184"/>
      <c r="W109" s="179"/>
      <c r="X109" s="430">
        <f t="shared" ca="1" si="36"/>
        <v>42124</v>
      </c>
      <c r="Y109" s="568" t="str">
        <f t="shared" ca="1" si="33"/>
        <v>Jeu. mai , 2015</v>
      </c>
      <c r="Z109" s="431">
        <f t="shared" ca="1" si="24"/>
        <v>31</v>
      </c>
      <c r="AA109" s="432">
        <f t="shared" ca="1" si="25"/>
        <v>5</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Jeu</v>
      </c>
      <c r="U110" s="249" t="str">
        <f t="shared" ca="1" si="32"/>
        <v>mai</v>
      </c>
      <c r="V110" s="184"/>
      <c r="W110" s="179"/>
      <c r="X110" s="430">
        <f t="shared" ca="1" si="36"/>
        <v>42124</v>
      </c>
      <c r="Y110" s="568" t="str">
        <f t="shared" ca="1" si="33"/>
        <v>Jeu. mai , 2015</v>
      </c>
      <c r="Z110" s="431">
        <f t="shared" ca="1" si="24"/>
        <v>31</v>
      </c>
      <c r="AA110" s="432">
        <f t="shared" ca="1" si="25"/>
        <v>5</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Jeu</v>
      </c>
      <c r="U111" s="249" t="str">
        <f t="shared" ca="1" si="32"/>
        <v>mai</v>
      </c>
      <c r="V111" s="184"/>
      <c r="W111" s="179"/>
      <c r="X111" s="430">
        <f t="shared" ca="1" si="36"/>
        <v>42124</v>
      </c>
      <c r="Y111" s="568" t="str">
        <f t="shared" ca="1" si="33"/>
        <v>Jeu. mai , 2015</v>
      </c>
      <c r="Z111" s="431">
        <f t="shared" ca="1" si="24"/>
        <v>31</v>
      </c>
      <c r="AA111" s="432">
        <f t="shared" ca="1" si="25"/>
        <v>5</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Jeu</v>
      </c>
      <c r="U112" s="249" t="str">
        <f t="shared" ca="1" si="32"/>
        <v>mai</v>
      </c>
      <c r="V112" s="184"/>
      <c r="W112" s="179"/>
      <c r="X112" s="430">
        <f t="shared" ca="1" si="36"/>
        <v>42124</v>
      </c>
      <c r="Y112" s="568" t="str">
        <f t="shared" ca="1" si="33"/>
        <v>Jeu. mai , 2015</v>
      </c>
      <c r="Z112" s="431">
        <f t="shared" ca="1" si="24"/>
        <v>31</v>
      </c>
      <c r="AA112" s="432">
        <f t="shared" ca="1" si="25"/>
        <v>5</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Jeu</v>
      </c>
      <c r="U113" s="249" t="str">
        <f t="shared" ca="1" si="32"/>
        <v>mai</v>
      </c>
      <c r="V113" s="184"/>
      <c r="W113" s="179"/>
      <c r="X113" s="430">
        <f t="shared" ca="1" si="36"/>
        <v>42124</v>
      </c>
      <c r="Y113" s="568" t="str">
        <f t="shared" ca="1" si="33"/>
        <v>Jeu. mai , 2015</v>
      </c>
      <c r="Z113" s="431">
        <f t="shared" ca="1" si="24"/>
        <v>31</v>
      </c>
      <c r="AA113" s="432">
        <f t="shared" ca="1" si="25"/>
        <v>5</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Jeu</v>
      </c>
      <c r="U114" s="249" t="str">
        <f t="shared" ca="1" si="32"/>
        <v>mai</v>
      </c>
      <c r="V114" s="184"/>
      <c r="W114" s="179"/>
      <c r="X114" s="430">
        <f t="shared" ca="1" si="36"/>
        <v>42124</v>
      </c>
      <c r="Y114" s="568" t="str">
        <f t="shared" ca="1" si="33"/>
        <v>Jeu. mai , 2015</v>
      </c>
      <c r="Z114" s="431">
        <f t="shared" ca="1" si="24"/>
        <v>31</v>
      </c>
      <c r="AA114" s="432">
        <f t="shared" ca="1" si="25"/>
        <v>5</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Jeu</v>
      </c>
      <c r="U115" s="249" t="str">
        <f t="shared" ca="1" si="32"/>
        <v>mai</v>
      </c>
      <c r="V115" s="184"/>
      <c r="W115" s="179"/>
      <c r="X115" s="430">
        <f t="shared" ca="1" si="36"/>
        <v>42124</v>
      </c>
      <c r="Y115" s="568" t="str">
        <f t="shared" ca="1" si="33"/>
        <v>Jeu. mai , 2015</v>
      </c>
      <c r="Z115" s="431">
        <f t="shared" ca="1" si="24"/>
        <v>31</v>
      </c>
      <c r="AA115" s="432">
        <f t="shared" ca="1" si="25"/>
        <v>5</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Jeu</v>
      </c>
      <c r="U116" s="249" t="str">
        <f t="shared" ca="1" si="32"/>
        <v>mai</v>
      </c>
      <c r="V116" s="184"/>
      <c r="W116" s="179"/>
      <c r="X116" s="430">
        <f t="shared" ca="1" si="36"/>
        <v>42124</v>
      </c>
      <c r="Y116" s="568" t="str">
        <f t="shared" ca="1" si="33"/>
        <v>Jeu. mai , 2015</v>
      </c>
      <c r="Z116" s="431">
        <f t="shared" ca="1" si="24"/>
        <v>31</v>
      </c>
      <c r="AA116" s="432">
        <f t="shared" ca="1" si="25"/>
        <v>5</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Jeu</v>
      </c>
      <c r="U117" s="249" t="str">
        <f t="shared" ca="1" si="32"/>
        <v>mai</v>
      </c>
      <c r="V117" s="184"/>
      <c r="W117" s="179"/>
      <c r="X117" s="430">
        <f t="shared" ca="1" si="36"/>
        <v>42124</v>
      </c>
      <c r="Y117" s="568" t="str">
        <f t="shared" ca="1" si="33"/>
        <v>Jeu. mai , 2015</v>
      </c>
      <c r="Z117" s="431">
        <f t="shared" ca="1" si="24"/>
        <v>31</v>
      </c>
      <c r="AA117" s="432">
        <f t="shared" ca="1" si="25"/>
        <v>5</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Jeu</v>
      </c>
      <c r="U118" s="249" t="str">
        <f t="shared" ca="1" si="32"/>
        <v>mai</v>
      </c>
      <c r="V118" s="184"/>
      <c r="W118" s="179"/>
      <c r="X118" s="430">
        <f t="shared" ca="1" si="36"/>
        <v>42124</v>
      </c>
      <c r="Y118" s="568" t="str">
        <f t="shared" ca="1" si="33"/>
        <v>Jeu. mai , 2015</v>
      </c>
      <c r="Z118" s="431">
        <f t="shared" ca="1" si="24"/>
        <v>31</v>
      </c>
      <c r="AA118" s="432">
        <f t="shared" ca="1" si="25"/>
        <v>5</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Jeu</v>
      </c>
      <c r="U119" s="249" t="str">
        <f t="shared" ca="1" si="32"/>
        <v>mai</v>
      </c>
      <c r="V119" s="184"/>
      <c r="W119" s="179"/>
      <c r="X119" s="430">
        <f t="shared" ca="1" si="36"/>
        <v>42124</v>
      </c>
      <c r="Y119" s="568" t="str">
        <f t="shared" ca="1" si="33"/>
        <v>Jeu. mai , 2015</v>
      </c>
      <c r="Z119" s="431">
        <f t="shared" ca="1" si="24"/>
        <v>31</v>
      </c>
      <c r="AA119" s="432">
        <f t="shared" ca="1" si="25"/>
        <v>5</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Jeu</v>
      </c>
      <c r="U120" s="249" t="str">
        <f t="shared" ca="1" si="32"/>
        <v>mai</v>
      </c>
      <c r="V120" s="184"/>
      <c r="W120" s="179"/>
      <c r="X120" s="430">
        <f t="shared" ca="1" si="36"/>
        <v>42124</v>
      </c>
      <c r="Y120" s="568" t="str">
        <f t="shared" ca="1" si="33"/>
        <v>Jeu. mai , 2015</v>
      </c>
      <c r="Z120" s="431">
        <f t="shared" ca="1" si="24"/>
        <v>31</v>
      </c>
      <c r="AA120" s="432">
        <f t="shared" ca="1" si="25"/>
        <v>5</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Jeu</v>
      </c>
      <c r="U121" s="249" t="str">
        <f t="shared" ca="1" si="32"/>
        <v>mai</v>
      </c>
      <c r="V121" s="184"/>
      <c r="W121" s="179"/>
      <c r="X121" s="430">
        <f t="shared" ca="1" si="36"/>
        <v>42124</v>
      </c>
      <c r="Y121" s="568" t="str">
        <f t="shared" ca="1" si="33"/>
        <v>Jeu. mai , 2015</v>
      </c>
      <c r="Z121" s="431">
        <f t="shared" ca="1" si="24"/>
        <v>31</v>
      </c>
      <c r="AA121" s="432">
        <f t="shared" ca="1" si="25"/>
        <v>5</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Jeu</v>
      </c>
      <c r="U122" s="249" t="str">
        <f t="shared" ca="1" si="32"/>
        <v>mai</v>
      </c>
      <c r="V122" s="184"/>
      <c r="W122" s="179"/>
      <c r="X122" s="430">
        <f t="shared" ca="1" si="36"/>
        <v>42124</v>
      </c>
      <c r="Y122" s="568" t="str">
        <f t="shared" ca="1" si="33"/>
        <v>Jeu. mai , 2015</v>
      </c>
      <c r="Z122" s="431">
        <f t="shared" ca="1" si="24"/>
        <v>31</v>
      </c>
      <c r="AA122" s="432">
        <f t="shared" ca="1" si="25"/>
        <v>5</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Jeu</v>
      </c>
      <c r="U123" s="249" t="str">
        <f t="shared" ca="1" si="32"/>
        <v>mai</v>
      </c>
      <c r="V123" s="184"/>
      <c r="W123" s="179"/>
      <c r="X123" s="430">
        <f t="shared" ca="1" si="36"/>
        <v>42124</v>
      </c>
      <c r="Y123" s="568" t="str">
        <f t="shared" ca="1" si="33"/>
        <v>Jeu. mai , 2015</v>
      </c>
      <c r="Z123" s="431">
        <f t="shared" ca="1" si="24"/>
        <v>31</v>
      </c>
      <c r="AA123" s="432">
        <f t="shared" ca="1" si="25"/>
        <v>5</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Jeu</v>
      </c>
      <c r="U124" s="249" t="str">
        <f t="shared" ca="1" si="32"/>
        <v>mai</v>
      </c>
      <c r="V124" s="184"/>
      <c r="W124" s="179"/>
      <c r="X124" s="430">
        <f t="shared" ca="1" si="36"/>
        <v>42124</v>
      </c>
      <c r="Y124" s="568" t="str">
        <f t="shared" ca="1" si="33"/>
        <v>Jeu. mai , 2015</v>
      </c>
      <c r="Z124" s="431">
        <f t="shared" ca="1" si="24"/>
        <v>31</v>
      </c>
      <c r="AA124" s="432">
        <f t="shared" ca="1" si="25"/>
        <v>5</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Jeu</v>
      </c>
      <c r="U125" s="249" t="str">
        <f t="shared" ca="1" si="32"/>
        <v>mai</v>
      </c>
      <c r="V125" s="184"/>
      <c r="W125" s="179"/>
      <c r="X125" s="430">
        <f t="shared" ca="1" si="36"/>
        <v>42124</v>
      </c>
      <c r="Y125" s="568" t="str">
        <f t="shared" ca="1" si="33"/>
        <v>Jeu. mai , 2015</v>
      </c>
      <c r="Z125" s="431">
        <f t="shared" ca="1" si="24"/>
        <v>31</v>
      </c>
      <c r="AA125" s="432">
        <f t="shared" ca="1" si="25"/>
        <v>5</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Jeu</v>
      </c>
      <c r="U126" s="249" t="str">
        <f t="shared" ca="1" si="32"/>
        <v>mai</v>
      </c>
      <c r="V126" s="184"/>
      <c r="W126" s="179"/>
      <c r="X126" s="430">
        <f t="shared" ca="1" si="36"/>
        <v>42124</v>
      </c>
      <c r="Y126" s="568" t="str">
        <f t="shared" ca="1" si="33"/>
        <v>Jeu. mai , 2015</v>
      </c>
      <c r="Z126" s="431">
        <f t="shared" ca="1" si="24"/>
        <v>31</v>
      </c>
      <c r="AA126" s="432">
        <f t="shared" ca="1" si="25"/>
        <v>5</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Jeu</v>
      </c>
      <c r="U127" s="249" t="str">
        <f t="shared" ca="1" si="32"/>
        <v>mai</v>
      </c>
      <c r="V127" s="184"/>
      <c r="W127" s="179"/>
      <c r="X127" s="430">
        <f t="shared" ca="1" si="36"/>
        <v>42124</v>
      </c>
      <c r="Y127" s="568" t="str">
        <f t="shared" ca="1" si="33"/>
        <v>Jeu. mai , 2015</v>
      </c>
      <c r="Z127" s="431">
        <f t="shared" ca="1" si="24"/>
        <v>31</v>
      </c>
      <c r="AA127" s="432">
        <f t="shared" ca="1" si="25"/>
        <v>5</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Jeu</v>
      </c>
      <c r="U128" s="249" t="str">
        <f t="shared" ca="1" si="32"/>
        <v>mai</v>
      </c>
      <c r="V128" s="184"/>
      <c r="W128" s="179"/>
      <c r="X128" s="430">
        <f t="shared" ca="1" si="36"/>
        <v>42124</v>
      </c>
      <c r="Y128" s="568" t="str">
        <f t="shared" ca="1" si="33"/>
        <v>Jeu. mai , 2015</v>
      </c>
      <c r="Z128" s="431">
        <f t="shared" ca="1" si="24"/>
        <v>31</v>
      </c>
      <c r="AA128" s="432">
        <f t="shared" ca="1" si="25"/>
        <v>5</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Jeu</v>
      </c>
      <c r="U129" s="249" t="str">
        <f t="shared" ca="1" si="32"/>
        <v>mai</v>
      </c>
      <c r="V129" s="184"/>
      <c r="W129" s="179"/>
      <c r="X129" s="430">
        <f t="shared" ca="1" si="36"/>
        <v>42124</v>
      </c>
      <c r="Y129" s="568" t="str">
        <f t="shared" ca="1" si="33"/>
        <v>Jeu. mai , 2015</v>
      </c>
      <c r="Z129" s="431">
        <f t="shared" ca="1" si="24"/>
        <v>31</v>
      </c>
      <c r="AA129" s="432">
        <f t="shared" ca="1" si="25"/>
        <v>5</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Jeu</v>
      </c>
      <c r="U130" s="249" t="str">
        <f t="shared" ca="1" si="32"/>
        <v>mai</v>
      </c>
      <c r="V130" s="184"/>
      <c r="W130" s="179"/>
      <c r="X130" s="430">
        <f t="shared" ca="1" si="36"/>
        <v>42124</v>
      </c>
      <c r="Y130" s="568" t="str">
        <f t="shared" ca="1" si="33"/>
        <v>Jeu. mai , 2015</v>
      </c>
      <c r="Z130" s="431">
        <f t="shared" ca="1" si="24"/>
        <v>31</v>
      </c>
      <c r="AA130" s="432">
        <f t="shared" ca="1" si="25"/>
        <v>5</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Jeu</v>
      </c>
      <c r="U131" s="249" t="str">
        <f t="shared" ca="1" si="32"/>
        <v>mai</v>
      </c>
      <c r="V131" s="184"/>
      <c r="W131" s="179"/>
      <c r="X131" s="430">
        <f t="shared" ca="1" si="36"/>
        <v>42124</v>
      </c>
      <c r="Y131" s="568" t="str">
        <f t="shared" ca="1" si="33"/>
        <v>Jeu. mai , 2015</v>
      </c>
      <c r="Z131" s="431">
        <f t="shared" ca="1" si="24"/>
        <v>31</v>
      </c>
      <c r="AA131" s="432">
        <f t="shared" ca="1" si="25"/>
        <v>5</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Jeu</v>
      </c>
      <c r="U132" s="249" t="str">
        <f t="shared" ca="1" si="32"/>
        <v>mai</v>
      </c>
      <c r="V132" s="184"/>
      <c r="W132" s="179"/>
      <c r="X132" s="430">
        <f t="shared" ca="1" si="36"/>
        <v>42124</v>
      </c>
      <c r="Y132" s="568" t="str">
        <f t="shared" ca="1" si="33"/>
        <v>Jeu. mai , 2015</v>
      </c>
      <c r="Z132" s="431">
        <f t="shared" ca="1" si="24"/>
        <v>31</v>
      </c>
      <c r="AA132" s="432">
        <f t="shared" ca="1" si="25"/>
        <v>5</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Jeu</v>
      </c>
      <c r="U133" s="249" t="str">
        <f t="shared" ca="1" si="32"/>
        <v>mai</v>
      </c>
      <c r="V133" s="184"/>
      <c r="W133" s="179"/>
      <c r="X133" s="430">
        <f t="shared" ca="1" si="36"/>
        <v>42124</v>
      </c>
      <c r="Y133" s="568" t="str">
        <f t="shared" ca="1" si="33"/>
        <v>Jeu. mai , 2015</v>
      </c>
      <c r="Z133" s="431">
        <f t="shared" ca="1" si="24"/>
        <v>31</v>
      </c>
      <c r="AA133" s="432">
        <f t="shared" ca="1" si="25"/>
        <v>5</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Jeu</v>
      </c>
      <c r="U134" s="249" t="str">
        <f t="shared" ca="1" si="32"/>
        <v>mai</v>
      </c>
      <c r="V134" s="184"/>
      <c r="W134" s="179"/>
      <c r="X134" s="430">
        <f t="shared" ca="1" si="36"/>
        <v>42124</v>
      </c>
      <c r="Y134" s="568" t="str">
        <f t="shared" ca="1" si="33"/>
        <v>Jeu. mai , 2015</v>
      </c>
      <c r="Z134" s="431">
        <f t="shared" ca="1" si="24"/>
        <v>31</v>
      </c>
      <c r="AA134" s="432">
        <f t="shared" ca="1" si="25"/>
        <v>5</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Jeu</v>
      </c>
      <c r="U135" s="249" t="str">
        <f t="shared" ca="1" si="32"/>
        <v>mai</v>
      </c>
      <c r="V135" s="184"/>
      <c r="W135" s="179"/>
      <c r="X135" s="430">
        <f t="shared" ca="1" si="36"/>
        <v>42124</v>
      </c>
      <c r="Y135" s="568" t="str">
        <f t="shared" ca="1" si="33"/>
        <v>Jeu. mai , 2015</v>
      </c>
      <c r="Z135" s="431">
        <f t="shared" ca="1" si="24"/>
        <v>31</v>
      </c>
      <c r="AA135" s="432">
        <f t="shared" ca="1" si="25"/>
        <v>5</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Jeu</v>
      </c>
      <c r="U136" s="249" t="str">
        <f t="shared" ca="1" si="32"/>
        <v>mai</v>
      </c>
      <c r="V136" s="184"/>
      <c r="W136" s="179"/>
      <c r="X136" s="430">
        <f t="shared" ca="1" si="36"/>
        <v>42124</v>
      </c>
      <c r="Y136" s="568" t="str">
        <f t="shared" ca="1" si="33"/>
        <v>Jeu. mai , 2015</v>
      </c>
      <c r="Z136" s="431">
        <f t="shared" ca="1" si="24"/>
        <v>31</v>
      </c>
      <c r="AA136" s="432">
        <f t="shared" ca="1" si="25"/>
        <v>5</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Jeu</v>
      </c>
      <c r="U137" s="249" t="str">
        <f t="shared" ca="1" si="32"/>
        <v>mai</v>
      </c>
      <c r="V137" s="184"/>
      <c r="W137" s="179"/>
      <c r="X137" s="430">
        <f t="shared" ca="1" si="36"/>
        <v>42124</v>
      </c>
      <c r="Y137" s="568" t="str">
        <f t="shared" ca="1" si="33"/>
        <v>Jeu. mai , 2015</v>
      </c>
      <c r="Z137" s="431">
        <f t="shared" ca="1" si="24"/>
        <v>31</v>
      </c>
      <c r="AA137" s="432">
        <f t="shared" ca="1" si="25"/>
        <v>5</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Jeu</v>
      </c>
      <c r="U138" s="249" t="str">
        <f t="shared" ca="1" si="32"/>
        <v>mai</v>
      </c>
      <c r="V138" s="184"/>
      <c r="W138" s="179"/>
      <c r="X138" s="430">
        <f t="shared" ca="1" si="36"/>
        <v>42124</v>
      </c>
      <c r="Y138" s="568" t="str">
        <f t="shared" ca="1" si="33"/>
        <v>Jeu. mai , 2015</v>
      </c>
      <c r="Z138" s="431">
        <f t="shared" ca="1" si="24"/>
        <v>31</v>
      </c>
      <c r="AA138" s="432">
        <f t="shared" ca="1" si="25"/>
        <v>5</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Jeu</v>
      </c>
      <c r="U139" s="249" t="str">
        <f t="shared" ca="1" si="32"/>
        <v>mai</v>
      </c>
      <c r="V139" s="184"/>
      <c r="W139" s="179"/>
      <c r="X139" s="430">
        <f t="shared" ca="1" si="36"/>
        <v>42124</v>
      </c>
      <c r="Y139" s="568" t="str">
        <f t="shared" ca="1" si="33"/>
        <v>Jeu. mai , 2015</v>
      </c>
      <c r="Z139" s="431">
        <f t="shared" ca="1" si="24"/>
        <v>31</v>
      </c>
      <c r="AA139" s="432">
        <f t="shared" ca="1" si="25"/>
        <v>5</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Jeu</v>
      </c>
      <c r="U140" s="249" t="str">
        <f t="shared" ca="1" si="32"/>
        <v>mai</v>
      </c>
      <c r="V140" s="184"/>
      <c r="W140" s="179"/>
      <c r="X140" s="430">
        <f t="shared" ca="1" si="36"/>
        <v>42124</v>
      </c>
      <c r="Y140" s="568" t="str">
        <f t="shared" ca="1" si="33"/>
        <v>Jeu. mai , 2015</v>
      </c>
      <c r="Z140" s="431">
        <f t="shared" ca="1" si="24"/>
        <v>31</v>
      </c>
      <c r="AA140" s="432">
        <f t="shared" ca="1" si="25"/>
        <v>5</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Jeu</v>
      </c>
      <c r="U141" s="249" t="str">
        <f t="shared" ca="1" si="32"/>
        <v>mai</v>
      </c>
      <c r="V141" s="184"/>
      <c r="W141" s="179"/>
      <c r="X141" s="430">
        <f t="shared" ca="1" si="36"/>
        <v>42124</v>
      </c>
      <c r="Y141" s="568" t="str">
        <f t="shared" ca="1" si="33"/>
        <v>Jeu. mai , 2015</v>
      </c>
      <c r="Z141" s="431">
        <f t="shared" ca="1" si="24"/>
        <v>31</v>
      </c>
      <c r="AA141" s="432">
        <f t="shared" ca="1" si="25"/>
        <v>5</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Jeu</v>
      </c>
      <c r="U142" s="249" t="str">
        <f t="shared" ca="1" si="32"/>
        <v>mai</v>
      </c>
      <c r="V142" s="184"/>
      <c r="W142" s="179"/>
      <c r="X142" s="430">
        <f t="shared" ca="1" si="36"/>
        <v>42124</v>
      </c>
      <c r="Y142" s="568" t="str">
        <f t="shared" ca="1" si="33"/>
        <v>Jeu. mai , 2015</v>
      </c>
      <c r="Z142" s="431">
        <f t="shared" ca="1" si="24"/>
        <v>31</v>
      </c>
      <c r="AA142" s="432">
        <f t="shared" ca="1" si="25"/>
        <v>5</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Jeu</v>
      </c>
      <c r="U143" s="249" t="str">
        <f t="shared" ca="1" si="32"/>
        <v>mai</v>
      </c>
      <c r="V143" s="184"/>
      <c r="W143" s="179"/>
      <c r="X143" s="430">
        <f t="shared" ca="1" si="36"/>
        <v>42124</v>
      </c>
      <c r="Y143" s="568" t="str">
        <f t="shared" ca="1" si="33"/>
        <v>Jeu. mai , 2015</v>
      </c>
      <c r="Z143" s="431">
        <f t="shared" ca="1" si="24"/>
        <v>31</v>
      </c>
      <c r="AA143" s="432">
        <f t="shared" ca="1" si="25"/>
        <v>5</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Jeu</v>
      </c>
      <c r="U144" s="249" t="str">
        <f t="shared" ca="1" si="32"/>
        <v>mai</v>
      </c>
      <c r="V144" s="184"/>
      <c r="W144" s="179"/>
      <c r="X144" s="430">
        <f t="shared" ca="1" si="36"/>
        <v>42124</v>
      </c>
      <c r="Y144" s="568" t="str">
        <f t="shared" ca="1" si="33"/>
        <v>Jeu. mai , 2015</v>
      </c>
      <c r="Z144" s="431">
        <f t="shared" ca="1" si="24"/>
        <v>31</v>
      </c>
      <c r="AA144" s="432">
        <f t="shared" ca="1" si="25"/>
        <v>5</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Jeu</v>
      </c>
      <c r="U145" s="249" t="str">
        <f t="shared" ca="1" si="32"/>
        <v>mai</v>
      </c>
      <c r="V145" s="184"/>
      <c r="W145" s="179"/>
      <c r="X145" s="430">
        <f t="shared" ca="1" si="36"/>
        <v>42124</v>
      </c>
      <c r="Y145" s="568" t="str">
        <f t="shared" ca="1" si="33"/>
        <v>Jeu. mai , 2015</v>
      </c>
      <c r="Z145" s="431">
        <f t="shared" ca="1" si="24"/>
        <v>31</v>
      </c>
      <c r="AA145" s="432">
        <f t="shared" ca="1" si="25"/>
        <v>5</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Jeu</v>
      </c>
      <c r="U146" s="249" t="str">
        <f t="shared" ca="1" si="32"/>
        <v>mai</v>
      </c>
      <c r="V146" s="184"/>
      <c r="W146" s="179"/>
      <c r="X146" s="430">
        <f t="shared" ca="1" si="36"/>
        <v>42124</v>
      </c>
      <c r="Y146" s="568" t="str">
        <f t="shared" ca="1" si="33"/>
        <v>Jeu. mai , 2015</v>
      </c>
      <c r="Z146" s="431">
        <f t="shared" ca="1" si="24"/>
        <v>31</v>
      </c>
      <c r="AA146" s="432">
        <f t="shared" ca="1" si="25"/>
        <v>5</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Jeu</v>
      </c>
      <c r="U147" s="249" t="str">
        <f t="shared" ca="1" si="32"/>
        <v>mai</v>
      </c>
      <c r="V147" s="184"/>
      <c r="W147" s="179"/>
      <c r="X147" s="430">
        <f t="shared" ca="1" si="36"/>
        <v>42124</v>
      </c>
      <c r="Y147" s="568" t="str">
        <f t="shared" ca="1" si="33"/>
        <v>Jeu. mai , 2015</v>
      </c>
      <c r="Z147" s="431">
        <f t="shared" ca="1" si="24"/>
        <v>31</v>
      </c>
      <c r="AA147" s="432">
        <f t="shared" ca="1" si="25"/>
        <v>5</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Jeu</v>
      </c>
      <c r="U148" s="249" t="str">
        <f t="shared" ca="1" si="32"/>
        <v>mai</v>
      </c>
      <c r="V148" s="184"/>
      <c r="W148" s="179"/>
      <c r="X148" s="430">
        <f t="shared" ca="1" si="36"/>
        <v>42124</v>
      </c>
      <c r="Y148" s="568" t="str">
        <f t="shared" ca="1" si="33"/>
        <v>Jeu. mai , 2015</v>
      </c>
      <c r="Z148" s="431">
        <f t="shared" ref="Z148:Z194" ca="1" si="43">MIN(R148,$AF$5)</f>
        <v>31</v>
      </c>
      <c r="AA148" s="432">
        <f t="shared" ref="AA148:AA194" ca="1" si="44">$AD$6</f>
        <v>5</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Jeu</v>
      </c>
      <c r="U149" s="249" t="str">
        <f t="shared" ref="U149:U194" ca="1" si="51">$U$19</f>
        <v>mai</v>
      </c>
      <c r="V149" s="184"/>
      <c r="W149" s="179"/>
      <c r="X149" s="430">
        <f t="shared" ca="1" si="36"/>
        <v>42124</v>
      </c>
      <c r="Y149" s="568" t="str">
        <f t="shared" ref="Y149:Y194" ca="1" si="52">IF(Y143="f",T149&amp;". "&amp;" "&amp;R149&amp;" "&amp;U149&amp;" "&amp;$AE$7,T149&amp;". "&amp;U149&amp;" "&amp;R149&amp;", "&amp;$AE$7)</f>
        <v>Jeu. mai , 2015</v>
      </c>
      <c r="Z149" s="431">
        <f t="shared" ca="1" si="43"/>
        <v>31</v>
      </c>
      <c r="AA149" s="432">
        <f t="shared" ca="1" si="44"/>
        <v>5</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Jeu</v>
      </c>
      <c r="U150" s="249" t="str">
        <f t="shared" ca="1" si="51"/>
        <v>mai</v>
      </c>
      <c r="V150" s="184"/>
      <c r="W150" s="179"/>
      <c r="X150" s="430">
        <f t="shared" ref="X150:X194" ca="1" si="55">$AE$8+D150</f>
        <v>42124</v>
      </c>
      <c r="Y150" s="568" t="str">
        <f t="shared" ca="1" si="52"/>
        <v>Jeu. mai , 2015</v>
      </c>
      <c r="Z150" s="431">
        <f t="shared" ca="1" si="43"/>
        <v>31</v>
      </c>
      <c r="AA150" s="432">
        <f t="shared" ca="1" si="44"/>
        <v>5</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Jeu</v>
      </c>
      <c r="U151" s="249" t="str">
        <f t="shared" ca="1" si="51"/>
        <v>mai</v>
      </c>
      <c r="V151" s="184"/>
      <c r="W151" s="179"/>
      <c r="X151" s="430">
        <f t="shared" ca="1" si="55"/>
        <v>42124</v>
      </c>
      <c r="Y151" s="568" t="str">
        <f t="shared" ca="1" si="52"/>
        <v>Jeu. mai , 2015</v>
      </c>
      <c r="Z151" s="431">
        <f t="shared" ca="1" si="43"/>
        <v>31</v>
      </c>
      <c r="AA151" s="432">
        <f t="shared" ca="1" si="44"/>
        <v>5</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Jeu</v>
      </c>
      <c r="U152" s="249" t="str">
        <f t="shared" ca="1" si="51"/>
        <v>mai</v>
      </c>
      <c r="V152" s="184"/>
      <c r="W152" s="179"/>
      <c r="X152" s="430">
        <f t="shared" ca="1" si="55"/>
        <v>42124</v>
      </c>
      <c r="Y152" s="568" t="str">
        <f t="shared" ca="1" si="52"/>
        <v>Jeu. mai , 2015</v>
      </c>
      <c r="Z152" s="431">
        <f t="shared" ca="1" si="43"/>
        <v>31</v>
      </c>
      <c r="AA152" s="432">
        <f t="shared" ca="1" si="44"/>
        <v>5</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Jeu</v>
      </c>
      <c r="U153" s="249" t="str">
        <f t="shared" ca="1" si="51"/>
        <v>mai</v>
      </c>
      <c r="V153" s="184"/>
      <c r="W153" s="179"/>
      <c r="X153" s="430">
        <f t="shared" ca="1" si="55"/>
        <v>42124</v>
      </c>
      <c r="Y153" s="568" t="str">
        <f t="shared" ca="1" si="52"/>
        <v>Jeu. mai , 2015</v>
      </c>
      <c r="Z153" s="431">
        <f t="shared" ca="1" si="43"/>
        <v>31</v>
      </c>
      <c r="AA153" s="432">
        <f t="shared" ca="1" si="44"/>
        <v>5</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Jeu</v>
      </c>
      <c r="U154" s="249" t="str">
        <f t="shared" ca="1" si="51"/>
        <v>mai</v>
      </c>
      <c r="V154" s="184"/>
      <c r="W154" s="179"/>
      <c r="X154" s="430">
        <f t="shared" ca="1" si="55"/>
        <v>42124</v>
      </c>
      <c r="Y154" s="568" t="str">
        <f t="shared" ca="1" si="52"/>
        <v>Jeu. mai , 2015</v>
      </c>
      <c r="Z154" s="431">
        <f t="shared" ca="1" si="43"/>
        <v>31</v>
      </c>
      <c r="AA154" s="432">
        <f t="shared" ca="1" si="44"/>
        <v>5</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Jeu</v>
      </c>
      <c r="U155" s="249" t="str">
        <f t="shared" ca="1" si="51"/>
        <v>mai</v>
      </c>
      <c r="V155" s="184"/>
      <c r="W155" s="179"/>
      <c r="X155" s="430">
        <f t="shared" ca="1" si="55"/>
        <v>42124</v>
      </c>
      <c r="Y155" s="568" t="str">
        <f t="shared" ca="1" si="52"/>
        <v>Jeu. mai , 2015</v>
      </c>
      <c r="Z155" s="431">
        <f t="shared" ca="1" si="43"/>
        <v>31</v>
      </c>
      <c r="AA155" s="432">
        <f t="shared" ca="1" si="44"/>
        <v>5</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Jeu</v>
      </c>
      <c r="U156" s="249" t="str">
        <f t="shared" ca="1" si="51"/>
        <v>mai</v>
      </c>
      <c r="V156" s="184"/>
      <c r="W156" s="179"/>
      <c r="X156" s="430">
        <f t="shared" ca="1" si="55"/>
        <v>42124</v>
      </c>
      <c r="Y156" s="568" t="str">
        <f t="shared" ca="1" si="52"/>
        <v>Jeu. mai , 2015</v>
      </c>
      <c r="Z156" s="431">
        <f t="shared" ca="1" si="43"/>
        <v>31</v>
      </c>
      <c r="AA156" s="432">
        <f t="shared" ca="1" si="44"/>
        <v>5</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Jeu</v>
      </c>
      <c r="U157" s="249" t="str">
        <f t="shared" ca="1" si="51"/>
        <v>mai</v>
      </c>
      <c r="V157" s="184"/>
      <c r="W157" s="179"/>
      <c r="X157" s="430">
        <f t="shared" ca="1" si="55"/>
        <v>42124</v>
      </c>
      <c r="Y157" s="568" t="str">
        <f t="shared" ca="1" si="52"/>
        <v>Jeu. mai , 2015</v>
      </c>
      <c r="Z157" s="431">
        <f t="shared" ca="1" si="43"/>
        <v>31</v>
      </c>
      <c r="AA157" s="432">
        <f t="shared" ca="1" si="44"/>
        <v>5</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Jeu</v>
      </c>
      <c r="U158" s="249" t="str">
        <f t="shared" ca="1" si="51"/>
        <v>mai</v>
      </c>
      <c r="V158" s="184"/>
      <c r="W158" s="179"/>
      <c r="X158" s="430">
        <f t="shared" ca="1" si="55"/>
        <v>42124</v>
      </c>
      <c r="Y158" s="568" t="str">
        <f t="shared" ca="1" si="52"/>
        <v>Jeu. mai , 2015</v>
      </c>
      <c r="Z158" s="431">
        <f t="shared" ca="1" si="43"/>
        <v>31</v>
      </c>
      <c r="AA158" s="432">
        <f t="shared" ca="1" si="44"/>
        <v>5</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Jeu</v>
      </c>
      <c r="U159" s="249" t="str">
        <f t="shared" ca="1" si="51"/>
        <v>mai</v>
      </c>
      <c r="V159" s="184"/>
      <c r="W159" s="179"/>
      <c r="X159" s="430">
        <f t="shared" ca="1" si="55"/>
        <v>42124</v>
      </c>
      <c r="Y159" s="568" t="str">
        <f t="shared" ca="1" si="52"/>
        <v>Jeu. mai , 2015</v>
      </c>
      <c r="Z159" s="431">
        <f t="shared" ca="1" si="43"/>
        <v>31</v>
      </c>
      <c r="AA159" s="432">
        <f t="shared" ca="1" si="44"/>
        <v>5</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Jeu</v>
      </c>
      <c r="U160" s="249" t="str">
        <f t="shared" ca="1" si="51"/>
        <v>mai</v>
      </c>
      <c r="V160" s="184"/>
      <c r="W160" s="179"/>
      <c r="X160" s="430">
        <f t="shared" ca="1" si="55"/>
        <v>42124</v>
      </c>
      <c r="Y160" s="568" t="str">
        <f t="shared" ca="1" si="52"/>
        <v>Jeu. mai , 2015</v>
      </c>
      <c r="Z160" s="431">
        <f t="shared" ca="1" si="43"/>
        <v>31</v>
      </c>
      <c r="AA160" s="432">
        <f t="shared" ca="1" si="44"/>
        <v>5</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Jeu</v>
      </c>
      <c r="U161" s="249" t="str">
        <f t="shared" ca="1" si="51"/>
        <v>mai</v>
      </c>
      <c r="V161" s="184"/>
      <c r="W161" s="179"/>
      <c r="X161" s="430">
        <f t="shared" ca="1" si="55"/>
        <v>42124</v>
      </c>
      <c r="Y161" s="568" t="str">
        <f t="shared" ca="1" si="52"/>
        <v>Jeu. mai , 2015</v>
      </c>
      <c r="Z161" s="431">
        <f t="shared" ca="1" si="43"/>
        <v>31</v>
      </c>
      <c r="AA161" s="432">
        <f t="shared" ca="1" si="44"/>
        <v>5</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Jeu</v>
      </c>
      <c r="U162" s="249" t="str">
        <f t="shared" ca="1" si="51"/>
        <v>mai</v>
      </c>
      <c r="V162" s="184"/>
      <c r="W162" s="179"/>
      <c r="X162" s="430">
        <f t="shared" ca="1" si="55"/>
        <v>42124</v>
      </c>
      <c r="Y162" s="568" t="str">
        <f t="shared" ca="1" si="52"/>
        <v>Jeu. mai , 2015</v>
      </c>
      <c r="Z162" s="431">
        <f t="shared" ca="1" si="43"/>
        <v>31</v>
      </c>
      <c r="AA162" s="432">
        <f t="shared" ca="1" si="44"/>
        <v>5</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Jeu</v>
      </c>
      <c r="U163" s="249" t="str">
        <f t="shared" ca="1" si="51"/>
        <v>mai</v>
      </c>
      <c r="V163" s="184"/>
      <c r="W163" s="179"/>
      <c r="X163" s="430">
        <f t="shared" ca="1" si="55"/>
        <v>42124</v>
      </c>
      <c r="Y163" s="568" t="str">
        <f t="shared" ca="1" si="52"/>
        <v>Jeu. mai , 2015</v>
      </c>
      <c r="Z163" s="431">
        <f t="shared" ca="1" si="43"/>
        <v>31</v>
      </c>
      <c r="AA163" s="432">
        <f t="shared" ca="1" si="44"/>
        <v>5</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Jeu</v>
      </c>
      <c r="U164" s="249" t="str">
        <f t="shared" ca="1" si="51"/>
        <v>mai</v>
      </c>
      <c r="V164" s="184"/>
      <c r="W164" s="179"/>
      <c r="X164" s="430">
        <f t="shared" ca="1" si="55"/>
        <v>42124</v>
      </c>
      <c r="Y164" s="568" t="str">
        <f t="shared" ca="1" si="52"/>
        <v>Jeu. mai , 2015</v>
      </c>
      <c r="Z164" s="431">
        <f t="shared" ca="1" si="43"/>
        <v>31</v>
      </c>
      <c r="AA164" s="432">
        <f t="shared" ca="1" si="44"/>
        <v>5</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Jeu</v>
      </c>
      <c r="U165" s="249" t="str">
        <f t="shared" ca="1" si="51"/>
        <v>mai</v>
      </c>
      <c r="V165" s="184"/>
      <c r="W165" s="179"/>
      <c r="X165" s="430">
        <f t="shared" ca="1" si="55"/>
        <v>42124</v>
      </c>
      <c r="Y165" s="568" t="str">
        <f t="shared" ca="1" si="52"/>
        <v>Jeu. mai , 2015</v>
      </c>
      <c r="Z165" s="431">
        <f t="shared" ca="1" si="43"/>
        <v>31</v>
      </c>
      <c r="AA165" s="432">
        <f t="shared" ca="1" si="44"/>
        <v>5</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Jeu</v>
      </c>
      <c r="U166" s="249" t="str">
        <f t="shared" ca="1" si="51"/>
        <v>mai</v>
      </c>
      <c r="V166" s="184"/>
      <c r="W166" s="179"/>
      <c r="X166" s="430">
        <f t="shared" ca="1" si="55"/>
        <v>42124</v>
      </c>
      <c r="Y166" s="568" t="str">
        <f t="shared" ca="1" si="52"/>
        <v>Jeu. mai , 2015</v>
      </c>
      <c r="Z166" s="431">
        <f t="shared" ca="1" si="43"/>
        <v>31</v>
      </c>
      <c r="AA166" s="432">
        <f t="shared" ca="1" si="44"/>
        <v>5</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Jeu</v>
      </c>
      <c r="U167" s="249" t="str">
        <f t="shared" ca="1" si="51"/>
        <v>mai</v>
      </c>
      <c r="V167" s="184"/>
      <c r="W167" s="179"/>
      <c r="X167" s="430">
        <f t="shared" ca="1" si="55"/>
        <v>42124</v>
      </c>
      <c r="Y167" s="568" t="str">
        <f t="shared" ca="1" si="52"/>
        <v>Jeu. mai , 2015</v>
      </c>
      <c r="Z167" s="431">
        <f t="shared" ca="1" si="43"/>
        <v>31</v>
      </c>
      <c r="AA167" s="432">
        <f t="shared" ca="1" si="44"/>
        <v>5</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Jeu</v>
      </c>
      <c r="U168" s="249" t="str">
        <f t="shared" ca="1" si="51"/>
        <v>mai</v>
      </c>
      <c r="V168" s="184"/>
      <c r="W168" s="179"/>
      <c r="X168" s="430">
        <f t="shared" ca="1" si="55"/>
        <v>42124</v>
      </c>
      <c r="Y168" s="568" t="str">
        <f t="shared" ca="1" si="52"/>
        <v>Jeu. mai , 2015</v>
      </c>
      <c r="Z168" s="431">
        <f t="shared" ca="1" si="43"/>
        <v>31</v>
      </c>
      <c r="AA168" s="432">
        <f t="shared" ca="1" si="44"/>
        <v>5</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Jeu</v>
      </c>
      <c r="U169" s="249" t="str">
        <f t="shared" ca="1" si="51"/>
        <v>mai</v>
      </c>
      <c r="V169" s="184"/>
      <c r="W169" s="179"/>
      <c r="X169" s="430">
        <f t="shared" ca="1" si="55"/>
        <v>42124</v>
      </c>
      <c r="Y169" s="568" t="str">
        <f t="shared" ca="1" si="52"/>
        <v>Jeu. mai , 2015</v>
      </c>
      <c r="Z169" s="431">
        <f t="shared" ca="1" si="43"/>
        <v>31</v>
      </c>
      <c r="AA169" s="432">
        <f t="shared" ca="1" si="44"/>
        <v>5</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Jeu</v>
      </c>
      <c r="U170" s="249" t="str">
        <f t="shared" ca="1" si="51"/>
        <v>mai</v>
      </c>
      <c r="V170" s="184"/>
      <c r="W170" s="179"/>
      <c r="X170" s="430">
        <f t="shared" ca="1" si="55"/>
        <v>42124</v>
      </c>
      <c r="Y170" s="568" t="str">
        <f t="shared" ca="1" si="52"/>
        <v>Jeu. mai , 2015</v>
      </c>
      <c r="Z170" s="431">
        <f t="shared" ca="1" si="43"/>
        <v>31</v>
      </c>
      <c r="AA170" s="432">
        <f t="shared" ca="1" si="44"/>
        <v>5</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Jeu</v>
      </c>
      <c r="U171" s="249" t="str">
        <f t="shared" ca="1" si="51"/>
        <v>mai</v>
      </c>
      <c r="V171" s="184"/>
      <c r="W171" s="179"/>
      <c r="X171" s="430">
        <f t="shared" ca="1" si="55"/>
        <v>42124</v>
      </c>
      <c r="Y171" s="568" t="str">
        <f t="shared" ca="1" si="52"/>
        <v>Jeu. mai , 2015</v>
      </c>
      <c r="Z171" s="431">
        <f t="shared" ca="1" si="43"/>
        <v>31</v>
      </c>
      <c r="AA171" s="432">
        <f t="shared" ca="1" si="44"/>
        <v>5</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Jeu</v>
      </c>
      <c r="U172" s="249" t="str">
        <f t="shared" ca="1" si="51"/>
        <v>mai</v>
      </c>
      <c r="V172" s="184"/>
      <c r="W172" s="179"/>
      <c r="X172" s="430">
        <f t="shared" ca="1" si="55"/>
        <v>42124</v>
      </c>
      <c r="Y172" s="568" t="str">
        <f t="shared" ca="1" si="52"/>
        <v>Jeu. mai , 2015</v>
      </c>
      <c r="Z172" s="431">
        <f t="shared" ca="1" si="43"/>
        <v>31</v>
      </c>
      <c r="AA172" s="432">
        <f t="shared" ca="1" si="44"/>
        <v>5</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Jeu</v>
      </c>
      <c r="U173" s="249" t="str">
        <f t="shared" ca="1" si="51"/>
        <v>mai</v>
      </c>
      <c r="V173" s="184"/>
      <c r="W173" s="179"/>
      <c r="X173" s="430">
        <f t="shared" ca="1" si="55"/>
        <v>42124</v>
      </c>
      <c r="Y173" s="568" t="str">
        <f t="shared" ca="1" si="52"/>
        <v>Jeu. mai , 2015</v>
      </c>
      <c r="Z173" s="431">
        <f t="shared" ca="1" si="43"/>
        <v>31</v>
      </c>
      <c r="AA173" s="432">
        <f t="shared" ca="1" si="44"/>
        <v>5</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Jeu</v>
      </c>
      <c r="U174" s="249" t="str">
        <f t="shared" ca="1" si="51"/>
        <v>mai</v>
      </c>
      <c r="V174" s="184"/>
      <c r="W174" s="179"/>
      <c r="X174" s="430">
        <f t="shared" ca="1" si="55"/>
        <v>42124</v>
      </c>
      <c r="Y174" s="568" t="str">
        <f t="shared" ca="1" si="52"/>
        <v>Jeu. mai , 2015</v>
      </c>
      <c r="Z174" s="431">
        <f t="shared" ca="1" si="43"/>
        <v>31</v>
      </c>
      <c r="AA174" s="432">
        <f t="shared" ca="1" si="44"/>
        <v>5</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Jeu</v>
      </c>
      <c r="U175" s="249" t="str">
        <f t="shared" ca="1" si="51"/>
        <v>mai</v>
      </c>
      <c r="V175" s="184"/>
      <c r="W175" s="179"/>
      <c r="X175" s="430">
        <f t="shared" ca="1" si="55"/>
        <v>42124</v>
      </c>
      <c r="Y175" s="568" t="str">
        <f t="shared" ca="1" si="52"/>
        <v>Jeu. mai , 2015</v>
      </c>
      <c r="Z175" s="431">
        <f t="shared" ca="1" si="43"/>
        <v>31</v>
      </c>
      <c r="AA175" s="432">
        <f t="shared" ca="1" si="44"/>
        <v>5</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Jeu</v>
      </c>
      <c r="U176" s="249" t="str">
        <f t="shared" ca="1" si="51"/>
        <v>mai</v>
      </c>
      <c r="V176" s="184"/>
      <c r="W176" s="179"/>
      <c r="X176" s="430">
        <f t="shared" ca="1" si="55"/>
        <v>42124</v>
      </c>
      <c r="Y176" s="568" t="str">
        <f t="shared" ca="1" si="52"/>
        <v>Jeu. mai , 2015</v>
      </c>
      <c r="Z176" s="431">
        <f t="shared" ca="1" si="43"/>
        <v>31</v>
      </c>
      <c r="AA176" s="432">
        <f t="shared" ca="1" si="44"/>
        <v>5</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Jeu</v>
      </c>
      <c r="U177" s="249" t="str">
        <f t="shared" ca="1" si="51"/>
        <v>mai</v>
      </c>
      <c r="V177" s="184"/>
      <c r="W177" s="179"/>
      <c r="X177" s="430">
        <f t="shared" ca="1" si="55"/>
        <v>42124</v>
      </c>
      <c r="Y177" s="568" t="str">
        <f t="shared" ca="1" si="52"/>
        <v>Jeu. mai , 2015</v>
      </c>
      <c r="Z177" s="431">
        <f t="shared" ca="1" si="43"/>
        <v>31</v>
      </c>
      <c r="AA177" s="432">
        <f t="shared" ca="1" si="44"/>
        <v>5</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Jeu</v>
      </c>
      <c r="U178" s="249" t="str">
        <f t="shared" ca="1" si="51"/>
        <v>mai</v>
      </c>
      <c r="V178" s="184"/>
      <c r="W178" s="179"/>
      <c r="X178" s="430">
        <f t="shared" ca="1" si="55"/>
        <v>42124</v>
      </c>
      <c r="Y178" s="568" t="str">
        <f t="shared" ca="1" si="52"/>
        <v>Jeu. mai , 2015</v>
      </c>
      <c r="Z178" s="431">
        <f t="shared" ca="1" si="43"/>
        <v>31</v>
      </c>
      <c r="AA178" s="432">
        <f t="shared" ca="1" si="44"/>
        <v>5</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Jeu</v>
      </c>
      <c r="U179" s="249" t="str">
        <f t="shared" ca="1" si="51"/>
        <v>mai</v>
      </c>
      <c r="V179" s="184"/>
      <c r="W179" s="179"/>
      <c r="X179" s="430">
        <f t="shared" ca="1" si="55"/>
        <v>42124</v>
      </c>
      <c r="Y179" s="568" t="str">
        <f t="shared" ca="1" si="52"/>
        <v>Jeu. mai , 2015</v>
      </c>
      <c r="Z179" s="431">
        <f t="shared" ca="1" si="43"/>
        <v>31</v>
      </c>
      <c r="AA179" s="432">
        <f t="shared" ca="1" si="44"/>
        <v>5</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Jeu</v>
      </c>
      <c r="U180" s="249" t="str">
        <f t="shared" ca="1" si="51"/>
        <v>mai</v>
      </c>
      <c r="V180" s="184"/>
      <c r="W180" s="179"/>
      <c r="X180" s="430">
        <f t="shared" ca="1" si="55"/>
        <v>42124</v>
      </c>
      <c r="Y180" s="568" t="str">
        <f t="shared" ca="1" si="52"/>
        <v>Jeu. mai , 2015</v>
      </c>
      <c r="Z180" s="431">
        <f t="shared" ca="1" si="43"/>
        <v>31</v>
      </c>
      <c r="AA180" s="432">
        <f t="shared" ca="1" si="44"/>
        <v>5</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Jeu</v>
      </c>
      <c r="U181" s="249" t="str">
        <f t="shared" ca="1" si="51"/>
        <v>mai</v>
      </c>
      <c r="V181" s="184"/>
      <c r="W181" s="179"/>
      <c r="X181" s="430">
        <f t="shared" ca="1" si="55"/>
        <v>42124</v>
      </c>
      <c r="Y181" s="568" t="str">
        <f t="shared" ca="1" si="52"/>
        <v>Jeu. mai , 2015</v>
      </c>
      <c r="Z181" s="431">
        <f t="shared" ca="1" si="43"/>
        <v>31</v>
      </c>
      <c r="AA181" s="432">
        <f t="shared" ca="1" si="44"/>
        <v>5</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Jeu</v>
      </c>
      <c r="U182" s="249" t="str">
        <f t="shared" ca="1" si="51"/>
        <v>mai</v>
      </c>
      <c r="V182" s="184"/>
      <c r="W182" s="179"/>
      <c r="X182" s="430">
        <f t="shared" ca="1" si="55"/>
        <v>42124</v>
      </c>
      <c r="Y182" s="568" t="str">
        <f t="shared" ca="1" si="52"/>
        <v>Jeu. mai , 2015</v>
      </c>
      <c r="Z182" s="431">
        <f t="shared" ca="1" si="43"/>
        <v>31</v>
      </c>
      <c r="AA182" s="432">
        <f t="shared" ca="1" si="44"/>
        <v>5</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Jeu</v>
      </c>
      <c r="U183" s="249" t="str">
        <f t="shared" ca="1" si="51"/>
        <v>mai</v>
      </c>
      <c r="V183" s="184"/>
      <c r="W183" s="179"/>
      <c r="X183" s="430">
        <f t="shared" ca="1" si="55"/>
        <v>42124</v>
      </c>
      <c r="Y183" s="568" t="str">
        <f t="shared" ca="1" si="52"/>
        <v>Jeu. mai , 2015</v>
      </c>
      <c r="Z183" s="431">
        <f t="shared" ca="1" si="43"/>
        <v>31</v>
      </c>
      <c r="AA183" s="432">
        <f t="shared" ca="1" si="44"/>
        <v>5</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Jeu</v>
      </c>
      <c r="U184" s="249" t="str">
        <f t="shared" ca="1" si="51"/>
        <v>mai</v>
      </c>
      <c r="V184" s="184"/>
      <c r="W184" s="179"/>
      <c r="X184" s="430">
        <f t="shared" ca="1" si="55"/>
        <v>42124</v>
      </c>
      <c r="Y184" s="568" t="str">
        <f t="shared" ca="1" si="52"/>
        <v>Jeu. mai , 2015</v>
      </c>
      <c r="Z184" s="431">
        <f t="shared" ca="1" si="43"/>
        <v>31</v>
      </c>
      <c r="AA184" s="432">
        <f t="shared" ca="1" si="44"/>
        <v>5</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Jeu</v>
      </c>
      <c r="U185" s="249" t="str">
        <f t="shared" ca="1" si="51"/>
        <v>mai</v>
      </c>
      <c r="V185" s="184"/>
      <c r="W185" s="179"/>
      <c r="X185" s="430">
        <f t="shared" ca="1" si="55"/>
        <v>42124</v>
      </c>
      <c r="Y185" s="568" t="str">
        <f t="shared" ca="1" si="52"/>
        <v>Jeu. mai , 2015</v>
      </c>
      <c r="Z185" s="431">
        <f t="shared" ca="1" si="43"/>
        <v>31</v>
      </c>
      <c r="AA185" s="432">
        <f t="shared" ca="1" si="44"/>
        <v>5</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Jeu</v>
      </c>
      <c r="U186" s="249" t="str">
        <f t="shared" ca="1" si="51"/>
        <v>mai</v>
      </c>
      <c r="V186" s="184"/>
      <c r="W186" s="179"/>
      <c r="X186" s="430">
        <f t="shared" ca="1" si="55"/>
        <v>42124</v>
      </c>
      <c r="Y186" s="568" t="str">
        <f t="shared" ca="1" si="52"/>
        <v>Jeu. mai , 2015</v>
      </c>
      <c r="Z186" s="431">
        <f t="shared" ca="1" si="43"/>
        <v>31</v>
      </c>
      <c r="AA186" s="432">
        <f t="shared" ca="1" si="44"/>
        <v>5</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Jeu</v>
      </c>
      <c r="U187" s="249" t="str">
        <f t="shared" ca="1" si="51"/>
        <v>mai</v>
      </c>
      <c r="V187" s="184"/>
      <c r="W187" s="179"/>
      <c r="X187" s="430">
        <f t="shared" ca="1" si="55"/>
        <v>42124</v>
      </c>
      <c r="Y187" s="568" t="str">
        <f t="shared" ca="1" si="52"/>
        <v>Jeu. mai , 2015</v>
      </c>
      <c r="Z187" s="431">
        <f t="shared" ca="1" si="43"/>
        <v>31</v>
      </c>
      <c r="AA187" s="432">
        <f t="shared" ca="1" si="44"/>
        <v>5</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Jeu</v>
      </c>
      <c r="U188" s="249" t="str">
        <f t="shared" ca="1" si="51"/>
        <v>mai</v>
      </c>
      <c r="V188" s="184"/>
      <c r="W188" s="179"/>
      <c r="X188" s="430">
        <f t="shared" ca="1" si="55"/>
        <v>42124</v>
      </c>
      <c r="Y188" s="568" t="str">
        <f t="shared" ca="1" si="52"/>
        <v>Jeu. mai , 2015</v>
      </c>
      <c r="Z188" s="431">
        <f t="shared" ca="1" si="43"/>
        <v>31</v>
      </c>
      <c r="AA188" s="432">
        <f t="shared" ca="1" si="44"/>
        <v>5</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Jeu</v>
      </c>
      <c r="U189" s="249" t="str">
        <f t="shared" ca="1" si="51"/>
        <v>mai</v>
      </c>
      <c r="V189" s="184"/>
      <c r="W189" s="179"/>
      <c r="X189" s="430">
        <f t="shared" ca="1" si="55"/>
        <v>42124</v>
      </c>
      <c r="Y189" s="568" t="str">
        <f t="shared" ca="1" si="52"/>
        <v>Jeu. mai , 2015</v>
      </c>
      <c r="Z189" s="431">
        <f t="shared" ca="1" si="43"/>
        <v>31</v>
      </c>
      <c r="AA189" s="432">
        <f t="shared" ca="1" si="44"/>
        <v>5</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Jeu</v>
      </c>
      <c r="U190" s="249" t="str">
        <f t="shared" ca="1" si="51"/>
        <v>mai</v>
      </c>
      <c r="V190" s="184"/>
      <c r="W190" s="179"/>
      <c r="X190" s="430">
        <f t="shared" ca="1" si="55"/>
        <v>42124</v>
      </c>
      <c r="Y190" s="568" t="str">
        <f t="shared" ca="1" si="52"/>
        <v>Jeu. mai , 2015</v>
      </c>
      <c r="Z190" s="431">
        <f t="shared" ca="1" si="43"/>
        <v>31</v>
      </c>
      <c r="AA190" s="432">
        <f t="shared" ca="1" si="44"/>
        <v>5</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Jeu</v>
      </c>
      <c r="U191" s="249" t="str">
        <f t="shared" ca="1" si="51"/>
        <v>mai</v>
      </c>
      <c r="V191" s="184"/>
      <c r="W191" s="179"/>
      <c r="X191" s="430">
        <f t="shared" ca="1" si="55"/>
        <v>42124</v>
      </c>
      <c r="Y191" s="568" t="str">
        <f t="shared" ca="1" si="52"/>
        <v>Jeu. mai , 2015</v>
      </c>
      <c r="Z191" s="431">
        <f t="shared" ca="1" si="43"/>
        <v>31</v>
      </c>
      <c r="AA191" s="432">
        <f t="shared" ca="1" si="44"/>
        <v>5</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Jeu</v>
      </c>
      <c r="U192" s="249" t="str">
        <f t="shared" ca="1" si="51"/>
        <v>mai</v>
      </c>
      <c r="V192" s="184"/>
      <c r="W192" s="179"/>
      <c r="X192" s="430">
        <f t="shared" ca="1" si="55"/>
        <v>42124</v>
      </c>
      <c r="Y192" s="568" t="str">
        <f t="shared" ca="1" si="52"/>
        <v>Jeu. mai , 2015</v>
      </c>
      <c r="Z192" s="431">
        <f t="shared" ca="1" si="43"/>
        <v>31</v>
      </c>
      <c r="AA192" s="432">
        <f t="shared" ca="1" si="44"/>
        <v>5</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Jeu</v>
      </c>
      <c r="U193" s="249" t="str">
        <f t="shared" ca="1" si="51"/>
        <v>mai</v>
      </c>
      <c r="V193" s="184"/>
      <c r="W193" s="179"/>
      <c r="X193" s="430">
        <f t="shared" ca="1" si="55"/>
        <v>42124</v>
      </c>
      <c r="Y193" s="568" t="str">
        <f t="shared" ca="1" si="52"/>
        <v>Jeu. mai , 2015</v>
      </c>
      <c r="Z193" s="431">
        <f t="shared" ca="1" si="43"/>
        <v>31</v>
      </c>
      <c r="AA193" s="432">
        <f t="shared" ca="1" si="44"/>
        <v>5</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Jeu</v>
      </c>
      <c r="U194" s="249" t="str">
        <f t="shared" ca="1" si="51"/>
        <v>mai</v>
      </c>
      <c r="V194" s="184"/>
      <c r="W194" s="179"/>
      <c r="X194" s="430">
        <f t="shared" ca="1" si="55"/>
        <v>42124</v>
      </c>
      <c r="Y194" s="568" t="str">
        <f t="shared" ca="1" si="52"/>
        <v>Jeu. mai , 2015</v>
      </c>
      <c r="Z194" s="431">
        <f t="shared" ca="1" si="43"/>
        <v>31</v>
      </c>
      <c r="AA194" s="432">
        <f t="shared" ca="1" si="44"/>
        <v>5</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31</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31</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31</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31</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31</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609" priority="4" stopIfTrue="1">
      <formula>($D20=$D21)</formula>
    </cfRule>
  </conditionalFormatting>
  <conditionalFormatting sqref="AC20:AE194 AK20:AK194 AQ20:AR194 U18 X20:Z194">
    <cfRule type="cellIs" dxfId="608" priority="5" stopIfTrue="1" operator="notEqual">
      <formula>U17</formula>
    </cfRule>
  </conditionalFormatting>
  <conditionalFormatting sqref="B20:B194">
    <cfRule type="expression" dxfId="607" priority="6" stopIfTrue="1">
      <formula>($G20="- -")</formula>
    </cfRule>
  </conditionalFormatting>
  <conditionalFormatting sqref="BI10:BI12 BF11:BF12">
    <cfRule type="expression" dxfId="606" priority="7" stopIfTrue="1">
      <formula>LEN($AA9)&gt;4</formula>
    </cfRule>
    <cfRule type="expression" dxfId="605" priority="8" stopIfTrue="1">
      <formula>(LEN($C$9)=0)</formula>
    </cfRule>
  </conditionalFormatting>
  <conditionalFormatting sqref="BJ10:BN12">
    <cfRule type="expression" dxfId="604" priority="9" stopIfTrue="1">
      <formula>LEN($AA9)&gt;4</formula>
    </cfRule>
    <cfRule type="expression" dxfId="603" priority="10" stopIfTrue="1">
      <formula>(LEN(E$9)=0)</formula>
    </cfRule>
  </conditionalFormatting>
  <conditionalFormatting sqref="R20:R194">
    <cfRule type="expression" dxfId="602" priority="11" stopIfTrue="1">
      <formula>OR($G20=$G19,$D20=$D19)</formula>
    </cfRule>
    <cfRule type="expression" dxfId="601" priority="12" stopIfTrue="1">
      <formula>"ND($G21&lt;&gt;""- -"",$G21&lt;&gt;TEXT(X21,""Dddd, Mmmm dd, Yyyy""))"</formula>
    </cfRule>
    <cfRule type="expression" dxfId="600" priority="13" stopIfTrue="1">
      <formula>($AI20=1)</formula>
    </cfRule>
  </conditionalFormatting>
  <conditionalFormatting sqref="C20:C194">
    <cfRule type="expression" dxfId="599" priority="14" stopIfTrue="1">
      <formula>($X$16=$X$14)</formula>
    </cfRule>
    <cfRule type="expression" dxfId="598" priority="15" stopIfTrue="1">
      <formula>($AV20=1)</formula>
    </cfRule>
    <cfRule type="expression" dxfId="597" priority="16" stopIfTrue="1">
      <formula>AND(D20=1+D19,G20=X20)</formula>
    </cfRule>
  </conditionalFormatting>
  <conditionalFormatting sqref="D20">
    <cfRule type="expression" dxfId="596" priority="17" stopIfTrue="1">
      <formula>OR($G20=$G19,$D20=$D19)</formula>
    </cfRule>
    <cfRule type="expression" dxfId="595" priority="18" stopIfTrue="1">
      <formula>AND($G20&lt;&gt;"- -",$G20&lt;&gt;$Y20)</formula>
    </cfRule>
    <cfRule type="expression" dxfId="594" priority="19" stopIfTrue="1">
      <formula>($AI20=1)</formula>
    </cfRule>
  </conditionalFormatting>
  <conditionalFormatting sqref="E20:G20">
    <cfRule type="expression" dxfId="593" priority="20" stopIfTrue="1">
      <formula>OR($G20=$G19,$D20=$D19)</formula>
    </cfRule>
    <cfRule type="expression" dxfId="592" priority="21" stopIfTrue="1">
      <formula>AND($G20&lt;&gt;"- -",$G20&lt;&gt;$Y20)</formula>
    </cfRule>
    <cfRule type="expression" dxfId="591" priority="22" stopIfTrue="1">
      <formula>($AI20+$AX20&gt;0)</formula>
    </cfRule>
  </conditionalFormatting>
  <conditionalFormatting sqref="V5:V7 U6:U7 J6">
    <cfRule type="expression" dxfId="590" priority="23" stopIfTrue="1">
      <formula>OR($AC$7,$AC$6,#REF!)</formula>
    </cfRule>
  </conditionalFormatting>
  <conditionalFormatting sqref="U5">
    <cfRule type="expression" dxfId="589" priority="24" stopIfTrue="1">
      <formula>OR($AC$7,$AC$6)</formula>
    </cfRule>
  </conditionalFormatting>
  <conditionalFormatting sqref="V19">
    <cfRule type="cellIs" dxfId="588" priority="25" stopIfTrue="1" operator="equal">
      <formula>1</formula>
    </cfRule>
  </conditionalFormatting>
  <conditionalFormatting sqref="BJ13:BN13 R16:R17">
    <cfRule type="cellIs" dxfId="587" priority="26" stopIfTrue="1" operator="equal">
      <formula>0</formula>
    </cfRule>
  </conditionalFormatting>
  <conditionalFormatting sqref="AP20:AP194">
    <cfRule type="cellIs" dxfId="586" priority="27" stopIfTrue="1" operator="lessThan">
      <formula>999</formula>
    </cfRule>
  </conditionalFormatting>
  <conditionalFormatting sqref="BE19:BF19 K18:L18">
    <cfRule type="expression" dxfId="585" priority="28" stopIfTrue="1">
      <formula>($K$19=$AL$7)</formula>
    </cfRule>
  </conditionalFormatting>
  <conditionalFormatting sqref="BE20:BF20">
    <cfRule type="expression" dxfId="584" priority="29" stopIfTrue="1">
      <formula>($K$19=$AL$7)</formula>
    </cfRule>
  </conditionalFormatting>
  <conditionalFormatting sqref="AB7">
    <cfRule type="expression" dxfId="583" priority="30" stopIfTrue="1">
      <formula>$AC$7</formula>
    </cfRule>
  </conditionalFormatting>
  <conditionalFormatting sqref="AB6">
    <cfRule type="expression" dxfId="582" priority="31" stopIfTrue="1">
      <formula>$AC$6</formula>
    </cfRule>
  </conditionalFormatting>
  <conditionalFormatting sqref="AK5:BO6">
    <cfRule type="cellIs" dxfId="581" priority="32" stopIfTrue="1" operator="equal">
      <formula>0</formula>
    </cfRule>
  </conditionalFormatting>
  <conditionalFormatting sqref="AJ16:AJ17 AJ20:AJ194">
    <cfRule type="cellIs" dxfId="580" priority="33" stopIfTrue="1" operator="greaterThan">
      <formula>0</formula>
    </cfRule>
  </conditionalFormatting>
  <conditionalFormatting sqref="AF20:AG194">
    <cfRule type="cellIs" dxfId="579" priority="34" stopIfTrue="1" operator="greaterThan">
      <formula>1</formula>
    </cfRule>
  </conditionalFormatting>
  <conditionalFormatting sqref="AV20:AV194">
    <cfRule type="cellIs" dxfId="578" priority="35" stopIfTrue="1" operator="equal">
      <formula>1</formula>
    </cfRule>
  </conditionalFormatting>
  <conditionalFormatting sqref="AU20:AU194">
    <cfRule type="expression" dxfId="577" priority="36" stopIfTrue="1">
      <formula>LEN(AU20)&gt;2</formula>
    </cfRule>
  </conditionalFormatting>
  <conditionalFormatting sqref="AK2:BO2">
    <cfRule type="cellIs" dxfId="576" priority="37" stopIfTrue="1" operator="equal">
      <formula>0</formula>
    </cfRule>
  </conditionalFormatting>
  <conditionalFormatting sqref="D18:G19">
    <cfRule type="expression" dxfId="575" priority="38" stopIfTrue="1">
      <formula>($AB$16&lt;2)</formula>
    </cfRule>
  </conditionalFormatting>
  <conditionalFormatting sqref="B18">
    <cfRule type="expression" dxfId="574" priority="39" stopIfTrue="1">
      <formula>(B18&gt;DATE(2000+$Y$2,$AA$21+1,1)-DATE(2000+$Y$2,$AA$21,1))</formula>
    </cfRule>
  </conditionalFormatting>
  <conditionalFormatting sqref="U201:AB201">
    <cfRule type="expression" dxfId="573" priority="40" stopIfTrue="1">
      <formula>(LEN($X$11)&gt;4)</formula>
    </cfRule>
  </conditionalFormatting>
  <conditionalFormatting sqref="N19:Q19 BH20:BK20">
    <cfRule type="cellIs" dxfId="572" priority="41" stopIfTrue="1" operator="equal">
      <formula>0</formula>
    </cfRule>
    <cfRule type="expression" dxfId="571" priority="42" stopIfTrue="1">
      <formula>($AJ$2=$AF$5)</formula>
    </cfRule>
  </conditionalFormatting>
  <conditionalFormatting sqref="M19 BG20">
    <cfRule type="cellIs" dxfId="570" priority="43" stopIfTrue="1" operator="equal">
      <formula>0</formula>
    </cfRule>
    <cfRule type="expression" dxfId="569" priority="44" stopIfTrue="1">
      <formula>($AJ$2=$AF$5)</formula>
    </cfRule>
  </conditionalFormatting>
  <conditionalFormatting sqref="C17">
    <cfRule type="cellIs" dxfId="568" priority="45" stopIfTrue="1" operator="equal">
      <formula>"X"</formula>
    </cfRule>
  </conditionalFormatting>
  <conditionalFormatting sqref="B16:J16">
    <cfRule type="expression" dxfId="567" priority="46" stopIfTrue="1">
      <formula>AND($AJ$2=$AF$5,$X$16=$X$13)</formula>
    </cfRule>
  </conditionalFormatting>
  <conditionalFormatting sqref="AW20:AW194">
    <cfRule type="cellIs" dxfId="566" priority="47" stopIfTrue="1" operator="equal">
      <formula>0</formula>
    </cfRule>
  </conditionalFormatting>
  <conditionalFormatting sqref="AB20:AB194">
    <cfRule type="cellIs" dxfId="565" priority="48" stopIfTrue="1" operator="greaterThan">
      <formula>0</formula>
    </cfRule>
    <cfRule type="cellIs" dxfId="564" priority="49" stopIfTrue="1" operator="lessThan">
      <formula>0</formula>
    </cfRule>
  </conditionalFormatting>
  <conditionalFormatting sqref="J7">
    <cfRule type="cellIs" dxfId="563" priority="50" stopIfTrue="1" operator="lessThan">
      <formula>0</formula>
    </cfRule>
  </conditionalFormatting>
  <conditionalFormatting sqref="N20:Q194">
    <cfRule type="expression" dxfId="562" priority="51" stopIfTrue="1">
      <formula>OR($AW20=0,$AV20=1,$AG20=99,$AJ$2=$AF$5)</formula>
    </cfRule>
  </conditionalFormatting>
  <conditionalFormatting sqref="M20:M194">
    <cfRule type="expression" dxfId="561" priority="52" stopIfTrue="1">
      <formula>OR($AJ$2=$AF$5,$AW20=0,$AV20=1,$AG20=99)</formula>
    </cfRule>
    <cfRule type="cellIs" dxfId="560" priority="53" stopIfTrue="1" operator="lessThan">
      <formula>0</formula>
    </cfRule>
    <cfRule type="expression" dxfId="559" priority="54" stopIfTrue="1">
      <formula>($D19=$D20)</formula>
    </cfRule>
  </conditionalFormatting>
  <conditionalFormatting sqref="BM20:BN194">
    <cfRule type="cellIs" dxfId="558" priority="55" stopIfTrue="1" operator="notEqual">
      <formula>1</formula>
    </cfRule>
  </conditionalFormatting>
  <conditionalFormatting sqref="L35:L194">
    <cfRule type="expression" dxfId="557" priority="56" stopIfTrue="1">
      <formula>OR($AJ$2=$AF$5,$AW35=0,$AV35=1,$AG35=99)</formula>
    </cfRule>
    <cfRule type="expression" dxfId="556" priority="57" stopIfTrue="1">
      <formula>AND(ISNUMBER(L35),OR(AND(L35&lt;K34,B35&gt;1),K35&gt;L35,$BN35&lt;&gt;1))</formula>
    </cfRule>
  </conditionalFormatting>
  <conditionalFormatting sqref="K35:K194">
    <cfRule type="expression" dxfId="555" priority="58" stopIfTrue="1">
      <formula>OR($AJ$2=$AF$5,$AW35=0,$AV35=1,$AG35=99)</formula>
    </cfRule>
    <cfRule type="expression" dxfId="554" priority="59" stopIfTrue="1">
      <formula>AND(ISNUMBER(K35),OR(K35&lt;L34,K35&gt;L35,$BM35&lt;&gt;1))</formula>
    </cfRule>
  </conditionalFormatting>
  <conditionalFormatting sqref="B13:B15">
    <cfRule type="expression" dxfId="553" priority="60" stopIfTrue="1">
      <formula>AND($AJ$2=$AF$5,$X$16=$X$13)</formula>
    </cfRule>
  </conditionalFormatting>
  <conditionalFormatting sqref="D21:D194">
    <cfRule type="expression" dxfId="552" priority="61" stopIfTrue="1">
      <formula>OR($G21=$G20,$D21=$D20)</formula>
    </cfRule>
    <cfRule type="expression" dxfId="551" priority="62" stopIfTrue="1">
      <formula>AND($G21&lt;&gt;"- -",$G21&lt;&gt;$Y21)</formula>
    </cfRule>
    <cfRule type="expression" dxfId="550" priority="63" stopIfTrue="1">
      <formula>($AI21=1)</formula>
    </cfRule>
  </conditionalFormatting>
  <conditionalFormatting sqref="E21:G194">
    <cfRule type="expression" dxfId="549" priority="64" stopIfTrue="1">
      <formula>OR($G21=$G20,$D21=$D20)</formula>
    </cfRule>
    <cfRule type="expression" dxfId="548" priority="65" stopIfTrue="1">
      <formula>AND($G21&lt;&gt;"- -",$G21&lt;&gt;$Y21)</formula>
    </cfRule>
    <cfRule type="expression" dxfId="547" priority="66" stopIfTrue="1">
      <formula>($AI21+$AX21&gt;0)</formula>
    </cfRule>
  </conditionalFormatting>
  <conditionalFormatting sqref="L20:L34">
    <cfRule type="expression" dxfId="546" priority="67" stopIfTrue="1">
      <formula>OR($AJ$2=$AF$5,$AW20=0,$AV20=1,$AG20=99)</formula>
    </cfRule>
    <cfRule type="expression" dxfId="545" priority="68" stopIfTrue="1">
      <formula>AND(ISNUMBER(L20),OR(AND(L20&lt;K19,B20&gt;1),K20&gt;L20))</formula>
    </cfRule>
  </conditionalFormatting>
  <conditionalFormatting sqref="K20:K34">
    <cfRule type="expression" dxfId="544" priority="69" stopIfTrue="1">
      <formula>OR($AJ$2=$AF$5,$AW20=0,$AV20=1,$AG20=99)</formula>
    </cfRule>
    <cfRule type="expression" dxfId="543" priority="70" stopIfTrue="1">
      <formula>AND(ISNUMBER(K20),ISNUMBER(L20),OR(K20&lt;L19,K20&gt;L20))</formula>
    </cfRule>
  </conditionalFormatting>
  <conditionalFormatting sqref="C9:J9">
    <cfRule type="expression" dxfId="542" priority="71" stopIfTrue="1">
      <formula>AND(ISNUMBER(C$9),ISNUMBER(C10),(C$9&gt;C$10))</formula>
    </cfRule>
  </conditionalFormatting>
  <conditionalFormatting sqref="E8:F8">
    <cfRule type="expression" dxfId="541" priority="72" stopIfTrue="1">
      <formula>(BJ$13&gt;0)</formula>
    </cfRule>
    <cfRule type="expression" dxfId="540" priority="73" stopIfTrue="1">
      <formula>AND(ISNUMBER(E$9),ISNUMBER(E10),(E$9&gt;E$10))</formula>
    </cfRule>
  </conditionalFormatting>
  <conditionalFormatting sqref="G8:J8">
    <cfRule type="expression" dxfId="539" priority="74" stopIfTrue="1">
      <formula>(BK$13&gt;0)</formula>
    </cfRule>
    <cfRule type="expression" dxfId="538" priority="75" stopIfTrue="1">
      <formula>AND(ISNUMBER(G$9),ISNUMBER(G10),(G$9&gt;G$10))</formula>
    </cfRule>
  </conditionalFormatting>
  <conditionalFormatting sqref="H6:I7">
    <cfRule type="expression" dxfId="537" priority="76" stopIfTrue="1">
      <formula>AND(ISNUMBER($H$7),$H$7&lt;$I$7)</formula>
    </cfRule>
  </conditionalFormatting>
  <conditionalFormatting sqref="C10:J10">
    <cfRule type="expression" dxfId="536" priority="77"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5"/>
    <pageSetUpPr autoPageBreaks="0" fitToPage="1"/>
  </sheetPr>
  <dimension ref="A1:IU502"/>
  <sheetViews>
    <sheetView showGridLines="0" showRowColHeaders="0" workbookViewId="0">
      <pane ySplit="19" topLeftCell="A20" activePane="bottomLeft" state="frozenSplit"/>
      <selection activeCell="B12" sqref="B12:M17"/>
      <selection pane="bottomLeft" activeCell="Q3" sqref="Q3"/>
    </sheetView>
  </sheetViews>
  <sheetFormatPr defaultColWidth="4.28515625" defaultRowHeight="0" customHeight="1" zeroHeight="1"/>
  <cols>
    <col min="1" max="1" width="0.85546875" style="5" customWidth="1"/>
    <col min="2" max="2" width="9.7109375" style="5" customWidth="1"/>
    <col min="3" max="3" width="3" style="5" customWidth="1"/>
    <col min="4" max="4" width="9.42578125" style="5" customWidth="1"/>
    <col min="5" max="5" width="6.42578125" style="5" customWidth="1"/>
    <col min="6" max="6" width="5.28515625" style="5" customWidth="1"/>
    <col min="7" max="7" width="16.85546875" style="5" customWidth="1"/>
    <col min="8" max="8" width="19.28515625" style="5" customWidth="1"/>
    <col min="9" max="9" width="13.85546875" style="5" customWidth="1"/>
    <col min="10" max="10" width="14.28515625" style="5" customWidth="1"/>
    <col min="11" max="11" width="9.140625" style="5" customWidth="1"/>
    <col min="12" max="12" width="8.42578125" style="5" customWidth="1"/>
    <col min="13" max="13" width="10.7109375" style="5" customWidth="1"/>
    <col min="14" max="14" width="10.85546875" style="5" bestFit="1" customWidth="1"/>
    <col min="15" max="15" width="9.140625" style="5" customWidth="1"/>
    <col min="16" max="16" width="15.42578125" style="5" customWidth="1"/>
    <col min="17" max="17" width="15.7109375" style="5" customWidth="1"/>
    <col min="18" max="18" width="13" style="5" customWidth="1"/>
    <col min="19" max="19" width="6.28515625" style="5" customWidth="1"/>
    <col min="20" max="20" width="6.7109375" style="184" hidden="1" customWidth="1"/>
    <col min="21" max="21" width="11.85546875" style="184" hidden="1" customWidth="1"/>
    <col min="22" max="22" width="4.42578125" style="184" hidden="1" customWidth="1"/>
    <col min="23" max="23" width="10.140625" style="184" hidden="1" customWidth="1"/>
    <col min="24" max="24" width="17.140625" style="184" hidden="1" customWidth="1"/>
    <col min="25" max="25" width="33.7109375" style="184" hidden="1" customWidth="1"/>
    <col min="26" max="26" width="27.85546875" style="184" hidden="1" customWidth="1"/>
    <col min="27" max="27" width="24.140625" style="184" hidden="1" customWidth="1"/>
    <col min="28" max="28" width="12.42578125" style="185" hidden="1" customWidth="1"/>
    <col min="29" max="30" width="9.140625" style="184" hidden="1" customWidth="1"/>
    <col min="31" max="31" width="21.5703125" style="184" hidden="1" customWidth="1"/>
    <col min="32" max="33" width="9.140625" style="184" hidden="1" customWidth="1"/>
    <col min="34" max="34" width="9.140625" style="185" hidden="1" customWidth="1"/>
    <col min="35" max="35" width="10.85546875" style="184" hidden="1" customWidth="1"/>
    <col min="36" max="36" width="24.28515625" style="184" hidden="1" customWidth="1"/>
    <col min="37" max="37" width="11.7109375" style="185" hidden="1" customWidth="1"/>
    <col min="38" max="38" width="18.140625" style="185" hidden="1" customWidth="1"/>
    <col min="39" max="39" width="11" style="185" hidden="1" customWidth="1"/>
    <col min="40" max="40" width="13.7109375" style="185" hidden="1" customWidth="1"/>
    <col min="41" max="41" width="3" style="185" hidden="1" customWidth="1"/>
    <col min="42" max="42" width="6.7109375" style="185" hidden="1" customWidth="1"/>
    <col min="43" max="43" width="3.28515625" style="185" hidden="1" customWidth="1"/>
    <col min="44" max="44" width="6" style="185" hidden="1" customWidth="1"/>
    <col min="45" max="46" width="3" style="185" hidden="1" customWidth="1"/>
    <col min="47" max="47" width="11.5703125" style="185" hidden="1" customWidth="1"/>
    <col min="48" max="48" width="12.140625" style="185" hidden="1" customWidth="1"/>
    <col min="49" max="49" width="10.28515625" style="185" hidden="1" customWidth="1"/>
    <col min="50" max="56" width="3" style="185" hidden="1" customWidth="1"/>
    <col min="57" max="57" width="7.7109375" style="185" hidden="1" customWidth="1"/>
    <col min="58" max="58" width="7.140625" style="185" hidden="1" customWidth="1"/>
    <col min="59" max="61" width="9.85546875" style="185" hidden="1" customWidth="1"/>
    <col min="62" max="62" width="8.7109375" style="185" hidden="1" customWidth="1"/>
    <col min="63" max="63" width="9.28515625" style="185" hidden="1" customWidth="1"/>
    <col min="64" max="64" width="9" style="185" hidden="1" customWidth="1"/>
    <col min="65" max="65" width="11.5703125" style="185" hidden="1" customWidth="1"/>
    <col min="66" max="66" width="12.5703125" style="185" hidden="1" customWidth="1"/>
    <col min="67" max="67" width="11.5703125" style="185" hidden="1" customWidth="1"/>
    <col min="68" max="69" width="9.140625" style="184" hidden="1" customWidth="1"/>
    <col min="70" max="72" width="2.5703125" style="5" hidden="1" customWidth="1"/>
    <col min="73" max="254" width="0" hidden="1" customWidth="1"/>
    <col min="255" max="16384" width="4.28515625" style="5"/>
  </cols>
  <sheetData>
    <row r="1" spans="1:255" customFormat="1" ht="13.5" customHeight="1" thickBot="1">
      <c r="A1" s="44"/>
      <c r="B1" s="43"/>
      <c r="C1" s="43"/>
      <c r="D1" s="43"/>
      <c r="E1" s="43"/>
      <c r="F1" s="43"/>
      <c r="G1" s="43"/>
      <c r="H1" s="43"/>
      <c r="I1" s="43"/>
      <c r="J1" s="43"/>
      <c r="K1" s="43"/>
      <c r="L1" s="43"/>
      <c r="M1" s="43"/>
      <c r="N1" s="43"/>
      <c r="O1" s="43"/>
      <c r="P1" s="43"/>
      <c r="Q1" s="60"/>
      <c r="R1" s="666"/>
      <c r="S1" s="666"/>
      <c r="T1" s="772"/>
      <c r="U1" s="773"/>
      <c r="V1" s="773"/>
      <c r="W1" s="773"/>
      <c r="X1" s="773"/>
      <c r="Y1" s="773"/>
      <c r="Z1" s="773"/>
      <c r="AA1" s="773"/>
      <c r="AB1" s="773"/>
      <c r="AC1" s="773"/>
      <c r="AD1" s="177"/>
      <c r="AE1" s="177"/>
      <c r="AF1" s="177"/>
      <c r="AG1" s="177"/>
      <c r="AH1" s="178"/>
      <c r="AI1" s="177"/>
      <c r="AJ1" s="177"/>
      <c r="AK1" s="178"/>
      <c r="AL1" s="178"/>
      <c r="AM1" s="178"/>
      <c r="AN1" s="178"/>
      <c r="AO1" s="178"/>
      <c r="AP1" s="178"/>
      <c r="AQ1" s="178"/>
      <c r="AR1" s="178"/>
      <c r="AS1" s="178"/>
      <c r="AT1" s="178"/>
      <c r="AU1" s="178"/>
      <c r="AV1" s="178"/>
      <c r="AW1" s="178"/>
      <c r="AX1" s="178"/>
      <c r="AY1" s="178"/>
      <c r="AZ1" s="178"/>
      <c r="BA1" s="178"/>
      <c r="BB1" s="178"/>
      <c r="BC1" s="178"/>
      <c r="BD1" s="178"/>
      <c r="BE1" s="178"/>
      <c r="BF1" s="178"/>
      <c r="BG1" s="178"/>
      <c r="BH1" s="178"/>
      <c r="BI1" s="178"/>
      <c r="BJ1" s="178"/>
      <c r="BK1" s="178"/>
      <c r="BL1" s="178"/>
      <c r="BM1" s="178"/>
      <c r="BN1" s="178"/>
      <c r="BO1" s="178"/>
      <c r="BP1" s="179"/>
      <c r="BQ1" s="320"/>
      <c r="BR1" s="11"/>
      <c r="BS1" s="11"/>
      <c r="BT1" s="11"/>
      <c r="IU1" s="21"/>
    </row>
    <row r="2" spans="1:255" s="4" customFormat="1" ht="27.95" customHeight="1" thickTop="1">
      <c r="A2" s="82"/>
      <c r="B2" s="94" t="str">
        <f>'NTS ONLY_set_year'!$E$34&amp;IF($X$16=$X$14,"",IF('NTS ONLY_set_year'!B1="y",""," ("&amp;$X$13&amp;")"))</f>
        <v>Journal de bord avantages et dépenses d'automobile</v>
      </c>
      <c r="C2" s="95"/>
      <c r="D2" s="94"/>
      <c r="E2" s="95"/>
      <c r="F2" s="95"/>
      <c r="G2" s="95"/>
      <c r="H2" s="95"/>
      <c r="L2" s="96"/>
      <c r="M2" s="96"/>
      <c r="N2" s="832" t="str">
        <f>Instructions!$B$5</f>
        <v xml:space="preserve">Pour en savoir plus, consultez le document : </v>
      </c>
      <c r="O2" s="833"/>
      <c r="P2" s="833"/>
      <c r="Q2" s="644" t="s">
        <v>389</v>
      </c>
      <c r="R2" s="610"/>
      <c r="S2" s="83"/>
      <c r="T2" s="774" t="s">
        <v>0</v>
      </c>
      <c r="U2" s="775"/>
      <c r="V2" s="775"/>
      <c r="W2" s="775"/>
      <c r="X2" s="775"/>
      <c r="Y2" s="775"/>
      <c r="Z2" s="775"/>
      <c r="AA2" s="775"/>
      <c r="AB2" s="775"/>
      <c r="AC2" s="775"/>
      <c r="AD2" s="775"/>
      <c r="AE2" s="775"/>
      <c r="AF2" s="775"/>
      <c r="AG2" s="775"/>
      <c r="AH2" s="182"/>
      <c r="AI2" s="181"/>
      <c r="AJ2" s="321">
        <f ca="1">IF(AV16=AB15,AF5,SUM(OFFSET(AK2,,,,$AF$5)))</f>
        <v>0</v>
      </c>
      <c r="AK2" s="182">
        <f ca="1">IF(ISERROR(MATCH('NTS ONLY_set_year'!$E$143&amp;AK4,$AU$20:$AU$1000,0)),0,1)</f>
        <v>0</v>
      </c>
      <c r="AL2" s="182">
        <f ca="1">IF(ISERROR(MATCH('NTS ONLY_set_year'!$E$143&amp;AL4,$AU$20:$AU$1000,0)),0,1)</f>
        <v>0</v>
      </c>
      <c r="AM2" s="182">
        <f ca="1">IF(ISERROR(MATCH('NTS ONLY_set_year'!$E$143&amp;AM4,$AU$20:$AU$1000,0)),0,1)</f>
        <v>0</v>
      </c>
      <c r="AN2" s="182">
        <f ca="1">IF(ISERROR(MATCH('NTS ONLY_set_year'!$E$143&amp;AN4,$AU$20:$AU$1000,0)),0,1)</f>
        <v>0</v>
      </c>
      <c r="AO2" s="182">
        <f ca="1">IF(ISERROR(MATCH('NTS ONLY_set_year'!$E$143&amp;AO4,$AU$20:$AU$1000,0)),0,1)</f>
        <v>0</v>
      </c>
      <c r="AP2" s="182">
        <f ca="1">IF(ISERROR(MATCH('NTS ONLY_set_year'!$E$143&amp;AP4,$AU$20:$AU$1000,0)),0,1)</f>
        <v>0</v>
      </c>
      <c r="AQ2" s="182">
        <f ca="1">IF(ISERROR(MATCH('NTS ONLY_set_year'!$E$143&amp;AQ4,$AU$20:$AU$1000,0)),0,1)</f>
        <v>0</v>
      </c>
      <c r="AR2" s="182">
        <f ca="1">IF(ISERROR(MATCH('NTS ONLY_set_year'!$E$143&amp;AR4,$AU$20:$AU$1000,0)),0,1)</f>
        <v>0</v>
      </c>
      <c r="AS2" s="182">
        <f ca="1">IF(ISERROR(MATCH('NTS ONLY_set_year'!$E$143&amp;AS4,$AU$20:$AU$1000,0)),0,1)</f>
        <v>0</v>
      </c>
      <c r="AT2" s="182">
        <f ca="1">IF(ISERROR(MATCH('NTS ONLY_set_year'!$E$143&amp;AT4,$AU$20:$AU$1000,0)),0,1)</f>
        <v>0</v>
      </c>
      <c r="AU2" s="182">
        <f ca="1">IF(ISERROR(MATCH('NTS ONLY_set_year'!$E$143&amp;AU4,$AU$20:$AU$1000,0)),0,1)</f>
        <v>0</v>
      </c>
      <c r="AV2" s="182">
        <f ca="1">IF(ISERROR(MATCH('NTS ONLY_set_year'!$E$143&amp;AV4,$AU$20:$AU$1000,0)),0,1)</f>
        <v>0</v>
      </c>
      <c r="AW2" s="182">
        <f ca="1">IF(ISERROR(MATCH('NTS ONLY_set_year'!$E$143&amp;AW4,$AU$20:$AU$1000,0)),0,1)</f>
        <v>0</v>
      </c>
      <c r="AX2" s="182">
        <f ca="1">IF(ISERROR(MATCH('NTS ONLY_set_year'!$E$143&amp;AX4,$AU$20:$AU$1000,0)),0,1)</f>
        <v>0</v>
      </c>
      <c r="AY2" s="182">
        <f ca="1">IF(ISERROR(MATCH('NTS ONLY_set_year'!$E$143&amp;AY4,$AU$20:$AU$1000,0)),0,1)</f>
        <v>0</v>
      </c>
      <c r="AZ2" s="182">
        <f ca="1">IF(ISERROR(MATCH('NTS ONLY_set_year'!$E$143&amp;AZ4,$AU$20:$AU$1000,0)),0,1)</f>
        <v>0</v>
      </c>
      <c r="BA2" s="182">
        <f ca="1">IF(ISERROR(MATCH('NTS ONLY_set_year'!$E$143&amp;BA4,$AU$20:$AU$1000,0)),0,1)</f>
        <v>0</v>
      </c>
      <c r="BB2" s="182">
        <f ca="1">IF(ISERROR(MATCH('NTS ONLY_set_year'!$E$143&amp;BB4,$AU$20:$AU$1000,0)),0,1)</f>
        <v>0</v>
      </c>
      <c r="BC2" s="182">
        <f ca="1">IF(ISERROR(MATCH('NTS ONLY_set_year'!$E$143&amp;BC4,$AU$20:$AU$1000,0)),0,1)</f>
        <v>0</v>
      </c>
      <c r="BD2" s="182">
        <f ca="1">IF(ISERROR(MATCH('NTS ONLY_set_year'!$E$143&amp;BD4,$AU$20:$AU$1000,0)),0,1)</f>
        <v>0</v>
      </c>
      <c r="BE2" s="182">
        <f ca="1">IF(ISERROR(MATCH('NTS ONLY_set_year'!$E$143&amp;BE4,$AU$20:$AU$1000,0)),0,1)</f>
        <v>0</v>
      </c>
      <c r="BF2" s="182">
        <f ca="1">IF(ISERROR(MATCH('NTS ONLY_set_year'!$E$143&amp;BF4,$AU$20:$AU$1000,0)),0,1)</f>
        <v>0</v>
      </c>
      <c r="BG2" s="182">
        <f ca="1">IF(ISERROR(MATCH('NTS ONLY_set_year'!$E$143&amp;BG4,$AU$20:$AU$1000,0)),0,1)</f>
        <v>0</v>
      </c>
      <c r="BH2" s="182">
        <f ca="1">IF(ISERROR(MATCH('NTS ONLY_set_year'!$E$143&amp;BH4,$AU$20:$AU$1000,0)),0,1)</f>
        <v>0</v>
      </c>
      <c r="BI2" s="182">
        <f ca="1">IF(ISERROR(MATCH('NTS ONLY_set_year'!$E$143&amp;BI4,$AU$20:$AU$1000,0)),0,1)</f>
        <v>0</v>
      </c>
      <c r="BJ2" s="182">
        <f ca="1">IF(ISERROR(MATCH('NTS ONLY_set_year'!$E$143&amp;BJ4,$AU$20:$AU$1000,0)),0,1)</f>
        <v>0</v>
      </c>
      <c r="BK2" s="182">
        <f ca="1">IF(ISERROR(MATCH('NTS ONLY_set_year'!$E$143&amp;BK4,$AU$20:$AU$1000,0)),0,1)</f>
        <v>0</v>
      </c>
      <c r="BL2" s="182">
        <f ca="1">IF(ISERROR(MATCH('NTS ONLY_set_year'!$E$143&amp;BL4,$AU$20:$AU$1000,0)),0,1)</f>
        <v>0</v>
      </c>
      <c r="BM2" s="182">
        <f ca="1">IF(ISERROR(MATCH('NTS ONLY_set_year'!$E$143&amp;BM4,$AU$20:$AU$1000,0)),0,1)</f>
        <v>0</v>
      </c>
      <c r="BN2" s="182">
        <f ca="1">IF(ISERROR(MATCH('NTS ONLY_set_year'!$E$143&amp;BN4,$AU$20:$AU$1000,0)),0,1)</f>
        <v>0</v>
      </c>
      <c r="BO2" s="182">
        <f ca="1">IF(ISERROR(MATCH('NTS ONLY_set_year'!$E$143&amp;BO4,$AU$20:$AU$1000,0)),0,1)</f>
        <v>0</v>
      </c>
      <c r="BP2" s="180"/>
      <c r="BQ2" s="322"/>
      <c r="BR2" s="85"/>
      <c r="BS2" s="85"/>
      <c r="BT2" s="85"/>
      <c r="IU2" s="86"/>
    </row>
    <row r="3" spans="1:255" customFormat="1" ht="14.25" customHeight="1" thickBot="1">
      <c r="A3" s="44"/>
      <c r="B3" s="828" t="str">
        <f>'NTS ONLY_set_year'!$E$139</f>
        <v>À l'exception du Québec, les travailleurs autonomes peuvent utiliser, dans certains cas, un registre pour une période représentative pour étayer les calculs des frais d'un véhicule.</v>
      </c>
      <c r="C3" s="829"/>
      <c r="D3" s="829"/>
      <c r="E3" s="829"/>
      <c r="F3" s="829"/>
      <c r="G3" s="829"/>
      <c r="H3" s="829"/>
      <c r="I3" s="829"/>
      <c r="J3" s="829"/>
      <c r="K3" s="829"/>
      <c r="L3" s="829"/>
      <c r="M3" s="829"/>
      <c r="N3" s="834" t="str">
        <f>Instructions!$B$6</f>
        <v>Utilisation d'une automobile – Guide fiscal</v>
      </c>
      <c r="O3" s="835"/>
      <c r="P3" s="835"/>
      <c r="Q3" s="644" t="s">
        <v>390</v>
      </c>
      <c r="R3" s="610"/>
      <c r="S3" s="30"/>
      <c r="T3" s="179"/>
      <c r="U3" s="179"/>
      <c r="V3" s="179"/>
      <c r="W3" s="179"/>
      <c r="X3" s="179"/>
      <c r="Y3" s="184"/>
      <c r="Z3" s="184"/>
      <c r="AA3" s="184"/>
      <c r="AB3" s="185"/>
      <c r="AC3" s="184"/>
      <c r="AD3" s="323" t="str">
        <f ca="1">CELL("filename",AD3)</f>
        <v>C:\Users\SBRISS~1\AppData\Local\Temp\notesF3B52A\[~7318079.xlsx]06</v>
      </c>
      <c r="AE3" s="184"/>
      <c r="AF3" s="184"/>
      <c r="AG3" s="179"/>
      <c r="AH3" s="178"/>
      <c r="AI3" s="179"/>
      <c r="AJ3" s="324" t="s">
        <v>101</v>
      </c>
      <c r="AK3" s="178">
        <v>1</v>
      </c>
      <c r="AL3" s="178">
        <v>2</v>
      </c>
      <c r="AM3" s="178">
        <v>3</v>
      </c>
      <c r="AN3" s="178">
        <v>4</v>
      </c>
      <c r="AO3" s="178">
        <v>5</v>
      </c>
      <c r="AP3" s="178">
        <v>6</v>
      </c>
      <c r="AQ3" s="178">
        <v>7</v>
      </c>
      <c r="AR3" s="178">
        <v>8</v>
      </c>
      <c r="AS3" s="178">
        <v>9</v>
      </c>
      <c r="AT3" s="178">
        <v>10</v>
      </c>
      <c r="AU3" s="178">
        <v>11</v>
      </c>
      <c r="AV3" s="178">
        <v>12</v>
      </c>
      <c r="AW3" s="178">
        <v>13</v>
      </c>
      <c r="AX3" s="178">
        <v>14</v>
      </c>
      <c r="AY3" s="178">
        <v>15</v>
      </c>
      <c r="AZ3" s="178">
        <v>16</v>
      </c>
      <c r="BA3" s="178">
        <v>17</v>
      </c>
      <c r="BB3" s="178">
        <v>18</v>
      </c>
      <c r="BC3" s="178">
        <v>19</v>
      </c>
      <c r="BD3" s="178">
        <v>20</v>
      </c>
      <c r="BE3" s="178">
        <v>21</v>
      </c>
      <c r="BF3" s="178">
        <v>22</v>
      </c>
      <c r="BG3" s="178">
        <v>23</v>
      </c>
      <c r="BH3" s="178">
        <v>24</v>
      </c>
      <c r="BI3" s="178">
        <v>25</v>
      </c>
      <c r="BJ3" s="178">
        <v>26</v>
      </c>
      <c r="BK3" s="178">
        <v>27</v>
      </c>
      <c r="BL3" s="178">
        <v>28</v>
      </c>
      <c r="BM3" s="178">
        <v>29</v>
      </c>
      <c r="BN3" s="178">
        <v>30</v>
      </c>
      <c r="BO3" s="178">
        <v>31</v>
      </c>
      <c r="BP3" s="179"/>
      <c r="BQ3" s="325"/>
      <c r="BR3" s="10"/>
      <c r="BS3" s="10"/>
      <c r="BT3" s="10"/>
      <c r="IU3" s="21"/>
    </row>
    <row r="4" spans="1:255" s="57" customFormat="1" ht="11.25" customHeight="1" thickTop="1">
      <c r="A4" s="44"/>
      <c r="B4" s="829"/>
      <c r="C4" s="829"/>
      <c r="D4" s="829"/>
      <c r="E4" s="829"/>
      <c r="F4" s="829"/>
      <c r="G4" s="829"/>
      <c r="H4" s="829"/>
      <c r="I4" s="829"/>
      <c r="J4" s="829"/>
      <c r="K4" s="829"/>
      <c r="L4" s="829"/>
      <c r="M4" s="829"/>
      <c r="N4" s="830"/>
      <c r="O4" s="831"/>
      <c r="P4" s="831"/>
      <c r="Q4" s="831"/>
      <c r="R4" s="831"/>
      <c r="S4" s="56"/>
      <c r="T4" s="326"/>
      <c r="U4" s="326"/>
      <c r="V4" s="326"/>
      <c r="W4" s="326"/>
      <c r="X4" s="326"/>
      <c r="Y4" s="327"/>
      <c r="Z4" s="326"/>
      <c r="AA4" s="328" t="s">
        <v>53</v>
      </c>
      <c r="AB4" s="329"/>
      <c r="AC4" s="330"/>
      <c r="AD4" s="331" t="str">
        <f ca="1">MID(AD3,FIND("]",AD3,1)+1,99)</f>
        <v>06</v>
      </c>
      <c r="AE4" s="330"/>
      <c r="AF4" s="330"/>
      <c r="AG4" s="330"/>
      <c r="AH4" s="329"/>
      <c r="AI4" s="330"/>
      <c r="AJ4" s="332" t="s">
        <v>4</v>
      </c>
      <c r="AK4" s="333">
        <f t="shared" ref="AK4:BO4" ca="1" si="0">MIN(AK3,$AF$5)</f>
        <v>1</v>
      </c>
      <c r="AL4" s="334">
        <f t="shared" ca="1" si="0"/>
        <v>2</v>
      </c>
      <c r="AM4" s="334">
        <f t="shared" ca="1" si="0"/>
        <v>3</v>
      </c>
      <c r="AN4" s="334">
        <f t="shared" ca="1" si="0"/>
        <v>4</v>
      </c>
      <c r="AO4" s="334">
        <f t="shared" ca="1" si="0"/>
        <v>5</v>
      </c>
      <c r="AP4" s="334">
        <f t="shared" ca="1" si="0"/>
        <v>6</v>
      </c>
      <c r="AQ4" s="334">
        <f t="shared" ca="1" si="0"/>
        <v>7</v>
      </c>
      <c r="AR4" s="334">
        <f t="shared" ca="1" si="0"/>
        <v>8</v>
      </c>
      <c r="AS4" s="334">
        <f t="shared" ca="1" si="0"/>
        <v>9</v>
      </c>
      <c r="AT4" s="334">
        <f t="shared" ca="1" si="0"/>
        <v>10</v>
      </c>
      <c r="AU4" s="334">
        <f t="shared" ca="1" si="0"/>
        <v>11</v>
      </c>
      <c r="AV4" s="334">
        <f t="shared" ca="1" si="0"/>
        <v>12</v>
      </c>
      <c r="AW4" s="334">
        <f t="shared" ca="1" si="0"/>
        <v>13</v>
      </c>
      <c r="AX4" s="334">
        <f t="shared" ca="1" si="0"/>
        <v>14</v>
      </c>
      <c r="AY4" s="334">
        <f t="shared" ca="1" si="0"/>
        <v>15</v>
      </c>
      <c r="AZ4" s="334">
        <f t="shared" ca="1" si="0"/>
        <v>16</v>
      </c>
      <c r="BA4" s="334">
        <f t="shared" ca="1" si="0"/>
        <v>17</v>
      </c>
      <c r="BB4" s="334">
        <f t="shared" ca="1" si="0"/>
        <v>18</v>
      </c>
      <c r="BC4" s="334">
        <f t="shared" ca="1" si="0"/>
        <v>19</v>
      </c>
      <c r="BD4" s="334">
        <f t="shared" ca="1" si="0"/>
        <v>20</v>
      </c>
      <c r="BE4" s="334">
        <f t="shared" ca="1" si="0"/>
        <v>21</v>
      </c>
      <c r="BF4" s="334">
        <f t="shared" ca="1" si="0"/>
        <v>22</v>
      </c>
      <c r="BG4" s="334">
        <f t="shared" ca="1" si="0"/>
        <v>23</v>
      </c>
      <c r="BH4" s="334">
        <f t="shared" ca="1" si="0"/>
        <v>24</v>
      </c>
      <c r="BI4" s="334">
        <f t="shared" ca="1" si="0"/>
        <v>25</v>
      </c>
      <c r="BJ4" s="334">
        <f t="shared" ca="1" si="0"/>
        <v>26</v>
      </c>
      <c r="BK4" s="334">
        <f t="shared" ca="1" si="0"/>
        <v>27</v>
      </c>
      <c r="BL4" s="334">
        <f t="shared" ca="1" si="0"/>
        <v>28</v>
      </c>
      <c r="BM4" s="334">
        <f t="shared" ca="1" si="0"/>
        <v>29</v>
      </c>
      <c r="BN4" s="334">
        <f t="shared" ca="1" si="0"/>
        <v>30</v>
      </c>
      <c r="BO4" s="334">
        <f t="shared" ca="1" si="0"/>
        <v>30</v>
      </c>
      <c r="BP4" s="326"/>
      <c r="BQ4" s="335"/>
      <c r="BR4" s="58"/>
      <c r="BS4" s="58"/>
      <c r="BT4" s="58"/>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s="59"/>
    </row>
    <row r="5" spans="1:255" customFormat="1" ht="15.75" customHeight="1">
      <c r="A5" s="44"/>
      <c r="B5" s="853" t="str">
        <f ca="1">V17</f>
        <v>juin 2015</v>
      </c>
      <c r="C5" s="854"/>
      <c r="D5" s="854"/>
      <c r="E5" s="854"/>
      <c r="F5" s="854"/>
      <c r="G5" s="854"/>
      <c r="H5" s="855" t="str">
        <f>'NTS ONLY_set_year'!$E$136</f>
        <v>Saisir les données dans les cellules jaunes ou ambres.</v>
      </c>
      <c r="I5" s="856"/>
      <c r="J5" s="857"/>
      <c r="K5" s="858" t="str">
        <f>'NTS ONLY_set_year'!E46</f>
        <v>Remplir ce sommaire à la fin de chaque mois :</v>
      </c>
      <c r="L5" s="859"/>
      <c r="M5" s="859"/>
      <c r="N5" s="859"/>
      <c r="O5" s="859"/>
      <c r="P5" s="859"/>
      <c r="Q5" s="859"/>
      <c r="R5" s="860"/>
      <c r="S5" s="61"/>
      <c r="T5" s="179"/>
      <c r="U5" s="336">
        <f ca="1">$AJ$5</f>
        <v>0</v>
      </c>
      <c r="V5" s="337" t="str">
        <f>'NTS ONLY_set_year'!E54</f>
        <v>Jours de disponibilité du véhicule pour affaires</v>
      </c>
      <c r="W5" s="338"/>
      <c r="X5" s="338"/>
      <c r="Y5" s="338"/>
      <c r="Z5" s="338"/>
      <c r="AA5" s="326"/>
      <c r="AB5" s="185"/>
      <c r="AC5" s="339" t="s">
        <v>7</v>
      </c>
      <c r="AD5" s="340" t="s">
        <v>75</v>
      </c>
      <c r="AE5" s="204" t="str">
        <f ca="1">TEXT(DATE($AE$7,$AD$6,1),"Mmmm")</f>
        <v>June</v>
      </c>
      <c r="AF5" s="196">
        <f ca="1">DATE(AE7,AD6+1,1)-DATE(AE7,AD6,1)</f>
        <v>30</v>
      </c>
      <c r="AG5" s="241" t="str">
        <f ca="1">'NTS ONLY_set_year'!E104&amp;$AF$5&amp;'NTS ONLY_set_year'!E7</f>
        <v>◄ ◄ ◄ Seulement 30 jours dans le mois</v>
      </c>
      <c r="AH5" s="229"/>
      <c r="AI5" s="241"/>
      <c r="AJ5" s="188">
        <f ca="1">SUM(OFFSET(AK5,,,,$AF$5))</f>
        <v>0</v>
      </c>
      <c r="AK5" s="178">
        <f t="shared" ref="AK5:BO5" ca="1" si="1">IF(ISERROR(MATCH($AH$8&amp;AK4,$AH:$AH,0)),0,1)</f>
        <v>0</v>
      </c>
      <c r="AL5" s="178">
        <f t="shared" ca="1" si="1"/>
        <v>0</v>
      </c>
      <c r="AM5" s="178">
        <f t="shared" ca="1" si="1"/>
        <v>0</v>
      </c>
      <c r="AN5" s="178">
        <f t="shared" ca="1" si="1"/>
        <v>0</v>
      </c>
      <c r="AO5" s="178">
        <f t="shared" ca="1" si="1"/>
        <v>0</v>
      </c>
      <c r="AP5" s="178">
        <f t="shared" ca="1" si="1"/>
        <v>0</v>
      </c>
      <c r="AQ5" s="178">
        <f t="shared" ca="1" si="1"/>
        <v>0</v>
      </c>
      <c r="AR5" s="178">
        <f t="shared" ca="1" si="1"/>
        <v>0</v>
      </c>
      <c r="AS5" s="178">
        <f t="shared" ca="1" si="1"/>
        <v>0</v>
      </c>
      <c r="AT5" s="178">
        <f t="shared" ca="1" si="1"/>
        <v>0</v>
      </c>
      <c r="AU5" s="178">
        <f t="shared" ca="1" si="1"/>
        <v>0</v>
      </c>
      <c r="AV5" s="178">
        <f t="shared" ca="1" si="1"/>
        <v>0</v>
      </c>
      <c r="AW5" s="178">
        <f t="shared" ca="1" si="1"/>
        <v>0</v>
      </c>
      <c r="AX5" s="178">
        <f t="shared" ca="1" si="1"/>
        <v>0</v>
      </c>
      <c r="AY5" s="178">
        <f t="shared" ca="1" si="1"/>
        <v>0</v>
      </c>
      <c r="AZ5" s="178">
        <f t="shared" ca="1" si="1"/>
        <v>0</v>
      </c>
      <c r="BA5" s="178">
        <f t="shared" ca="1" si="1"/>
        <v>0</v>
      </c>
      <c r="BB5" s="178">
        <f t="shared" ca="1" si="1"/>
        <v>0</v>
      </c>
      <c r="BC5" s="178">
        <f t="shared" ca="1" si="1"/>
        <v>0</v>
      </c>
      <c r="BD5" s="178">
        <f t="shared" ca="1" si="1"/>
        <v>0</v>
      </c>
      <c r="BE5" s="178">
        <f t="shared" ca="1" si="1"/>
        <v>0</v>
      </c>
      <c r="BF5" s="178">
        <f t="shared" ca="1" si="1"/>
        <v>0</v>
      </c>
      <c r="BG5" s="178">
        <f t="shared" ca="1" si="1"/>
        <v>0</v>
      </c>
      <c r="BH5" s="178">
        <f t="shared" ca="1" si="1"/>
        <v>0</v>
      </c>
      <c r="BI5" s="178">
        <f t="shared" ca="1" si="1"/>
        <v>0</v>
      </c>
      <c r="BJ5" s="178">
        <f t="shared" ca="1" si="1"/>
        <v>0</v>
      </c>
      <c r="BK5" s="178">
        <f t="shared" ca="1" si="1"/>
        <v>0</v>
      </c>
      <c r="BL5" s="178">
        <f t="shared" ca="1" si="1"/>
        <v>0</v>
      </c>
      <c r="BM5" s="178">
        <f t="shared" ca="1" si="1"/>
        <v>0</v>
      </c>
      <c r="BN5" s="178">
        <f t="shared" ca="1" si="1"/>
        <v>0</v>
      </c>
      <c r="BO5" s="178">
        <f t="shared" ca="1" si="1"/>
        <v>0</v>
      </c>
      <c r="BP5" s="179"/>
      <c r="BQ5" s="325"/>
      <c r="BR5" s="10"/>
      <c r="BS5" s="10"/>
      <c r="BT5" s="10"/>
      <c r="IU5" s="21"/>
    </row>
    <row r="6" spans="1:255" customFormat="1" ht="15" customHeight="1">
      <c r="A6" s="44"/>
      <c r="B6" s="590">
        <f ca="1">IF(AD6=1,"",BO15)</f>
        <v>0</v>
      </c>
      <c r="C6" s="591" t="str">
        <f ca="1">IF(AD6=1,"","= "&amp;'NTS ONLY_set_year'!$E$102)</f>
        <v>= Lecture du compteur à la fin du mois précédent</v>
      </c>
      <c r="D6" s="590"/>
      <c r="E6" s="592"/>
      <c r="F6" s="593"/>
      <c r="G6" s="593"/>
      <c r="H6" s="93" t="str">
        <f>'NTS ONLY_set_year'!$E$87</f>
        <v>km dans le mois</v>
      </c>
      <c r="I6" s="88" t="str">
        <f>'NTS ONLY_set_year'!$E$24</f>
        <v>km d'affaires</v>
      </c>
      <c r="J6" s="89" t="str">
        <f>'NTS ONLY_set_year'!$E$110</f>
        <v>km personnel</v>
      </c>
      <c r="K6" s="861" t="str">
        <f>'NTS ONLY_set_year'!$E$92</f>
        <v>Dépenses diverses</v>
      </c>
      <c r="L6" s="777"/>
      <c r="M6" s="777"/>
      <c r="N6" s="778"/>
      <c r="O6" s="862" t="str">
        <f>'NTS ONLY_set_year'!$E$17</f>
        <v>Montants reçus</v>
      </c>
      <c r="P6" s="863"/>
      <c r="Q6" s="863"/>
      <c r="R6" s="864"/>
      <c r="S6" s="61"/>
      <c r="T6" s="179"/>
      <c r="U6" s="341">
        <f ca="1">$AF$5-$AJ$6</f>
        <v>30</v>
      </c>
      <c r="V6" s="342" t="str">
        <f>'NTS ONLY_set_year'!E53</f>
        <v>Jours de disponibilité du véhicule à des fins personnelles</v>
      </c>
      <c r="W6" s="343"/>
      <c r="X6" s="343"/>
      <c r="Y6" s="343"/>
      <c r="Z6" s="343"/>
      <c r="AA6" s="344">
        <f>$D$7</f>
        <v>0</v>
      </c>
      <c r="AB6" s="201"/>
      <c r="AC6" s="202"/>
      <c r="AD6" s="345">
        <f ca="1">MATCH(AD4,'Annual Summary_Sommaire annuel'!$Y$24:$Y$35,0)</f>
        <v>6</v>
      </c>
      <c r="AE6" s="204" t="str">
        <f ca="1">TEXT(DATE($AE$7,$AD$6,1),"Mmmm, YYYY")</f>
        <v>June, 2015</v>
      </c>
      <c r="AF6" s="205">
        <f ca="1">$AF$5</f>
        <v>30</v>
      </c>
      <c r="AG6" s="241" t="str">
        <f>'NTS ONLY_set_year'!E26</f>
        <v>◄ ◄ ◄ ◄ Ne peut sauter une journée</v>
      </c>
      <c r="AH6" s="229"/>
      <c r="AI6" s="241"/>
      <c r="AJ6" s="346"/>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9"/>
      <c r="BQ6" s="325"/>
      <c r="BR6" s="10"/>
      <c r="BS6" s="10"/>
      <c r="BT6" s="10"/>
      <c r="IU6" s="21"/>
    </row>
    <row r="7" spans="1:255" customFormat="1" ht="15.75" customHeight="1" thickBot="1">
      <c r="A7" s="44"/>
      <c r="B7" s="865" t="str">
        <f>'NTS ONLY_set_year'!$E$101</f>
        <v xml:space="preserve">Compteur de kilométrage : </v>
      </c>
      <c r="C7" s="866"/>
      <c r="D7" s="866"/>
      <c r="E7" s="867"/>
      <c r="F7" s="867"/>
      <c r="G7" s="482"/>
      <c r="H7" s="91" t="str">
        <f>IF($BE$13=0,"- -",$BE$13)</f>
        <v>- -</v>
      </c>
      <c r="I7" s="79">
        <f ca="1">M19</f>
        <v>0</v>
      </c>
      <c r="J7" s="92" t="str">
        <f>IF($BE$13=0,"- -",IF($H$7-$M$19&lt;0,"- -",$H$7-$M$19))</f>
        <v>- -</v>
      </c>
      <c r="K7" s="33"/>
      <c r="L7" s="97"/>
      <c r="M7" s="102" t="str">
        <f>'NTS ONLY_set_year'!$E$91</f>
        <v>Frais de location</v>
      </c>
      <c r="N7" s="103"/>
      <c r="O7" s="104"/>
      <c r="P7" s="105" t="str">
        <f>'NTS ONLY_set_year'!$E$15</f>
        <v>Allocations reçues de l'employeur</v>
      </c>
      <c r="Q7" s="55"/>
      <c r="R7" s="145"/>
      <c r="S7" s="61"/>
      <c r="T7" s="179"/>
      <c r="U7" s="347">
        <f ca="1">$AF$5-$AJ$2</f>
        <v>30</v>
      </c>
      <c r="V7" s="348" t="str">
        <f>'NTS ONLY_set_year'!E51</f>
        <v>Jours de disponibilité du véhicule dans le mois pour affaires ou à des fins personnelles</v>
      </c>
      <c r="W7" s="349"/>
      <c r="X7" s="349"/>
      <c r="Y7" s="349"/>
      <c r="Z7" s="349"/>
      <c r="AA7" s="350"/>
      <c r="AB7" s="351"/>
      <c r="AC7" s="352" t="e">
        <f>AND(ISNUMBER(B$7),OR(B$7&lt;0,INT(B$7)&lt;&gt;B$7))</f>
        <v>#VALUE!</v>
      </c>
      <c r="AD7" s="353"/>
      <c r="AE7" s="354">
        <f>Year_four_digits</f>
        <v>2015</v>
      </c>
      <c r="AF7" s="179"/>
      <c r="AG7" s="241" t="str">
        <f>'NTS ONLY_set_year'!E50</f>
        <v>◄ ◄ ◄ ◄ Jours non ordonnés</v>
      </c>
      <c r="AH7" s="229"/>
      <c r="AI7" s="241"/>
      <c r="AJ7" s="355"/>
      <c r="AK7" s="178"/>
      <c r="AL7" s="178" t="str">
        <f>'NTS ONLY_set_year'!E38</f>
        <v>Vérifier les cellules foncées</v>
      </c>
      <c r="AM7" s="178" t="str">
        <f>'NTS ONLY_set_year'!$E$127</f>
        <v>Totaux</v>
      </c>
      <c r="AN7" s="178"/>
      <c r="AO7" s="178"/>
      <c r="AP7" s="178"/>
      <c r="AQ7" s="356">
        <f ca="1">IF(AND(MAX(OFFSET(AQ$20,0,0,$AE$18))&lt;2,M19=0),0,9)</f>
        <v>0</v>
      </c>
      <c r="AR7" s="357" t="s">
        <v>98</v>
      </c>
      <c r="AS7" s="358"/>
      <c r="AT7" s="358"/>
      <c r="AU7" s="358"/>
      <c r="AV7" s="178"/>
      <c r="AW7" s="178"/>
      <c r="AX7" s="178"/>
      <c r="AY7" s="178"/>
      <c r="AZ7" s="178"/>
      <c r="BA7" s="178"/>
      <c r="BB7" s="178"/>
      <c r="BC7" s="178"/>
      <c r="BD7" s="178"/>
      <c r="BE7" s="178"/>
      <c r="BF7" s="178"/>
      <c r="BG7" s="178"/>
      <c r="BH7" s="178"/>
      <c r="BI7" s="178"/>
      <c r="BJ7" s="178"/>
      <c r="BK7" s="178"/>
      <c r="BL7" s="178"/>
      <c r="BM7" s="178"/>
      <c r="BN7" s="178"/>
      <c r="BO7" s="216" t="s">
        <v>203</v>
      </c>
      <c r="BP7" s="179"/>
      <c r="BQ7" s="325"/>
      <c r="BR7" s="10"/>
      <c r="BS7" s="10"/>
      <c r="BT7" s="10"/>
      <c r="IU7" s="21"/>
    </row>
    <row r="8" spans="1:255" customFormat="1" ht="13.5" customHeight="1" thickTop="1" thickBot="1">
      <c r="A8" s="5">
        <v>150</v>
      </c>
      <c r="B8" s="106"/>
      <c r="C8" s="873" t="str">
        <f>'NTS ONLY_set_year'!$E$27</f>
        <v>Automobile 1</v>
      </c>
      <c r="D8" s="874"/>
      <c r="E8" s="875" t="str">
        <f>'NTS ONLY_set_year'!$E$28</f>
        <v>Automobile 2</v>
      </c>
      <c r="F8" s="875"/>
      <c r="G8" s="672" t="str">
        <f>'NTS ONLY_set_year'!$E$29</f>
        <v>Automobile 3</v>
      </c>
      <c r="H8" s="672" t="str">
        <f>'NTS ONLY_set_year'!$E$30</f>
        <v>Automobile 4</v>
      </c>
      <c r="I8" s="672" t="str">
        <f>'NTS ONLY_set_year'!$E$31</f>
        <v>Automobile 5</v>
      </c>
      <c r="J8" s="673" t="str">
        <f>'NTS ONLY_set_year'!$E$32</f>
        <v>Automobile 6</v>
      </c>
      <c r="K8" s="33"/>
      <c r="L8" s="97"/>
      <c r="M8" s="97" t="str">
        <f>'NTS ONLY_set_year'!$E$81</f>
        <v>Frais d'intérêt</v>
      </c>
      <c r="N8" s="98"/>
      <c r="O8" s="99"/>
      <c r="P8" s="55" t="str">
        <f>'NTS ONLY_set_year'!$E$114</f>
        <v>Remboursements de l'employeur</v>
      </c>
      <c r="Q8" s="55"/>
      <c r="R8" s="145"/>
      <c r="S8" s="61"/>
      <c r="T8" s="179"/>
      <c r="U8" s="179"/>
      <c r="V8" s="184"/>
      <c r="W8" s="184"/>
      <c r="X8" s="184"/>
      <c r="Y8" s="180"/>
      <c r="Z8" s="179"/>
      <c r="AA8" s="179"/>
      <c r="AB8" s="179"/>
      <c r="AC8" s="179"/>
      <c r="AD8" s="179"/>
      <c r="AE8" s="359">
        <f ca="1">DATE($AE$7,$AD$6,0)</f>
        <v>42155</v>
      </c>
      <c r="AF8" s="179"/>
      <c r="AG8" s="241"/>
      <c r="AH8" s="229"/>
      <c r="AI8" s="241"/>
      <c r="AJ8" s="179"/>
      <c r="AK8" s="760" t="s">
        <v>41</v>
      </c>
      <c r="AL8" s="178"/>
      <c r="AM8" s="760" t="s">
        <v>42</v>
      </c>
      <c r="AN8" s="178"/>
      <c r="AO8" s="178"/>
      <c r="AP8" s="723" t="s">
        <v>43</v>
      </c>
      <c r="AQ8" s="760" t="s">
        <v>45</v>
      </c>
      <c r="AR8" s="760" t="s">
        <v>46</v>
      </c>
      <c r="AS8" s="760"/>
      <c r="AT8" s="760"/>
      <c r="AU8" s="360" t="s">
        <v>76</v>
      </c>
      <c r="AV8" s="361"/>
      <c r="AW8" s="361"/>
      <c r="AX8" s="361"/>
      <c r="AY8" s="361"/>
      <c r="AZ8" s="361"/>
      <c r="BA8" s="361"/>
      <c r="BB8" s="361"/>
      <c r="BC8" s="361"/>
      <c r="BD8" s="361"/>
      <c r="BE8" s="185"/>
      <c r="BF8" s="362" t="str">
        <f>IF(COUNT(BF11:BN11)=0,"- -",IF(ISNUMBER(BF10),BF10,BJ8))</f>
        <v>- -</v>
      </c>
      <c r="BG8" s="220" t="s">
        <v>89</v>
      </c>
      <c r="BH8" s="178"/>
      <c r="BI8" s="178"/>
      <c r="BJ8" s="363">
        <f>IF(ISNUMBER(BJ10),BJ10,BK8)</f>
        <v>0</v>
      </c>
      <c r="BK8" s="364">
        <f>IF(ISNUMBER(BK10),BK10,BL8)</f>
        <v>0</v>
      </c>
      <c r="BL8" s="364">
        <f>IF(ISNUMBER(BL10),BL10,BM8)</f>
        <v>0</v>
      </c>
      <c r="BM8" s="364">
        <f>IF(ISNUMBER(BM10),BM10,BN8)</f>
        <v>0</v>
      </c>
      <c r="BN8" s="365">
        <f>IF(ISNUMBER(BN10),BN10,BO8)</f>
        <v>0</v>
      </c>
      <c r="BO8" s="216"/>
      <c r="BP8" s="179"/>
      <c r="BQ8" s="325"/>
      <c r="BR8" s="10"/>
      <c r="BS8" s="10"/>
      <c r="BT8" s="10"/>
      <c r="IU8" s="21"/>
    </row>
    <row r="9" spans="1:255" customFormat="1" ht="12.75" customHeight="1" thickBot="1">
      <c r="A9" s="5"/>
      <c r="B9" s="90" t="str">
        <f>'NTS ONLY_set_year'!$E$121</f>
        <v>Début</v>
      </c>
      <c r="C9" s="868"/>
      <c r="D9" s="827"/>
      <c r="E9" s="827"/>
      <c r="F9" s="827"/>
      <c r="G9" s="87"/>
      <c r="H9" s="87"/>
      <c r="I9" s="87"/>
      <c r="J9" s="671"/>
      <c r="K9" s="33"/>
      <c r="L9" s="97"/>
      <c r="M9" s="97" t="str">
        <f>'NTS ONLY_set_year'!$E$79</f>
        <v>Assurance</v>
      </c>
      <c r="N9" s="100"/>
      <c r="O9" s="101"/>
      <c r="P9" s="55" t="str">
        <f>'NTS ONLY_set_year'!$E$71</f>
        <v>Remboursement de la taxe d'accise sur l'essence</v>
      </c>
      <c r="Q9" s="55"/>
      <c r="R9" s="145"/>
      <c r="S9" s="61"/>
      <c r="T9" s="179"/>
      <c r="U9" s="179"/>
      <c r="V9" s="179"/>
      <c r="W9" s="179"/>
      <c r="X9" s="492" t="str">
        <f ca="1">INDEX('Annual Summary_Sommaire annuel'!$AH$24:$AH$35,$AD$6)</f>
        <v/>
      </c>
      <c r="Y9" s="367"/>
      <c r="Z9" s="366"/>
      <c r="AA9" s="366"/>
      <c r="AB9" s="366"/>
      <c r="AC9" s="366"/>
      <c r="AD9" s="366"/>
      <c r="AE9" s="179"/>
      <c r="AF9" s="179"/>
      <c r="AG9" s="179"/>
      <c r="AH9" s="178"/>
      <c r="AI9" s="179"/>
      <c r="AJ9" s="179"/>
      <c r="AK9" s="768"/>
      <c r="AL9" s="178"/>
      <c r="AM9" s="768"/>
      <c r="AN9" s="178"/>
      <c r="AO9" s="178"/>
      <c r="AP9" s="723"/>
      <c r="AQ9" s="768"/>
      <c r="AR9" s="768"/>
      <c r="AS9" s="768"/>
      <c r="AT9" s="768"/>
      <c r="AU9" s="360" t="str">
        <f ca="1">IF(AND(AU11&gt;0,OR(BM18&lt;&gt;1,MIN(AP18:AP19)&lt;999,MIN(M20:M194)&lt;0,MIN(K20:K194)&lt;BO10,MAX(L20:L194)&gt;BO11)),AL7,AM7)</f>
        <v>Totaux</v>
      </c>
      <c r="AV9" s="361"/>
      <c r="AW9" s="361"/>
      <c r="AX9" s="361"/>
      <c r="AY9" s="361"/>
      <c r="AZ9" s="361"/>
      <c r="BA9" s="361"/>
      <c r="BB9" s="361"/>
      <c r="BC9" s="361"/>
      <c r="BD9" s="361"/>
      <c r="BE9" s="185"/>
      <c r="BF9" s="368" t="s">
        <v>80</v>
      </c>
      <c r="BG9" s="369"/>
      <c r="BH9" s="369"/>
      <c r="BI9" s="370"/>
      <c r="BJ9" s="371" t="s">
        <v>81</v>
      </c>
      <c r="BK9" s="369" t="s">
        <v>82</v>
      </c>
      <c r="BL9" s="369" t="s">
        <v>83</v>
      </c>
      <c r="BM9" s="369" t="s">
        <v>84</v>
      </c>
      <c r="BN9" s="372" t="s">
        <v>85</v>
      </c>
      <c r="BO9" s="216" t="s">
        <v>201</v>
      </c>
      <c r="BP9" s="179"/>
      <c r="BQ9" s="325"/>
      <c r="BR9" s="10"/>
      <c r="BS9" s="10"/>
      <c r="BT9" s="10"/>
      <c r="IU9" s="21"/>
    </row>
    <row r="10" spans="1:255" customFormat="1" ht="13.5" customHeight="1" thickBot="1">
      <c r="A10" s="5"/>
      <c r="B10" s="90" t="str">
        <f>'NTS ONLY_set_year'!$E$59</f>
        <v>Fin</v>
      </c>
      <c r="C10" s="868"/>
      <c r="D10" s="827"/>
      <c r="E10" s="827"/>
      <c r="F10" s="827"/>
      <c r="G10" s="87"/>
      <c r="H10" s="87"/>
      <c r="I10" s="87"/>
      <c r="J10" s="671"/>
      <c r="K10" s="33"/>
      <c r="L10" s="97"/>
      <c r="M10" s="97" t="str">
        <f>'NTS ONLY_set_year'!$E$12</f>
        <v>Réparations accident (personnel)</v>
      </c>
      <c r="N10" s="98"/>
      <c r="O10" s="99"/>
      <c r="P10" s="55" t="str">
        <f>'NTS ONLY_set_year'!$E$72</f>
        <v>Remboursement de la TPS/TVH reçue</v>
      </c>
      <c r="Q10" s="55"/>
      <c r="R10" s="145"/>
      <c r="S10" s="61"/>
      <c r="T10" s="179"/>
      <c r="U10" s="179"/>
      <c r="V10" s="179"/>
      <c r="W10" s="179"/>
      <c r="X10" s="492" t="str">
        <f ca="1">INDEX('Annual Summary_Sommaire annuel'!$AL$24:$AL$35,$AD$6)</f>
        <v/>
      </c>
      <c r="Y10" s="187"/>
      <c r="Z10" s="187"/>
      <c r="AA10" s="366"/>
      <c r="AB10" s="366"/>
      <c r="AC10" s="366"/>
      <c r="AD10" s="366"/>
      <c r="AE10" s="179"/>
      <c r="AF10" s="231"/>
      <c r="AG10" s="235"/>
      <c r="AH10" s="236"/>
      <c r="AI10" s="231"/>
      <c r="AJ10" s="179"/>
      <c r="AK10" s="768"/>
      <c r="AL10" s="236"/>
      <c r="AM10" s="768"/>
      <c r="AN10" s="236"/>
      <c r="AO10" s="236"/>
      <c r="AP10" s="723"/>
      <c r="AQ10" s="768"/>
      <c r="AR10" s="768"/>
      <c r="AS10" s="768"/>
      <c r="AT10" s="768"/>
      <c r="AU10" s="373">
        <f ca="1">IF(OR(MIN(AP18:AP19)&lt;999,MIN(M20:M194)&lt;0,BM18&lt;&gt;1),1,0)</f>
        <v>0</v>
      </c>
      <c r="AV10" s="373"/>
      <c r="AW10" s="373"/>
      <c r="AX10" s="373"/>
      <c r="AY10" s="373"/>
      <c r="AZ10" s="373"/>
      <c r="BA10" s="373"/>
      <c r="BB10" s="373"/>
      <c r="BC10" s="373"/>
      <c r="BD10" s="373"/>
      <c r="BE10" s="509" t="s">
        <v>30</v>
      </c>
      <c r="BF10" s="374" t="str">
        <f>IF(AND(ISNUMBER(C9),C9&gt;0),C9,"- -")</f>
        <v>- -</v>
      </c>
      <c r="BG10" s="375"/>
      <c r="BH10" s="375"/>
      <c r="BI10" s="376"/>
      <c r="BJ10" s="377" t="str">
        <f>IF(AND(ISNUMBER(E9),E9&gt;0),E9,"- -")</f>
        <v>- -</v>
      </c>
      <c r="BK10" s="378" t="str">
        <f t="shared" ref="BK10:BN11" si="2">IF(AND(ISNUMBER(G9),G9&gt;0),G9,"- -")</f>
        <v>- -</v>
      </c>
      <c r="BL10" s="378" t="str">
        <f t="shared" si="2"/>
        <v>- -</v>
      </c>
      <c r="BM10" s="378" t="str">
        <f t="shared" si="2"/>
        <v>- -</v>
      </c>
      <c r="BN10" s="379" t="str">
        <f t="shared" si="2"/>
        <v>- -</v>
      </c>
      <c r="BO10" s="510">
        <f>MIN(BF10,BJ10:BN10)</f>
        <v>0</v>
      </c>
      <c r="BP10" s="179"/>
      <c r="BQ10" s="380"/>
      <c r="BR10" s="12"/>
      <c r="BS10" s="12"/>
      <c r="BT10" s="12"/>
      <c r="IU10" s="21"/>
    </row>
    <row r="11" spans="1:255" customFormat="1" ht="14.25" customHeight="1" thickBot="1">
      <c r="A11" s="5"/>
      <c r="B11" s="115"/>
      <c r="C11" s="836"/>
      <c r="D11" s="837"/>
      <c r="E11" s="837"/>
      <c r="F11" s="837"/>
      <c r="G11" s="837"/>
      <c r="H11" s="837"/>
      <c r="I11" s="837"/>
      <c r="J11" s="838"/>
      <c r="K11" s="143"/>
      <c r="L11" s="97"/>
      <c r="M11" s="97" t="str">
        <f>'NTS ONLY_set_year'!$E$11</f>
        <v>Réparations accident (affaires)</v>
      </c>
      <c r="N11" s="144"/>
      <c r="O11" s="144"/>
      <c r="P11" s="690" t="str">
        <f>'NTS ONLY_set_year'!$E$164</f>
        <v>Remboursement de la TVQ reçue</v>
      </c>
      <c r="Q11" s="55"/>
      <c r="R11" s="145"/>
      <c r="S11" s="61"/>
      <c r="T11" s="179"/>
      <c r="U11" s="179"/>
      <c r="V11" s="179"/>
      <c r="W11" s="179"/>
      <c r="X11" s="492" t="str">
        <f ca="1">INDEX('Annual Summary_Sommaire annuel'!$AM$24:$AM$35,AD6)</f>
        <v/>
      </c>
      <c r="Y11" s="382"/>
      <c r="Z11" s="382"/>
      <c r="AA11" s="381"/>
      <c r="AB11" s="381"/>
      <c r="AC11" s="381"/>
      <c r="AD11" s="381"/>
      <c r="AE11" s="179"/>
      <c r="AF11" s="179"/>
      <c r="AG11" s="231"/>
      <c r="AH11" s="236"/>
      <c r="AI11" s="231"/>
      <c r="AJ11" s="179"/>
      <c r="AK11" s="768"/>
      <c r="AL11" s="236"/>
      <c r="AM11" s="768"/>
      <c r="AN11" s="236"/>
      <c r="AO11" s="236"/>
      <c r="AP11" s="723"/>
      <c r="AQ11" s="768"/>
      <c r="AR11" s="768"/>
      <c r="AS11" s="768"/>
      <c r="AT11" s="768"/>
      <c r="AU11" s="428">
        <f>COUNT(K20:L194)</f>
        <v>0</v>
      </c>
      <c r="AV11" s="507" t="s">
        <v>202</v>
      </c>
      <c r="AW11" s="428"/>
      <c r="AX11" s="236"/>
      <c r="AY11" s="236"/>
      <c r="AZ11" s="236"/>
      <c r="BA11" s="236"/>
      <c r="BB11" s="236"/>
      <c r="BC11" s="236"/>
      <c r="BD11" s="236"/>
      <c r="BE11" s="508" t="s">
        <v>31</v>
      </c>
      <c r="BF11" s="378" t="str">
        <f>IF(AND(ISNUMBER(C10),C10&gt;0),C10,"- -")</f>
        <v>- -</v>
      </c>
      <c r="BG11" s="375"/>
      <c r="BH11" s="375"/>
      <c r="BI11" s="376"/>
      <c r="BJ11" s="377" t="str">
        <f>IF(AND(ISNUMBER(E10),E10&gt;0),E10,"- -")</f>
        <v>- -</v>
      </c>
      <c r="BK11" s="378" t="str">
        <f t="shared" si="2"/>
        <v>- -</v>
      </c>
      <c r="BL11" s="378" t="str">
        <f t="shared" si="2"/>
        <v>- -</v>
      </c>
      <c r="BM11" s="378" t="str">
        <f t="shared" si="2"/>
        <v>- -</v>
      </c>
      <c r="BN11" s="379" t="str">
        <f t="shared" si="2"/>
        <v>- -</v>
      </c>
      <c r="BO11" s="510">
        <f>MAX(BF11,BJ11:BN11)</f>
        <v>0</v>
      </c>
      <c r="BP11" s="179"/>
      <c r="BQ11" s="380"/>
      <c r="BR11" s="12"/>
      <c r="BS11" s="12"/>
      <c r="BT11" s="12"/>
      <c r="IU11" s="21"/>
    </row>
    <row r="12" spans="1:255" customFormat="1" ht="13.5" customHeight="1" thickBot="1">
      <c r="A12" s="5"/>
      <c r="B12" s="115"/>
      <c r="C12" s="839"/>
      <c r="D12" s="840"/>
      <c r="E12" s="840"/>
      <c r="F12" s="840"/>
      <c r="G12" s="840"/>
      <c r="H12" s="840"/>
      <c r="I12" s="840"/>
      <c r="J12" s="841"/>
      <c r="K12" s="33"/>
      <c r="L12" s="97"/>
      <c r="M12" s="97"/>
      <c r="N12" s="97"/>
      <c r="O12" s="99"/>
      <c r="P12" s="55" t="str">
        <f>'NTS ONLY_set_year'!$E$80</f>
        <v>Produit d'assurance</v>
      </c>
      <c r="Q12" s="55"/>
      <c r="R12" s="145"/>
      <c r="S12" s="61"/>
      <c r="T12" s="179"/>
      <c r="U12" s="179"/>
      <c r="V12" s="179"/>
      <c r="W12" s="179"/>
      <c r="X12" s="381"/>
      <c r="Y12" s="382"/>
      <c r="Z12" s="382"/>
      <c r="AA12" s="381"/>
      <c r="AB12" s="381"/>
      <c r="AC12" s="381"/>
      <c r="AD12" s="381"/>
      <c r="AE12" s="179"/>
      <c r="AF12" s="179"/>
      <c r="AG12" s="231"/>
      <c r="AH12" s="236"/>
      <c r="AI12" s="231"/>
      <c r="AJ12" s="179"/>
      <c r="AK12" s="768"/>
      <c r="AL12" s="236"/>
      <c r="AM12" s="768"/>
      <c r="AN12" s="236"/>
      <c r="AO12" s="236"/>
      <c r="AP12" s="723"/>
      <c r="AQ12" s="768"/>
      <c r="AR12" s="768"/>
      <c r="AS12" s="768"/>
      <c r="AT12" s="768"/>
      <c r="AU12" s="511">
        <f>MIN(K20:K194)</f>
        <v>0</v>
      </c>
      <c r="AV12" s="512" t="s">
        <v>206</v>
      </c>
      <c r="AW12" s="513"/>
      <c r="AX12" s="236"/>
      <c r="AY12" s="236"/>
      <c r="AZ12" s="236"/>
      <c r="BA12" s="236"/>
      <c r="BB12" s="236"/>
      <c r="BC12" s="236"/>
      <c r="BD12" s="236"/>
      <c r="BE12" s="508"/>
      <c r="BF12" s="383"/>
      <c r="BG12" s="384"/>
      <c r="BH12" s="384"/>
      <c r="BI12" s="385"/>
      <c r="BJ12" s="386"/>
      <c r="BK12" s="383"/>
      <c r="BL12" s="383"/>
      <c r="BM12" s="383"/>
      <c r="BN12" s="387"/>
      <c r="BO12" s="236"/>
      <c r="BP12" s="179"/>
      <c r="BQ12" s="380"/>
      <c r="BR12" s="12"/>
      <c r="BS12" s="12"/>
      <c r="BT12" s="12"/>
      <c r="IU12" s="21"/>
    </row>
    <row r="13" spans="1:255" customFormat="1" ht="12" customHeight="1" thickTop="1">
      <c r="A13" s="5"/>
      <c r="B13" s="651">
        <f ca="1">IF($X$16=$X$14,"",$U$7)</f>
        <v>30</v>
      </c>
      <c r="C13" s="888" t="str">
        <f>IF($X$16=$X$14,"",$V$7)</f>
        <v>Jours de disponibilité du véhicule dans le mois pour affaires ou à des fins personnelles</v>
      </c>
      <c r="D13" s="889"/>
      <c r="E13" s="889"/>
      <c r="F13" s="890"/>
      <c r="G13" s="876" t="str">
        <f>'NTS ONLY_set_year'!$E$119</f>
        <v>Notes
spéciales :</v>
      </c>
      <c r="H13" s="842"/>
      <c r="I13" s="843"/>
      <c r="J13" s="843"/>
      <c r="K13" s="843"/>
      <c r="L13" s="843"/>
      <c r="M13" s="843"/>
      <c r="N13" s="843"/>
      <c r="O13" s="843"/>
      <c r="P13" s="843"/>
      <c r="Q13" s="843"/>
      <c r="R13" s="844"/>
      <c r="S13" s="5"/>
      <c r="T13" s="179"/>
      <c r="U13" s="179"/>
      <c r="V13" s="179"/>
      <c r="W13" s="179"/>
      <c r="X13" s="388" t="str">
        <f>'Annual Summary_Sommaire annuel'!V4</f>
        <v>Québec</v>
      </c>
      <c r="Y13" s="595" t="s">
        <v>383</v>
      </c>
      <c r="Z13" s="667">
        <f>MAX(D20:D194)</f>
        <v>1</v>
      </c>
      <c r="AA13" s="668" t="str">
        <f ca="1">IF(Z13&gt;=Z16,"Last day entered","More days to come")</f>
        <v>More days to come</v>
      </c>
      <c r="AB13" s="389"/>
      <c r="AC13" s="390"/>
      <c r="AD13" s="390"/>
      <c r="AE13" s="326"/>
      <c r="AF13" s="179"/>
      <c r="AG13" s="231"/>
      <c r="AH13" s="236"/>
      <c r="AI13" s="231"/>
      <c r="AJ13" s="899" t="s">
        <v>96</v>
      </c>
      <c r="AK13" s="768"/>
      <c r="AL13" s="236"/>
      <c r="AM13" s="768"/>
      <c r="AN13" s="236"/>
      <c r="AO13" s="236"/>
      <c r="AP13" s="723"/>
      <c r="AQ13" s="768"/>
      <c r="AR13" s="768"/>
      <c r="AS13" s="768"/>
      <c r="AT13" s="768"/>
      <c r="AU13" s="514">
        <f>MAX(L20:L194)</f>
        <v>0</v>
      </c>
      <c r="AV13" s="512" t="s">
        <v>207</v>
      </c>
      <c r="AW13" s="513"/>
      <c r="AX13" s="236"/>
      <c r="AY13" s="236"/>
      <c r="AZ13" s="236"/>
      <c r="BA13" s="236"/>
      <c r="BB13" s="236"/>
      <c r="BC13" s="236"/>
      <c r="BD13" s="236"/>
      <c r="BE13" s="391">
        <f>ROUND(SUM(BF13:BN13),1)</f>
        <v>0</v>
      </c>
      <c r="BF13" s="392">
        <f>IF(ISNUMBER(MAX(0,BF11-BF10)),MAX(0,BF11-BF10),0)</f>
        <v>0</v>
      </c>
      <c r="BG13" s="393"/>
      <c r="BH13" s="393"/>
      <c r="BI13" s="393"/>
      <c r="BJ13" s="394">
        <f>IF(ISNUMBER(MAX(0,BJ11-BJ10)),MAX(0,BJ11-BJ10),0)</f>
        <v>0</v>
      </c>
      <c r="BK13" s="395">
        <f>IF(ISNUMBER(MAX(0,BK11-BK10)),MAX(0,BK11-BK10),0)</f>
        <v>0</v>
      </c>
      <c r="BL13" s="395">
        <f>IF(ISNUMBER(MAX(0,BL11-BL10)),MAX(0,BL11-BL10),0)</f>
        <v>0</v>
      </c>
      <c r="BM13" s="395">
        <f>IF(ISNUMBER(MAX(0,BM11-BM10)),MAX(0,BM11-BM10),0)</f>
        <v>0</v>
      </c>
      <c r="BN13" s="396">
        <f>IF(ISNUMBER(MAX(0,BN11-BN10)),MAX(0,BN11-BN10),0)</f>
        <v>0</v>
      </c>
      <c r="BO13" s="373" t="s">
        <v>208</v>
      </c>
      <c r="BP13" s="179"/>
      <c r="BQ13" s="380"/>
      <c r="BR13" s="12"/>
      <c r="BS13" s="12"/>
      <c r="BT13" s="12"/>
      <c r="IU13" s="21"/>
    </row>
    <row r="14" spans="1:255" customFormat="1" ht="36" customHeight="1" thickBot="1">
      <c r="A14" s="5"/>
      <c r="B14" s="651"/>
      <c r="C14" s="891"/>
      <c r="D14" s="891"/>
      <c r="E14" s="891"/>
      <c r="F14" s="892"/>
      <c r="G14" s="877"/>
      <c r="H14" s="845"/>
      <c r="I14" s="845"/>
      <c r="J14" s="845"/>
      <c r="K14" s="845"/>
      <c r="L14" s="845"/>
      <c r="M14" s="845"/>
      <c r="N14" s="845"/>
      <c r="O14" s="845"/>
      <c r="P14" s="845"/>
      <c r="Q14" s="845"/>
      <c r="R14" s="846"/>
      <c r="S14" s="5"/>
      <c r="T14" s="179"/>
      <c r="U14" s="179"/>
      <c r="V14" s="179"/>
      <c r="W14" s="179"/>
      <c r="X14" s="397" t="str">
        <f>'Annual Summary_Sommaire annuel'!V5</f>
        <v>Rest of Canada</v>
      </c>
      <c r="Y14" s="595" t="str">
        <f>'NTS ONLY_set_year'!$B$3</f>
        <v>F</v>
      </c>
      <c r="Z14" s="669" t="s">
        <v>441</v>
      </c>
      <c r="AA14" s="670"/>
      <c r="AB14" s="398"/>
      <c r="AC14" s="399"/>
      <c r="AD14" s="399"/>
      <c r="AE14" s="326"/>
      <c r="AF14" s="179"/>
      <c r="AG14" s="231"/>
      <c r="AH14" s="236"/>
      <c r="AI14" s="231"/>
      <c r="AJ14" s="900"/>
      <c r="AK14" s="768"/>
      <c r="AL14" s="236"/>
      <c r="AM14" s="768"/>
      <c r="AN14" s="236"/>
      <c r="AO14" s="236"/>
      <c r="AP14" s="723"/>
      <c r="AQ14" s="768"/>
      <c r="AR14" s="768"/>
      <c r="AS14" s="768"/>
      <c r="AT14" s="768"/>
      <c r="AU14" s="236"/>
      <c r="AV14" s="236"/>
      <c r="AW14" s="236"/>
      <c r="AX14" s="236"/>
      <c r="AY14" s="236"/>
      <c r="AZ14" s="236"/>
      <c r="BA14" s="236"/>
      <c r="BB14" s="236"/>
      <c r="BC14" s="236"/>
      <c r="BD14" s="236"/>
      <c r="BE14" s="391"/>
      <c r="BF14" s="515">
        <f>IF(BF11&lt;BF10,1,0)</f>
        <v>0</v>
      </c>
      <c r="BG14" s="516"/>
      <c r="BH14" s="516"/>
      <c r="BI14" s="516"/>
      <c r="BJ14" s="517">
        <f>IF(BJ11&lt;BJ10,1,0)</f>
        <v>0</v>
      </c>
      <c r="BK14" s="518">
        <f>IF(BK11&lt;BK10,1,0)</f>
        <v>0</v>
      </c>
      <c r="BL14" s="518">
        <f>IF(BL11&lt;BL10,1,0)</f>
        <v>0</v>
      </c>
      <c r="BM14" s="518">
        <f>IF(BM11&lt;BM10,1,0)</f>
        <v>0</v>
      </c>
      <c r="BN14" s="519">
        <f>IF(BN11&lt;BN10,1,0)</f>
        <v>0</v>
      </c>
      <c r="BO14" s="520">
        <f>SUM(BF14:BM14)</f>
        <v>0</v>
      </c>
      <c r="BP14" s="179"/>
      <c r="BQ14" s="380"/>
      <c r="BR14" s="12"/>
      <c r="BS14" s="12"/>
      <c r="BT14" s="12"/>
      <c r="IU14" s="21"/>
    </row>
    <row r="15" spans="1:255" customFormat="1" ht="12" customHeight="1" thickTop="1" thickBot="1">
      <c r="A15" s="5"/>
      <c r="B15" s="651"/>
      <c r="C15" s="893"/>
      <c r="D15" s="893"/>
      <c r="E15" s="893"/>
      <c r="F15" s="894"/>
      <c r="G15" s="878"/>
      <c r="H15" s="845"/>
      <c r="I15" s="845"/>
      <c r="J15" s="845"/>
      <c r="K15" s="845"/>
      <c r="L15" s="845"/>
      <c r="M15" s="845"/>
      <c r="N15" s="845"/>
      <c r="O15" s="845"/>
      <c r="P15" s="845"/>
      <c r="Q15" s="845"/>
      <c r="R15" s="846"/>
      <c r="S15" s="5"/>
      <c r="T15" s="179"/>
      <c r="U15" s="179"/>
      <c r="V15" s="179"/>
      <c r="W15" s="179"/>
      <c r="X15" s="397"/>
      <c r="Y15" s="237"/>
      <c r="Z15" s="229" t="s">
        <v>21</v>
      </c>
      <c r="AA15" s="400" t="s">
        <v>100</v>
      </c>
      <c r="AB15" s="401" t="s">
        <v>112</v>
      </c>
      <c r="AC15" s="399"/>
      <c r="AD15" s="402"/>
      <c r="AE15" s="326"/>
      <c r="AF15" s="179"/>
      <c r="AG15" s="231"/>
      <c r="AH15" s="236"/>
      <c r="AI15" s="231"/>
      <c r="AJ15" s="901"/>
      <c r="AK15" s="768"/>
      <c r="AL15" s="185"/>
      <c r="AM15" s="768"/>
      <c r="AN15" s="185"/>
      <c r="AO15" s="236"/>
      <c r="AP15" s="723"/>
      <c r="AQ15" s="768"/>
      <c r="AR15" s="768"/>
      <c r="AS15" s="768"/>
      <c r="AT15" s="768"/>
      <c r="AU15" s="236"/>
      <c r="AV15" s="236"/>
      <c r="AW15" s="236"/>
      <c r="AX15" s="236"/>
      <c r="AY15" s="236"/>
      <c r="AZ15" s="236"/>
      <c r="BA15" s="236"/>
      <c r="BB15" s="236"/>
      <c r="BC15" s="236"/>
      <c r="BD15" s="236"/>
      <c r="BE15" s="236"/>
      <c r="BF15" s="236"/>
      <c r="BG15" s="236"/>
      <c r="BH15" s="236"/>
      <c r="BI15" s="403" t="str">
        <f>BF11</f>
        <v>- -</v>
      </c>
      <c r="BJ15" s="404" t="str">
        <f>IF(BJ11="- -",BI15,BJ11)</f>
        <v>- -</v>
      </c>
      <c r="BK15" s="405" t="str">
        <f>IF(BK11="- -",BJ15,BK11)</f>
        <v>- -</v>
      </c>
      <c r="BL15" s="405" t="str">
        <f>IF(BL11="- -",BK15,BL11)</f>
        <v>- -</v>
      </c>
      <c r="BM15" s="405" t="str">
        <f>IF(BM11="- -",BL15,BM11)</f>
        <v>- -</v>
      </c>
      <c r="BN15" s="406" t="str">
        <f>IF(COUNT(BF11:BN11)=0,"- -",IF(BN11="- -",BM15,BN11))</f>
        <v>- -</v>
      </c>
      <c r="BO15" s="555">
        <f ca="1">INDEX('Annual Summary_Sommaire annuel'!$AV$27:$BG$27,AD6)</f>
        <v>0</v>
      </c>
      <c r="BP15" s="179"/>
      <c r="BQ15" s="380"/>
      <c r="BR15" s="12"/>
      <c r="BS15" s="12"/>
      <c r="BT15" s="12"/>
      <c r="IU15" s="21"/>
    </row>
    <row r="16" spans="1:255" customFormat="1" ht="20.100000000000001" customHeight="1" thickTop="1" thickBot="1">
      <c r="A16" s="5"/>
      <c r="B16" s="908" t="str">
        <f ca="1">IF($X$14=$X$16,"",IF($AV$16=$AB$15,'NTS ONLY_set_year'!$E$19&amp;$AE$5,'NTS ONLY_set_year'!$E$75))</f>
        <v>Si l'automobile n'est pas disponible tout le mois, indiquez-le sur le sommaire annuel et non ici.</v>
      </c>
      <c r="C16" s="909"/>
      <c r="D16" s="909"/>
      <c r="E16" s="909"/>
      <c r="F16" s="909"/>
      <c r="G16" s="909"/>
      <c r="H16" s="909"/>
      <c r="I16" s="909"/>
      <c r="J16" s="910"/>
      <c r="K16" s="822" t="str">
        <f>'NTS ONLY_set_year'!$E$22</f>
        <v>Kilomètres d'affaires</v>
      </c>
      <c r="L16" s="823"/>
      <c r="M16" s="824"/>
      <c r="N16" s="825" t="str">
        <f>'NTS ONLY_set_year'!$E$106</f>
        <v>Station-
nement</v>
      </c>
      <c r="O16" s="762" t="str">
        <f>'NTS ONLY_set_year'!$E$70</f>
        <v>Essence
et huile</v>
      </c>
      <c r="P16" s="762" t="str">
        <f>'NTS ONLY_set_year'!$E$97</f>
        <v>Réparations et entretien courants</v>
      </c>
      <c r="Q16" s="762" t="str">
        <f>'NTS ONLY_set_year'!$E$105</f>
        <v>Autres frais d'exploitation (comme l'immatriculation et le permis)</v>
      </c>
      <c r="R16" s="912" t="str">
        <f>'NTS ONLY_set_year'!$E$49&amp;"
"</f>
        <v xml:space="preserve">Jour
</v>
      </c>
      <c r="S16" s="61"/>
      <c r="T16" s="179"/>
      <c r="U16" s="184"/>
      <c r="V16" s="179"/>
      <c r="W16" s="179"/>
      <c r="X16" s="407" t="str">
        <f>'Annual Summary_Sommaire annuel'!$V$7</f>
        <v>Québec</v>
      </c>
      <c r="Y16" s="241"/>
      <c r="Z16" s="243">
        <f ca="1">MAX(Z20:Z194)</f>
        <v>30</v>
      </c>
      <c r="AA16" s="241"/>
      <c r="AB16" s="243"/>
      <c r="AC16" s="179"/>
      <c r="AD16" s="179"/>
      <c r="AE16" s="408" t="s">
        <v>27</v>
      </c>
      <c r="AF16" s="179"/>
      <c r="AG16" s="179"/>
      <c r="AH16" s="178"/>
      <c r="AI16" s="179"/>
      <c r="AJ16" s="409">
        <f ca="1">MAX(AJ20:AJ194)+IF(MAX(D20:D194)&lt;$AF$5,1,0)</f>
        <v>1</v>
      </c>
      <c r="AK16" s="768"/>
      <c r="AL16" s="178"/>
      <c r="AM16" s="768"/>
      <c r="AN16" s="178"/>
      <c r="AO16" s="178"/>
      <c r="AP16" s="723"/>
      <c r="AQ16" s="768"/>
      <c r="AR16" s="768"/>
      <c r="AS16" s="768"/>
      <c r="AT16" s="768"/>
      <c r="AU16" s="178"/>
      <c r="AV16" s="410" t="str">
        <f ca="1">IF(TRIM(INDEX('Annual Summary_Sommaire annuel'!C24:C35,AD6))=AB15,AB15,"- -")</f>
        <v>- -</v>
      </c>
      <c r="AW16" s="411" t="s">
        <v>148</v>
      </c>
      <c r="AX16" s="412"/>
      <c r="AY16" s="412"/>
      <c r="AZ16" s="412"/>
      <c r="BA16" s="412"/>
      <c r="BB16" s="412"/>
      <c r="BC16" s="412"/>
      <c r="BD16" s="412"/>
      <c r="BE16" s="412"/>
      <c r="BF16" s="413"/>
      <c r="BG16" s="178"/>
      <c r="BH16" s="178"/>
      <c r="BI16" s="178"/>
      <c r="BJ16" s="414"/>
      <c r="BK16" s="415"/>
      <c r="BL16" s="415" t="s">
        <v>88</v>
      </c>
      <c r="BM16" s="416">
        <f>COUNTIF(BF13:BN13,"&gt;0")</f>
        <v>0</v>
      </c>
      <c r="BN16" s="417" t="s">
        <v>86</v>
      </c>
      <c r="BO16" s="553" t="s">
        <v>324</v>
      </c>
      <c r="BP16" s="179"/>
      <c r="BQ16" s="325"/>
      <c r="BR16" s="10"/>
      <c r="BS16" s="10"/>
      <c r="BT16" s="10"/>
      <c r="IU16" s="21"/>
    </row>
    <row r="17" spans="1:255" customFormat="1" ht="20.100000000000001" customHeight="1" thickTop="1" thickBot="1">
      <c r="A17" s="5"/>
      <c r="B17" s="122" t="str">
        <f>IF($X$16=X$14,"",'NTS ONLY_set_year'!E140)</f>
        <v>Inscrire un</v>
      </c>
      <c r="C17" s="138" t="str">
        <f>IF($X$16='Annual Summary_Sommaire annuel'!$V$5,"","X")</f>
        <v>X</v>
      </c>
      <c r="D17" s="849" t="str">
        <f>IF($X$16=$X$14,"",'NTS ONLY_set_year'!$E$134)</f>
        <v>pour indiquer (ci-dessous) les jours pour lesquels l'automobile n'est pas disponible.</v>
      </c>
      <c r="E17" s="850"/>
      <c r="F17" s="850"/>
      <c r="G17" s="850"/>
      <c r="H17" s="850"/>
      <c r="I17" s="851"/>
      <c r="J17" s="852"/>
      <c r="K17" s="905" t="str">
        <f>'NTS ONLY_set_year'!$E$98</f>
        <v>(Pas de kilométrage personnel)</v>
      </c>
      <c r="L17" s="906"/>
      <c r="M17" s="907"/>
      <c r="N17" s="825"/>
      <c r="O17" s="762"/>
      <c r="P17" s="762"/>
      <c r="Q17" s="762"/>
      <c r="R17" s="912"/>
      <c r="S17" s="61"/>
      <c r="T17" s="179"/>
      <c r="U17" s="179"/>
      <c r="V17" s="653" t="str">
        <f ca="1">IF(Language="f",V19,V18)</f>
        <v>juin 2015</v>
      </c>
      <c r="W17" s="654"/>
      <c r="X17" s="594" t="s">
        <v>381</v>
      </c>
      <c r="Y17" s="241" t="s">
        <v>382</v>
      </c>
      <c r="Z17" s="243"/>
      <c r="AA17" s="241"/>
      <c r="AB17" s="243"/>
      <c r="AC17" s="179"/>
      <c r="AD17" s="179"/>
      <c r="AE17" s="408"/>
      <c r="AF17" s="179"/>
      <c r="AG17" s="179"/>
      <c r="AH17" s="178"/>
      <c r="AI17" s="179"/>
      <c r="AJ17" s="418"/>
      <c r="AK17" s="768"/>
      <c r="AL17" s="178"/>
      <c r="AM17" s="768"/>
      <c r="AN17" s="178"/>
      <c r="AO17" s="178"/>
      <c r="AP17" s="224"/>
      <c r="AQ17" s="768"/>
      <c r="AR17" s="768"/>
      <c r="AS17" s="768"/>
      <c r="AT17" s="768"/>
      <c r="AU17" s="419" t="s">
        <v>150</v>
      </c>
      <c r="AV17" s="361"/>
      <c r="AW17" s="819" t="s">
        <v>181</v>
      </c>
      <c r="AX17" s="178"/>
      <c r="AY17" s="178"/>
      <c r="AZ17" s="178"/>
      <c r="BA17" s="178"/>
      <c r="BB17" s="178"/>
      <c r="BC17" s="178"/>
      <c r="BD17" s="178"/>
      <c r="BE17" s="822" t="str">
        <f>'NTS ONLY_set_year'!$E$22</f>
        <v>Kilomètres d'affaires</v>
      </c>
      <c r="BF17" s="823"/>
      <c r="BG17" s="824"/>
      <c r="BH17" s="825" t="str">
        <f>'NTS ONLY_set_year'!$E$106</f>
        <v>Station-
nement</v>
      </c>
      <c r="BI17" s="762" t="str">
        <f>'NTS ONLY_set_year'!$E$70</f>
        <v>Essence
et huile</v>
      </c>
      <c r="BJ17" s="762" t="str">
        <f>'NTS ONLY_set_year'!$E$97</f>
        <v>Réparations et entretien courants</v>
      </c>
      <c r="BK17" s="762" t="str">
        <f>'NTS ONLY_set_year'!$E$105</f>
        <v>Autres frais d'exploitation (comme l'immatriculation et le permis)</v>
      </c>
      <c r="BL17" s="420"/>
      <c r="BM17" s="421"/>
      <c r="BN17" s="334"/>
      <c r="BO17" s="178"/>
      <c r="BP17" s="179"/>
      <c r="BQ17" s="325"/>
      <c r="BR17" s="10"/>
      <c r="BS17" s="10"/>
      <c r="BT17" s="10"/>
      <c r="IU17" s="21"/>
    </row>
    <row r="18" spans="1:255" customFormat="1" ht="24.95" customHeight="1">
      <c r="A18" s="5"/>
      <c r="B18" s="109"/>
      <c r="C18" s="869" t="str">
        <f>IF($X$16=$X$14,"","▼
▼
▼")</f>
        <v>▼
▼
▼</v>
      </c>
      <c r="D18" s="879" t="str">
        <f>'NTS ONLY_set_year'!$E$64</f>
        <v>Entrer le jour aussi souvent que nécessaire.
▼</v>
      </c>
      <c r="E18" s="880"/>
      <c r="F18" s="880"/>
      <c r="G18" s="881"/>
      <c r="H18" s="885" t="str">
        <f>'NTS ONLY_set_year'!$E$112</f>
        <v>A. 
But et notes</v>
      </c>
      <c r="I18" s="885" t="str">
        <f>"B.
"&amp;'NTS ONLY_set_year'!E56</f>
        <v>B.
Point de
départ</v>
      </c>
      <c r="J18" s="885" t="str">
        <f>"C.
"&amp;'NTS ONLY_set_year'!E57</f>
        <v>C.
Destination</v>
      </c>
      <c r="K18" s="14" t="str">
        <f>'NTS ONLY_set_year'!$E$121</f>
        <v>Début</v>
      </c>
      <c r="L18" s="15" t="str">
        <f>'NTS ONLY_set_year'!$E$59</f>
        <v>Fin</v>
      </c>
      <c r="M18" s="16" t="str">
        <f>'NTS ONLY_set_year'!$E$58</f>
        <v>Parcouru</v>
      </c>
      <c r="N18" s="826"/>
      <c r="O18" s="763"/>
      <c r="P18" s="589" t="str">
        <f>'NTS ONLY_set_year'!$E$73</f>
        <v>Consigner les détails dans A.</v>
      </c>
      <c r="Q18" s="763"/>
      <c r="R18" s="913"/>
      <c r="S18" s="61"/>
      <c r="T18" s="179"/>
      <c r="U18" s="444" t="str">
        <f ca="1">TEXT($AE$8+1,"Mmmm")</f>
        <v>June</v>
      </c>
      <c r="V18" s="652" t="str">
        <f ca="1">AE6</f>
        <v>June, 2015</v>
      </c>
      <c r="W18" s="652"/>
      <c r="X18" s="594" t="s">
        <v>169</v>
      </c>
      <c r="Y18" s="179" t="s">
        <v>380</v>
      </c>
      <c r="Z18" s="245">
        <f ca="1">COUNTIF($Z$20:$Z$194,$Z$16)</f>
        <v>174</v>
      </c>
      <c r="AA18" s="179"/>
      <c r="AB18" s="179"/>
      <c r="AC18" s="179"/>
      <c r="AD18" s="179"/>
      <c r="AE18" s="422">
        <f ca="1">MATCH(99,AG20:AG1000,0)-1</f>
        <v>1</v>
      </c>
      <c r="AF18" s="179"/>
      <c r="AG18" s="179"/>
      <c r="AH18" s="178"/>
      <c r="AI18" s="179"/>
      <c r="AJ18" s="897" t="s">
        <v>95</v>
      </c>
      <c r="AK18" s="768"/>
      <c r="AL18" s="178"/>
      <c r="AM18" s="768"/>
      <c r="AN18" s="178"/>
      <c r="AO18" s="178"/>
      <c r="AP18" s="423">
        <f>MIN(AP20:AP194)</f>
        <v>999</v>
      </c>
      <c r="AQ18" s="768"/>
      <c r="AR18" s="768"/>
      <c r="AS18" s="768"/>
      <c r="AT18" s="768"/>
      <c r="AU18" s="895" t="s">
        <v>14</v>
      </c>
      <c r="AV18" s="895" t="s">
        <v>14</v>
      </c>
      <c r="AW18" s="820"/>
      <c r="AX18" s="178"/>
      <c r="AY18" s="178"/>
      <c r="AZ18" s="178"/>
      <c r="BA18" s="472"/>
      <c r="BB18" s="178"/>
      <c r="BC18" s="178"/>
      <c r="BD18" s="178"/>
      <c r="BE18" s="117"/>
      <c r="BF18" s="118"/>
      <c r="BG18" s="108"/>
      <c r="BH18" s="825"/>
      <c r="BI18" s="762"/>
      <c r="BJ18" s="762"/>
      <c r="BK18" s="762"/>
      <c r="BL18" s="424"/>
      <c r="BM18" s="536">
        <f>MAX(BM20:BN194)</f>
        <v>1</v>
      </c>
      <c r="BN18" s="424"/>
      <c r="BO18" s="178"/>
      <c r="BP18" s="179"/>
      <c r="BQ18" s="325"/>
      <c r="BR18" s="10"/>
      <c r="BS18" s="10"/>
      <c r="BT18" s="10"/>
      <c r="IU18" s="21"/>
    </row>
    <row r="19" spans="1:255" customFormat="1" ht="20.25" customHeight="1">
      <c r="A19" s="5"/>
      <c r="B19" s="110" t="str">
        <f>'NTS ONLY_set_year'!$E$115</f>
        <v>Rangée</v>
      </c>
      <c r="C19" s="870"/>
      <c r="D19" s="882"/>
      <c r="E19" s="883"/>
      <c r="F19" s="883"/>
      <c r="G19" s="884"/>
      <c r="H19" s="886"/>
      <c r="I19" s="887"/>
      <c r="J19" s="887"/>
      <c r="K19" s="847" t="str">
        <f>'NTS ONLY_set_year'!$E$127</f>
        <v>Totaux</v>
      </c>
      <c r="L19" s="848"/>
      <c r="M19" s="473">
        <f ca="1">IF(ISERROR(BG20),0,BG20)</f>
        <v>0</v>
      </c>
      <c r="N19" s="114">
        <f ca="1">IF(ISERROR(BH20),0,BH20)</f>
        <v>0</v>
      </c>
      <c r="O19" s="114">
        <f ca="1">IF(ISERROR(BI20),0,BI20)</f>
        <v>0</v>
      </c>
      <c r="P19" s="114">
        <f ca="1">IF(ISERROR(BJ20),0,BJ20)</f>
        <v>0</v>
      </c>
      <c r="Q19" s="114">
        <f ca="1">IF(ISERROR(BK20),0,BK20)</f>
        <v>0</v>
      </c>
      <c r="R19" s="914"/>
      <c r="S19" s="61"/>
      <c r="T19" s="179"/>
      <c r="U19" s="179" t="str">
        <f ca="1">INDEX('NTS ONLY_set_year'!E:E,MATCH(U18,'NTS ONLY_set_year'!C:C,0))</f>
        <v>juin</v>
      </c>
      <c r="V19" s="652" t="str">
        <f ca="1">U19&amp;" "&amp;Year_four_digits</f>
        <v>juin 2015</v>
      </c>
      <c r="W19" s="652"/>
      <c r="X19" s="443" t="s">
        <v>169</v>
      </c>
      <c r="Y19" s="446" t="s">
        <v>170</v>
      </c>
      <c r="Z19" s="245" t="s">
        <v>34</v>
      </c>
      <c r="AA19" s="179"/>
      <c r="AB19" s="471" t="s">
        <v>182</v>
      </c>
      <c r="AC19" s="237"/>
      <c r="AD19" s="425" t="s">
        <v>35</v>
      </c>
      <c r="AE19" s="426"/>
      <c r="AF19" s="427"/>
      <c r="AG19" s="179"/>
      <c r="AH19" s="178"/>
      <c r="AI19" s="179"/>
      <c r="AJ19" s="898"/>
      <c r="AK19" s="768"/>
      <c r="AL19" s="428" t="str">
        <f>'NTS ONLY_set_year'!$E$42</f>
        <v>Vérifier DÉBUT</v>
      </c>
      <c r="AM19" s="768"/>
      <c r="AN19" s="428" t="str">
        <f>'NTS ONLY_set_year'!$E$39</f>
        <v>Vérifier FIN</v>
      </c>
      <c r="AO19" s="178"/>
      <c r="AP19" s="429">
        <f ca="1">MIN(OFFSET($AP$19,MATCH($AP$18,$AP$20:$AP$195,0)+1,0,600,1))</f>
        <v>999</v>
      </c>
      <c r="AQ19" s="768"/>
      <c r="AR19" s="768"/>
      <c r="AS19" s="768"/>
      <c r="AT19" s="768"/>
      <c r="AU19" s="896"/>
      <c r="AV19" s="896"/>
      <c r="AW19" s="821"/>
      <c r="AX19" s="178"/>
      <c r="AY19" s="178"/>
      <c r="AZ19" s="178"/>
      <c r="BA19" s="178"/>
      <c r="BB19" s="178"/>
      <c r="BC19" s="178"/>
      <c r="BD19" s="178"/>
      <c r="BE19" s="14" t="str">
        <f>'NTS ONLY_set_year'!$E$121</f>
        <v>Début</v>
      </c>
      <c r="BF19" s="15" t="str">
        <f>'NTS ONLY_set_year'!$E$59</f>
        <v>Fin</v>
      </c>
      <c r="BG19" s="16" t="str">
        <f>'NTS ONLY_set_year'!$E$58</f>
        <v>Parcouru</v>
      </c>
      <c r="BH19" s="826"/>
      <c r="BI19" s="763"/>
      <c r="BJ19" s="763"/>
      <c r="BK19" s="763"/>
      <c r="BL19" s="178"/>
      <c r="BM19" s="438" t="s">
        <v>212</v>
      </c>
      <c r="BN19" s="361" t="s">
        <v>213</v>
      </c>
      <c r="BO19" s="178"/>
      <c r="BP19" s="179"/>
      <c r="BQ19" s="325"/>
      <c r="BR19" s="10"/>
      <c r="BS19" s="10"/>
      <c r="BT19" s="10"/>
      <c r="IU19" s="21"/>
    </row>
    <row r="20" spans="1:255" customFormat="1" ht="12.75">
      <c r="A20" s="5"/>
      <c r="B20" s="13">
        <v>1</v>
      </c>
      <c r="C20" s="22"/>
      <c r="D20" s="26">
        <v>1</v>
      </c>
      <c r="E20" s="121"/>
      <c r="F20" s="121"/>
      <c r="G20" s="121" t="str">
        <f ca="1">IF(ISBLANK(D20),IF(AND(ISNUMBER(D19),D19&lt;$AF$5),'NTS ONLY_set_year'!$E$62,"- -"),IF(D20&gt;$AF$5,$AG$5,IF(D20&gt;D19+1,$AG$6,IF(D20&lt;D19,$AG$7,Y20))))</f>
        <v>Lun.  1 juin 2015</v>
      </c>
      <c r="H20" s="111"/>
      <c r="I20" s="112"/>
      <c r="J20" s="113"/>
      <c r="K20" s="38"/>
      <c r="L20" s="39"/>
      <c r="M20" s="37" t="str">
        <f t="shared" ref="M20:M83" si="3">IF(AND(ISNUMBER(K20),ISNUMBER(L20)),L20-K20,"")</f>
        <v/>
      </c>
      <c r="N20" s="27"/>
      <c r="O20" s="28"/>
      <c r="P20" s="29"/>
      <c r="Q20" s="28"/>
      <c r="R20" s="142">
        <v>1</v>
      </c>
      <c r="S20" s="62"/>
      <c r="T20" s="179" t="str">
        <f ca="1">INDEX('NTS ONLY_set_year'!E:E,MATCH(TEXT($X20,"Ddd"),'NTS ONLY_set_year'!C:C,0))</f>
        <v>Lun</v>
      </c>
      <c r="U20" s="249" t="str">
        <f ca="1">$U$19</f>
        <v>juin</v>
      </c>
      <c r="V20" s="179"/>
      <c r="W20" s="179"/>
      <c r="X20" s="430">
        <f ca="1">$AE$8+D20</f>
        <v>42156</v>
      </c>
      <c r="Y20" s="568" t="str">
        <f ca="1">IF(Y14="f",T20&amp;". "&amp;" "&amp;R20&amp;" "&amp;U20&amp;" "&amp;$AE$7,T20&amp;". "&amp;U20&amp;" "&amp;R20&amp;", "&amp;$AE$7)</f>
        <v>Lun.  1 juin 2015</v>
      </c>
      <c r="Z20" s="431">
        <f t="shared" ref="Z20:Z83" ca="1" si="4">MIN(R20,$AF$5)</f>
        <v>1</v>
      </c>
      <c r="AA20" s="432">
        <f t="shared" ref="AA20:AA83" ca="1" si="5">$AD$6</f>
        <v>6</v>
      </c>
      <c r="AB20" s="229">
        <f ca="1">MAX(0,M20)*AW20</f>
        <v>0</v>
      </c>
      <c r="AC20" s="179"/>
      <c r="AD20" s="179"/>
      <c r="AE20" s="179"/>
      <c r="AF20" s="433">
        <f t="shared" ref="AF20:AF83" ca="1" si="6">IF(AND(ISNUMBER(D20),D20&lt;=$Z$16),1,99)</f>
        <v>1</v>
      </c>
      <c r="AG20" s="434">
        <f ca="1">MIN(AF20:AF$195)</f>
        <v>1</v>
      </c>
      <c r="AH20" s="178" t="b">
        <f t="shared" ref="AH20:AH83" si="7">IF(AND(ISNUMBER(M20),M20&gt;0),$AH$8&amp;D20)</f>
        <v>0</v>
      </c>
      <c r="AI20" s="179"/>
      <c r="AJ20" s="435">
        <f t="shared" ref="AJ20:AJ83" ca="1" si="8">IF(AND(ISNUMBER(D20),D20&lt;=$AF$5,OR(D20&gt;D19+1,D20&lt;D19)),1,0)</f>
        <v>0</v>
      </c>
      <c r="AK20" s="436">
        <f>MAX(L19:L$20)</f>
        <v>0</v>
      </c>
      <c r="AL20" s="437" t="str">
        <f>"- -"</f>
        <v>- -</v>
      </c>
      <c r="AM20" s="185">
        <f>MIN(K21:K$194)</f>
        <v>0</v>
      </c>
      <c r="AN20" s="438" t="str">
        <f>IF(AND(AM20&gt;0,ISNUMBER(L20)),IF(L20&gt;AM20,$AN$19,"- -"),"- -")</f>
        <v>- -</v>
      </c>
      <c r="AO20" s="185"/>
      <c r="AP20" s="438">
        <f>IF(AND(AM20&gt;0,LEN(AL20&amp;AN20)&gt;6),Z20,999)</f>
        <v>999</v>
      </c>
      <c r="AQ20" s="439">
        <f t="shared" ref="AQ20:AQ83" si="9">IF(ISNUMBER(Z19),IF(Z20&lt;&gt;Z19,Z19,AQ19),0)</f>
        <v>0</v>
      </c>
      <c r="AR20" s="439">
        <f t="shared" ref="AR20:AR83" ca="1" si="10">IF(Z20&lt;&gt;Z21,Z21,AR21)</f>
        <v>30</v>
      </c>
      <c r="AS20" s="185"/>
      <c r="AT20" s="178"/>
      <c r="AU20" s="361" t="str">
        <f>IF($C20=$AB$15,'NTS ONLY_set_year'!$E$143," ")&amp;$D20</f>
        <v xml:space="preserve"> 1</v>
      </c>
      <c r="AV20" s="178">
        <f ca="1">IF($X$16=$X$14,0,IF(ISERROR(INDEX($AK$2:$BO$2,D20)),0,(INDEX($AK$2:$BO$2,D20))))</f>
        <v>0</v>
      </c>
      <c r="AW20" s="262">
        <f t="shared" ref="AW20:AW37" ca="1" si="11">IF(OR(D20&gt;$AF$5,D20&lt;1),0,1-AV20)</f>
        <v>1</v>
      </c>
      <c r="AX20" s="178"/>
      <c r="AY20" s="178"/>
      <c r="AZ20" s="178"/>
      <c r="BA20" s="178"/>
      <c r="BB20" s="178"/>
      <c r="BC20" s="178"/>
      <c r="BD20" s="178"/>
      <c r="BE20" s="817" t="str">
        <f ca="1">$AU$9</f>
        <v>Totaux</v>
      </c>
      <c r="BF20" s="818"/>
      <c r="BG20" s="473">
        <f ca="1">ROUND(SUM(OFFSET($AB$20,0,0,$AE$18)),1)</f>
        <v>0</v>
      </c>
      <c r="BH20" s="114" t="e">
        <f ca="1">ROUND(SUMPRODUCT(OFFSET($N$20,0,0,$AE$18),OFFSET($AW$20,0,0,$AE$18)),1)</f>
        <v>#VALUE!</v>
      </c>
      <c r="BI20" s="114" t="e">
        <f ca="1">ROUND(SUMPRODUCT(OFFSET($O$20,0,0,$AE$18),OFFSET($AW$20,0,0,$AE$18)),1)</f>
        <v>#VALUE!</v>
      </c>
      <c r="BJ20" s="114" t="e">
        <f ca="1">ROUND(SUMPRODUCT(OFFSET($P$20,0,0,$AE$18),OFFSET($AW$20,0,0,$AE$18)),1)</f>
        <v>#VALUE!</v>
      </c>
      <c r="BK20" s="114" t="e">
        <f ca="1">ROUND(SUMPRODUCT(OFFSET($Q$20,0,0,$AE$18),OFFSET($AW$20,0,0,$AE$18)),1)</f>
        <v>#VALUE!</v>
      </c>
      <c r="BL20" s="178"/>
      <c r="BM20" s="535">
        <f>IF(OR(NOT(ISNUMBER(K20)),AND(K20&gt;=$BF$10,K20&lt;=$BF$11),AND(K20&gt;=$BJ$10,K20&lt;=$BJ$11),AND(K20&gt;=$BK$10,K20&lt;=$BK$11),AND(K20&gt;=$BL$10,K20&lt;=$BL$11),AND(K20&gt;=$BM$10,K20&lt;=$BM$11),AND(K20&gt;=$BN$10,K20&lt;=$BN$11)),1,999)</f>
        <v>1</v>
      </c>
      <c r="BN20" s="361">
        <f>IF(OR(NOT(ISNUMBER(L20)),AND(L20&gt;=$BF$10,L20&lt;=$BF$11),AND(L20&gt;=$BJ$10,L20&lt;=$BJ$11),AND(L20&gt;=$BK$10,L20&lt;=$BK$11),AND(L20&gt;=$BL$10,L20&lt;=$BL$11),AND(L20&gt;=$BM$10,L20&lt;=$BM$11),AND(L20&gt;=$BN$10,L20&lt;=$BN$11)),1,999)</f>
        <v>1</v>
      </c>
      <c r="BO20" s="178"/>
      <c r="BP20" s="179"/>
      <c r="BQ20" s="325"/>
      <c r="BR20" s="10"/>
      <c r="BS20" s="10"/>
      <c r="BT20" s="10"/>
      <c r="IU20" s="21"/>
    </row>
    <row r="21" spans="1:255" customFormat="1" ht="12.75">
      <c r="A21" s="5"/>
      <c r="B21" s="13">
        <v>2</v>
      </c>
      <c r="C21" s="533"/>
      <c r="D21" s="116"/>
      <c r="E21" s="121"/>
      <c r="F21" s="121"/>
      <c r="G21" s="121" t="str">
        <f ca="1">IF(ISBLANK(D21),IF(AND(ISNUMBER(D20),D20&lt;$AF$5),'NTS ONLY_set_year'!$E$62,"- -"),IF(D21&gt;$AF$5,$AG$5,IF(D21&gt;D20+1,$AG$6,IF(D21&lt;D20,$AG$7,Y21))))</f>
        <v xml:space="preserve">◄ ◄◄ ◄ ◄ ◄ ◄ ◄  Entrer jour  </v>
      </c>
      <c r="H21" s="24"/>
      <c r="I21" s="23"/>
      <c r="J21" s="25"/>
      <c r="K21" s="38"/>
      <c r="L21" s="39"/>
      <c r="M21" s="37" t="str">
        <f t="shared" si="3"/>
        <v/>
      </c>
      <c r="N21" s="27"/>
      <c r="O21" s="28"/>
      <c r="P21" s="29"/>
      <c r="Q21" s="28"/>
      <c r="R21" s="26" t="str">
        <f t="shared" ref="R21:R84" si="12">IF(ISBLANK(D21),"",D21)</f>
        <v/>
      </c>
      <c r="S21" s="62"/>
      <c r="T21" s="179" t="str">
        <f ca="1">INDEX('NTS ONLY_set_year'!E:E,MATCH(TEXT($X21,"Ddd"),'NTS ONLY_set_year'!C:C,0))</f>
        <v>Dim</v>
      </c>
      <c r="U21" s="249" t="str">
        <f t="shared" ref="U21:U84" ca="1" si="13">$U$19</f>
        <v>juin</v>
      </c>
      <c r="V21" s="184"/>
      <c r="W21" s="179"/>
      <c r="X21" s="430">
        <f ca="1">$AE$8+D21</f>
        <v>42155</v>
      </c>
      <c r="Y21" s="568" t="str">
        <f t="shared" ref="Y21:Y84" ca="1" si="14">IF(Y15="f",T21&amp;". "&amp;" "&amp;R21&amp;" "&amp;U21&amp;" "&amp;$AE$7,T21&amp;". "&amp;U21&amp;" "&amp;R21&amp;", "&amp;$AE$7)</f>
        <v>Dim. juin , 2015</v>
      </c>
      <c r="Z21" s="431">
        <f t="shared" ca="1" si="4"/>
        <v>30</v>
      </c>
      <c r="AA21" s="432">
        <f t="shared" ca="1" si="5"/>
        <v>6</v>
      </c>
      <c r="AB21" s="229">
        <f t="shared" ref="AB21:AB84" ca="1" si="15">MAX(0,M21)*AW21</f>
        <v>0</v>
      </c>
      <c r="AC21" s="179"/>
      <c r="AD21" s="179"/>
      <c r="AE21" s="179"/>
      <c r="AF21" s="433">
        <f t="shared" ca="1" si="6"/>
        <v>99</v>
      </c>
      <c r="AG21" s="434">
        <f ca="1">MIN(AF21:AF$195)</f>
        <v>99</v>
      </c>
      <c r="AH21" s="178" t="b">
        <f t="shared" si="7"/>
        <v>0</v>
      </c>
      <c r="AI21" s="179"/>
      <c r="AJ21" s="435">
        <f t="shared" ca="1" si="8"/>
        <v>0</v>
      </c>
      <c r="AK21" s="436">
        <f>MAX(L$20:L20)</f>
        <v>0</v>
      </c>
      <c r="AL21" s="185" t="str">
        <f>IF(ISNUMBER(K21),IF(K21&lt;AK21,$AL$19,"- -"),"- -")</f>
        <v>- -</v>
      </c>
      <c r="AM21" s="185">
        <f>MIN(K22:K$194)</f>
        <v>0</v>
      </c>
      <c r="AN21" s="438" t="str">
        <f>IF(AND(AM21&gt;0,ISNUMBER(L21)),IF(L21&gt;AM21,$AN$19,"- -"),"- -")</f>
        <v>- -</v>
      </c>
      <c r="AO21" s="185"/>
      <c r="AP21" s="438">
        <f t="shared" ref="AP21:AP84" si="16">IF(AND(AM21&gt;0,LEN(AL21&amp;AN21)&gt;6),Z21,999)</f>
        <v>999</v>
      </c>
      <c r="AQ21" s="439">
        <f t="shared" ca="1" si="9"/>
        <v>1</v>
      </c>
      <c r="AR21" s="439">
        <f t="shared" ca="1" si="10"/>
        <v>0</v>
      </c>
      <c r="AS21" s="185"/>
      <c r="AT21" s="178"/>
      <c r="AU21" s="361" t="str">
        <f>IF($C21=$AB$15,'NTS ONLY_set_year'!$E$143," ")&amp;$D21</f>
        <v xml:space="preserve"> </v>
      </c>
      <c r="AV21" s="178">
        <f ca="1">IF($X$16=$X$14,0,IF(ISERROR(INDEX($AK$2:$BO$2,D21)),0,(INDEX($AK$2:$BO$2,D21))))</f>
        <v>0</v>
      </c>
      <c r="AW21" s="262">
        <f t="shared" ca="1" si="11"/>
        <v>0</v>
      </c>
      <c r="AX21" s="178"/>
      <c r="AY21" s="178"/>
      <c r="AZ21" s="178"/>
      <c r="BA21" s="178"/>
      <c r="BB21" s="178"/>
      <c r="BC21" s="178"/>
      <c r="BD21" s="178"/>
      <c r="BE21" s="178"/>
      <c r="BF21" s="178"/>
      <c r="BG21" s="178"/>
      <c r="BH21" s="178"/>
      <c r="BI21" s="178"/>
      <c r="BJ21" s="178"/>
      <c r="BK21" s="178"/>
      <c r="BL21" s="178"/>
      <c r="BM21" s="535">
        <f>IF(OR(NOT(ISNUMBER(K21)),AND(K21&gt;=$BF$10,K21&lt;=$BF$11),AND(K21&gt;=$BJ$10,K21&lt;=$BJ$11),AND(K21&gt;=$BK$10,K21&lt;=$BK$11),AND(K21&gt;=$BL$10,K21&lt;=$BL$11),AND(K21&gt;=$BM$10,K21&lt;=$BM$11),AND(K21&gt;=$BN$10,K21&lt;=$BN$11)),1,999)</f>
        <v>1</v>
      </c>
      <c r="BN21" s="361">
        <f>IF(OR(NOT(ISNUMBER(L21)),AND(L21&gt;=$BF$10,L21&lt;=$BF$11),AND(L21&gt;=$BJ$10,L21&lt;=$BJ$11),AND(L21&gt;=$BK$10,L21&lt;=$BK$11),AND(L21&gt;=$BL$10,L21&lt;=$BL$11),AND(L21&gt;=$BM$10,L21&lt;=$BM$11),AND(L21&gt;=$BN$10,L21&lt;=$BN$11)),1,999)</f>
        <v>1</v>
      </c>
      <c r="BO21" s="178"/>
      <c r="BP21" s="179"/>
      <c r="BQ21" s="325"/>
      <c r="BR21" s="10"/>
      <c r="BS21" s="10"/>
      <c r="BT21" s="10"/>
      <c r="IU21" s="21"/>
    </row>
    <row r="22" spans="1:255" customFormat="1" ht="12.75">
      <c r="A22" s="5"/>
      <c r="B22" s="13">
        <v>3</v>
      </c>
      <c r="C22" s="533"/>
      <c r="D22" s="116"/>
      <c r="E22" s="121"/>
      <c r="F22" s="121"/>
      <c r="G22" s="121" t="str">
        <f ca="1">IF(ISBLANK(D22),IF(AND(ISNUMBER(D21),D21&lt;$AF$5),'NTS ONLY_set_year'!$E$62,"- -"),IF(D22&gt;$AF$5,$AG$5,IF(D22&gt;D21+1,$AG$6,IF(D22&lt;D21,$AG$7,Y22))))</f>
        <v>- -</v>
      </c>
      <c r="H22" s="24"/>
      <c r="I22" s="23"/>
      <c r="J22" s="25"/>
      <c r="K22" s="38"/>
      <c r="L22" s="39"/>
      <c r="M22" s="37" t="str">
        <f t="shared" si="3"/>
        <v/>
      </c>
      <c r="N22" s="27"/>
      <c r="O22" s="28"/>
      <c r="P22" s="29"/>
      <c r="Q22" s="28"/>
      <c r="R22" s="26" t="str">
        <f t="shared" si="12"/>
        <v/>
      </c>
      <c r="S22" s="62"/>
      <c r="T22" s="179" t="str">
        <f ca="1">INDEX('NTS ONLY_set_year'!E:E,MATCH(TEXT($X22,"Ddd"),'NTS ONLY_set_year'!C:C,0))</f>
        <v>Dim</v>
      </c>
      <c r="U22" s="249" t="str">
        <f t="shared" ca="1" si="13"/>
        <v>juin</v>
      </c>
      <c r="V22" s="184"/>
      <c r="W22" s="179"/>
      <c r="X22" s="430">
        <f t="shared" ref="X22:X85" ca="1" si="17">$AE$8+D22</f>
        <v>42155</v>
      </c>
      <c r="Y22" s="568" t="str">
        <f t="shared" ca="1" si="14"/>
        <v>Dim. juin , 2015</v>
      </c>
      <c r="Z22" s="431">
        <f t="shared" ca="1" si="4"/>
        <v>30</v>
      </c>
      <c r="AA22" s="432">
        <f t="shared" ca="1" si="5"/>
        <v>6</v>
      </c>
      <c r="AB22" s="229">
        <f t="shared" ca="1" si="15"/>
        <v>0</v>
      </c>
      <c r="AC22" s="179"/>
      <c r="AD22" s="179"/>
      <c r="AE22" s="179"/>
      <c r="AF22" s="433">
        <f t="shared" ca="1" si="6"/>
        <v>99</v>
      </c>
      <c r="AG22" s="434">
        <f ca="1">MIN(AF22:AF$195)</f>
        <v>99</v>
      </c>
      <c r="AH22" s="178" t="b">
        <f t="shared" si="7"/>
        <v>0</v>
      </c>
      <c r="AI22" s="179"/>
      <c r="AJ22" s="435">
        <f t="shared" ca="1" si="8"/>
        <v>0</v>
      </c>
      <c r="AK22" s="436">
        <f>MAX(L$20:L21)</f>
        <v>0</v>
      </c>
      <c r="AL22" s="185" t="str">
        <f t="shared" ref="AL22:AL85" si="18">IF(ISNUMBER(K22),IF(K22&lt;AK22,$AL$19,"- -"),"- -")</f>
        <v>- -</v>
      </c>
      <c r="AM22" s="185">
        <f>MIN(K23:K$194)</f>
        <v>0</v>
      </c>
      <c r="AN22" s="438" t="str">
        <f t="shared" ref="AN22:AN85" si="19">IF(AND(AM22&gt;0,ISNUMBER(L22)),IF(L22&gt;AM22,$AN$19,"- -"),"- -")</f>
        <v>- -</v>
      </c>
      <c r="AO22" s="185"/>
      <c r="AP22" s="438">
        <f t="shared" si="16"/>
        <v>999</v>
      </c>
      <c r="AQ22" s="439">
        <f t="shared" ca="1" si="9"/>
        <v>1</v>
      </c>
      <c r="AR22" s="439">
        <f t="shared" ca="1" si="10"/>
        <v>0</v>
      </c>
      <c r="AS22" s="185"/>
      <c r="AT22" s="178"/>
      <c r="AU22" s="361" t="str">
        <f>IF($C22=$AB$15,'NTS ONLY_set_year'!$E$143," ")&amp;$D22</f>
        <v xml:space="preserve"> </v>
      </c>
      <c r="AV22" s="178">
        <f ca="1">IF($X$16=$X$14,0,IF(ISERROR(INDEX($AK$2:$BO$2,D22)),0,(INDEX($AK$2:$BO$2,D22))))</f>
        <v>0</v>
      </c>
      <c r="AW22" s="262">
        <f t="shared" ca="1" si="11"/>
        <v>0</v>
      </c>
      <c r="AX22" s="178"/>
      <c r="AY22" s="178"/>
      <c r="AZ22" s="178"/>
      <c r="BA22" s="178"/>
      <c r="BB22" s="178"/>
      <c r="BC22" s="178"/>
      <c r="BD22" s="178"/>
      <c r="BE22" s="178"/>
      <c r="BF22" s="178"/>
      <c r="BG22" s="178"/>
      <c r="BH22" s="178"/>
      <c r="BI22" s="178"/>
      <c r="BJ22" s="178"/>
      <c r="BK22" s="178"/>
      <c r="BL22" s="178"/>
      <c r="BM22" s="535">
        <f t="shared" ref="BM22:BN85" si="20">IF(OR(NOT(ISNUMBER(K22)),AND(K22&gt;=$BF$10,K22&lt;=$BF$11),AND(K22&gt;=$BJ$10,K22&lt;=$BJ$11),AND(K22&gt;=$BK$10,K22&lt;=$BK$11),AND(K22&gt;=$BL$10,K22&lt;=$BL$11),AND(K22&gt;=$BM$10,K22&lt;=$BM$11),AND(K22&gt;=$BN$10,K22&lt;=$BN$11)),1,999)</f>
        <v>1</v>
      </c>
      <c r="BN22" s="361">
        <f t="shared" si="20"/>
        <v>1</v>
      </c>
      <c r="BO22" s="178"/>
      <c r="BP22" s="179"/>
      <c r="BQ22" s="325"/>
      <c r="BR22" s="10"/>
      <c r="BS22" s="10"/>
      <c r="BT22" s="10"/>
      <c r="IU22" s="21"/>
    </row>
    <row r="23" spans="1:255" customFormat="1" ht="12.75">
      <c r="A23" s="5"/>
      <c r="B23" s="13">
        <v>4</v>
      </c>
      <c r="C23" s="533"/>
      <c r="D23" s="116"/>
      <c r="E23" s="121"/>
      <c r="F23" s="121"/>
      <c r="G23" s="121" t="str">
        <f ca="1">IF(ISBLANK(D23),IF(AND(ISNUMBER(D22),D22&lt;$AF$5),'NTS ONLY_set_year'!$E$62,"- -"),IF(D23&gt;$AF$5,$AG$5,IF(D23&gt;D22+1,$AG$6,IF(D23&lt;D22,$AG$7,Y23))))</f>
        <v>- -</v>
      </c>
      <c r="H23" s="24"/>
      <c r="I23" s="23"/>
      <c r="J23" s="25"/>
      <c r="K23" s="38"/>
      <c r="L23" s="39"/>
      <c r="M23" s="37" t="str">
        <f t="shared" si="3"/>
        <v/>
      </c>
      <c r="N23" s="27"/>
      <c r="O23" s="28"/>
      <c r="P23" s="29"/>
      <c r="Q23" s="28"/>
      <c r="R23" s="26" t="str">
        <f t="shared" si="12"/>
        <v/>
      </c>
      <c r="S23" s="62"/>
      <c r="T23" s="179" t="str">
        <f ca="1">INDEX('NTS ONLY_set_year'!E:E,MATCH(TEXT($X23,"Ddd"),'NTS ONLY_set_year'!C:C,0))</f>
        <v>Dim</v>
      </c>
      <c r="U23" s="249" t="str">
        <f t="shared" ca="1" si="13"/>
        <v>juin</v>
      </c>
      <c r="V23" s="184"/>
      <c r="W23" s="179"/>
      <c r="X23" s="430">
        <f t="shared" ca="1" si="17"/>
        <v>42155</v>
      </c>
      <c r="Y23" s="568" t="str">
        <f t="shared" ca="1" si="14"/>
        <v>Dim. juin , 2015</v>
      </c>
      <c r="Z23" s="431">
        <f t="shared" ca="1" si="4"/>
        <v>30</v>
      </c>
      <c r="AA23" s="432">
        <f t="shared" ca="1" si="5"/>
        <v>6</v>
      </c>
      <c r="AB23" s="229">
        <f t="shared" ca="1" si="15"/>
        <v>0</v>
      </c>
      <c r="AC23" s="179"/>
      <c r="AD23" s="179"/>
      <c r="AE23" s="179"/>
      <c r="AF23" s="433">
        <f t="shared" ca="1" si="6"/>
        <v>99</v>
      </c>
      <c r="AG23" s="434">
        <f ca="1">MIN(AF23:AF$195)</f>
        <v>99</v>
      </c>
      <c r="AH23" s="178" t="b">
        <f t="shared" si="7"/>
        <v>0</v>
      </c>
      <c r="AI23" s="179"/>
      <c r="AJ23" s="435">
        <f t="shared" ca="1" si="8"/>
        <v>0</v>
      </c>
      <c r="AK23" s="436">
        <f>MAX(L$20:L22)</f>
        <v>0</v>
      </c>
      <c r="AL23" s="185" t="str">
        <f t="shared" si="18"/>
        <v>- -</v>
      </c>
      <c r="AM23" s="185">
        <f>MIN(K24:K$194)</f>
        <v>0</v>
      </c>
      <c r="AN23" s="438" t="str">
        <f t="shared" si="19"/>
        <v>- -</v>
      </c>
      <c r="AO23" s="185"/>
      <c r="AP23" s="438">
        <f t="shared" si="16"/>
        <v>999</v>
      </c>
      <c r="AQ23" s="439">
        <f t="shared" ca="1" si="9"/>
        <v>1</v>
      </c>
      <c r="AR23" s="439">
        <f t="shared" ca="1" si="10"/>
        <v>0</v>
      </c>
      <c r="AS23" s="185"/>
      <c r="AT23" s="178"/>
      <c r="AU23" s="361" t="str">
        <f>IF($C23=$AB$15,'NTS ONLY_set_year'!$E$143," ")&amp;$D23</f>
        <v xml:space="preserve"> </v>
      </c>
      <c r="AV23" s="178">
        <f ca="1">IF($X$16=$X$14,0,IF(ISERROR(INDEX($AK$2:$BO$2,D23)),0,(INDEX($AK$2:$BO$2,D23))))</f>
        <v>0</v>
      </c>
      <c r="AW23" s="262">
        <f t="shared" ca="1" si="11"/>
        <v>0</v>
      </c>
      <c r="AX23" s="178"/>
      <c r="AY23" s="178"/>
      <c r="AZ23" s="178"/>
      <c r="BA23" s="178"/>
      <c r="BB23" s="178"/>
      <c r="BC23" s="178"/>
      <c r="BD23" s="178"/>
      <c r="BE23" s="178"/>
      <c r="BF23" s="178"/>
      <c r="BG23" s="178"/>
      <c r="BH23" s="178"/>
      <c r="BI23" s="178"/>
      <c r="BJ23" s="178"/>
      <c r="BK23" s="178"/>
      <c r="BL23" s="178"/>
      <c r="BM23" s="535">
        <f t="shared" si="20"/>
        <v>1</v>
      </c>
      <c r="BN23" s="361">
        <f t="shared" si="20"/>
        <v>1</v>
      </c>
      <c r="BO23" s="178"/>
      <c r="BP23" s="179"/>
      <c r="BQ23" s="325"/>
      <c r="BR23" s="10"/>
      <c r="BS23" s="10"/>
      <c r="BT23" s="10"/>
      <c r="IU23" s="21"/>
    </row>
    <row r="24" spans="1:255" customFormat="1" ht="12.75">
      <c r="A24" s="5"/>
      <c r="B24" s="13">
        <v>5</v>
      </c>
      <c r="C24" s="533"/>
      <c r="D24" s="116"/>
      <c r="E24" s="121"/>
      <c r="F24" s="121"/>
      <c r="G24" s="121" t="str">
        <f ca="1">IF(ISBLANK(D24),IF(AND(ISNUMBER(D23),D23&lt;$AF$5),'NTS ONLY_set_year'!$E$62,"- -"),IF(D24&gt;$AF$5,$AG$5,IF(D24&gt;D23+1,$AG$6,IF(D24&lt;D23,$AG$7,Y24))))</f>
        <v>- -</v>
      </c>
      <c r="H24" s="24"/>
      <c r="I24" s="23"/>
      <c r="J24" s="25"/>
      <c r="K24" s="38"/>
      <c r="L24" s="39"/>
      <c r="M24" s="37" t="str">
        <f t="shared" si="3"/>
        <v/>
      </c>
      <c r="N24" s="27"/>
      <c r="O24" s="28"/>
      <c r="P24" s="29"/>
      <c r="Q24" s="28"/>
      <c r="R24" s="26" t="str">
        <f t="shared" si="12"/>
        <v/>
      </c>
      <c r="S24" s="62"/>
      <c r="T24" s="179" t="str">
        <f ca="1">INDEX('NTS ONLY_set_year'!E:E,MATCH(TEXT($X24,"Ddd"),'NTS ONLY_set_year'!C:C,0))</f>
        <v>Dim</v>
      </c>
      <c r="U24" s="249" t="str">
        <f t="shared" ca="1" si="13"/>
        <v>juin</v>
      </c>
      <c r="V24" s="184"/>
      <c r="W24" s="179"/>
      <c r="X24" s="430">
        <f t="shared" ca="1" si="17"/>
        <v>42155</v>
      </c>
      <c r="Y24" s="568" t="str">
        <f t="shared" ca="1" si="14"/>
        <v>Dim. juin , 2015</v>
      </c>
      <c r="Z24" s="431">
        <f t="shared" ca="1" si="4"/>
        <v>30</v>
      </c>
      <c r="AA24" s="432">
        <f t="shared" ca="1" si="5"/>
        <v>6</v>
      </c>
      <c r="AB24" s="229">
        <f t="shared" ca="1" si="15"/>
        <v>0</v>
      </c>
      <c r="AC24" s="179"/>
      <c r="AD24" s="179"/>
      <c r="AE24" s="179"/>
      <c r="AF24" s="433">
        <f t="shared" ca="1" si="6"/>
        <v>99</v>
      </c>
      <c r="AG24" s="434">
        <f ca="1">MIN(AF24:AF$195)</f>
        <v>99</v>
      </c>
      <c r="AH24" s="178" t="b">
        <f t="shared" si="7"/>
        <v>0</v>
      </c>
      <c r="AI24" s="179"/>
      <c r="AJ24" s="435">
        <f t="shared" ca="1" si="8"/>
        <v>0</v>
      </c>
      <c r="AK24" s="436">
        <f>MAX(L$20:L23)</f>
        <v>0</v>
      </c>
      <c r="AL24" s="185" t="str">
        <f t="shared" si="18"/>
        <v>- -</v>
      </c>
      <c r="AM24" s="185">
        <f>MIN(K25:K$194)</f>
        <v>0</v>
      </c>
      <c r="AN24" s="438" t="str">
        <f t="shared" si="19"/>
        <v>- -</v>
      </c>
      <c r="AO24" s="185"/>
      <c r="AP24" s="438">
        <f t="shared" si="16"/>
        <v>999</v>
      </c>
      <c r="AQ24" s="439">
        <f t="shared" ca="1" si="9"/>
        <v>1</v>
      </c>
      <c r="AR24" s="439">
        <f t="shared" ca="1" si="10"/>
        <v>0</v>
      </c>
      <c r="AS24" s="185"/>
      <c r="AT24" s="178"/>
      <c r="AU24" s="361" t="str">
        <f>IF($C24=$AB$15,'NTS ONLY_set_year'!$E$143," ")&amp;$D24</f>
        <v xml:space="preserve"> </v>
      </c>
      <c r="AV24" s="178">
        <f ca="1">IF($X$16=$X$14,0,IF(ISERROR(INDEX($AK$2:$BO$2,D24)),0,(INDEX($AK$2:$BO$2,D24))))</f>
        <v>0</v>
      </c>
      <c r="AW24" s="262">
        <f t="shared" ca="1" si="11"/>
        <v>0</v>
      </c>
      <c r="AX24" s="178"/>
      <c r="AY24" s="178"/>
      <c r="AZ24" s="178"/>
      <c r="BA24" s="178"/>
      <c r="BB24" s="178"/>
      <c r="BC24" s="178"/>
      <c r="BD24" s="178"/>
      <c r="BE24" s="178"/>
      <c r="BF24" s="178"/>
      <c r="BG24" s="178"/>
      <c r="BH24" s="178"/>
      <c r="BI24" s="178"/>
      <c r="BJ24" s="178"/>
      <c r="BK24" s="178"/>
      <c r="BL24" s="178"/>
      <c r="BM24" s="535">
        <f t="shared" si="20"/>
        <v>1</v>
      </c>
      <c r="BN24" s="361">
        <f t="shared" si="20"/>
        <v>1</v>
      </c>
      <c r="BO24" s="178"/>
      <c r="BP24" s="179"/>
      <c r="BQ24" s="325"/>
      <c r="BR24" s="10"/>
      <c r="BS24" s="10"/>
      <c r="BT24" s="10"/>
      <c r="IU24" s="21"/>
    </row>
    <row r="25" spans="1:255" customFormat="1" ht="12.75">
      <c r="A25" s="5"/>
      <c r="B25" s="13">
        <v>6</v>
      </c>
      <c r="C25" s="533"/>
      <c r="D25" s="116"/>
      <c r="E25" s="121"/>
      <c r="F25" s="121"/>
      <c r="G25" s="121" t="str">
        <f ca="1">IF(ISBLANK(D25),IF(AND(ISNUMBER(D24),D24&lt;$AF$5),'NTS ONLY_set_year'!$E$62,"- -"),IF(D25&gt;$AF$5,$AG$5,IF(D25&gt;D24+1,$AG$6,IF(D25&lt;D24,$AG$7,Y25))))</f>
        <v>- -</v>
      </c>
      <c r="H25" s="24"/>
      <c r="I25" s="23"/>
      <c r="J25" s="25"/>
      <c r="K25" s="38"/>
      <c r="L25" s="39"/>
      <c r="M25" s="37" t="str">
        <f t="shared" si="3"/>
        <v/>
      </c>
      <c r="N25" s="27"/>
      <c r="O25" s="28"/>
      <c r="P25" s="29"/>
      <c r="Q25" s="28"/>
      <c r="R25" s="26" t="str">
        <f t="shared" si="12"/>
        <v/>
      </c>
      <c r="S25" s="62"/>
      <c r="T25" s="179" t="str">
        <f ca="1">INDEX('NTS ONLY_set_year'!E:E,MATCH(TEXT($X25,"Ddd"),'NTS ONLY_set_year'!C:C,0))</f>
        <v>Dim</v>
      </c>
      <c r="U25" s="249" t="str">
        <f t="shared" ca="1" si="13"/>
        <v>juin</v>
      </c>
      <c r="V25" s="184"/>
      <c r="W25" s="179"/>
      <c r="X25" s="430">
        <f t="shared" ca="1" si="17"/>
        <v>42155</v>
      </c>
      <c r="Y25" s="568" t="str">
        <f t="shared" ca="1" si="14"/>
        <v>Dim. juin , 2015</v>
      </c>
      <c r="Z25" s="431">
        <f t="shared" ca="1" si="4"/>
        <v>30</v>
      </c>
      <c r="AA25" s="432">
        <f t="shared" ca="1" si="5"/>
        <v>6</v>
      </c>
      <c r="AB25" s="229">
        <f t="shared" ca="1" si="15"/>
        <v>0</v>
      </c>
      <c r="AC25" s="179"/>
      <c r="AD25" s="179"/>
      <c r="AE25" s="179"/>
      <c r="AF25" s="433">
        <f t="shared" ca="1" si="6"/>
        <v>99</v>
      </c>
      <c r="AG25" s="434">
        <f ca="1">MIN(AF25:AF$195)</f>
        <v>99</v>
      </c>
      <c r="AH25" s="178" t="b">
        <f t="shared" si="7"/>
        <v>0</v>
      </c>
      <c r="AI25" s="179"/>
      <c r="AJ25" s="435">
        <f t="shared" ca="1" si="8"/>
        <v>0</v>
      </c>
      <c r="AK25" s="436">
        <f>MAX(L$20:L24)</f>
        <v>0</v>
      </c>
      <c r="AL25" s="185" t="str">
        <f t="shared" si="18"/>
        <v>- -</v>
      </c>
      <c r="AM25" s="185">
        <f>MIN(K26:K$194)</f>
        <v>0</v>
      </c>
      <c r="AN25" s="438" t="str">
        <f t="shared" si="19"/>
        <v>- -</v>
      </c>
      <c r="AO25" s="185"/>
      <c r="AP25" s="438">
        <f t="shared" si="16"/>
        <v>999</v>
      </c>
      <c r="AQ25" s="439">
        <f t="shared" ca="1" si="9"/>
        <v>1</v>
      </c>
      <c r="AR25" s="439">
        <f t="shared" ca="1" si="10"/>
        <v>0</v>
      </c>
      <c r="AS25" s="185"/>
      <c r="AT25" s="178"/>
      <c r="AU25" s="361" t="str">
        <f>IF($C25=$AB$15,'NTS ONLY_set_year'!$E$143," ")&amp;$D25</f>
        <v xml:space="preserve"> </v>
      </c>
      <c r="AV25" s="178">
        <f t="shared" ref="AV25:AV88" ca="1" si="21">IF($X$16=$X$14,0,IF(ISERROR(INDEX($AK$2:$BO$2,D25)),0,(INDEX($AK$2:$BO$2,D25))))</f>
        <v>0</v>
      </c>
      <c r="AW25" s="262">
        <f t="shared" ca="1" si="11"/>
        <v>0</v>
      </c>
      <c r="AX25" s="178"/>
      <c r="AY25" s="178"/>
      <c r="AZ25" s="178"/>
      <c r="BA25" s="178"/>
      <c r="BB25" s="178"/>
      <c r="BC25" s="178"/>
      <c r="BD25" s="178"/>
      <c r="BE25" s="178"/>
      <c r="BF25" s="178"/>
      <c r="BG25" s="178"/>
      <c r="BH25" s="178"/>
      <c r="BI25" s="178"/>
      <c r="BJ25" s="178"/>
      <c r="BK25" s="178"/>
      <c r="BL25" s="178"/>
      <c r="BM25" s="535">
        <f t="shared" si="20"/>
        <v>1</v>
      </c>
      <c r="BN25" s="361">
        <f t="shared" si="20"/>
        <v>1</v>
      </c>
      <c r="BO25" s="178"/>
      <c r="BP25" s="179"/>
      <c r="BQ25" s="325"/>
      <c r="BR25" s="10"/>
      <c r="BS25" s="10"/>
      <c r="BT25" s="10"/>
      <c r="IU25" s="21"/>
    </row>
    <row r="26" spans="1:255" customFormat="1" ht="12.75">
      <c r="A26" s="5"/>
      <c r="B26" s="13">
        <v>7</v>
      </c>
      <c r="C26" s="533"/>
      <c r="D26" s="116"/>
      <c r="E26" s="121"/>
      <c r="F26" s="121"/>
      <c r="G26" s="121" t="str">
        <f ca="1">IF(ISBLANK(D26),IF(AND(ISNUMBER(D25),D25&lt;$AF$5),'NTS ONLY_set_year'!$E$62,"- -"),IF(D26&gt;$AF$5,$AG$5,IF(D26&gt;D25+1,$AG$6,IF(D26&lt;D25,$AG$7,Y26))))</f>
        <v>- -</v>
      </c>
      <c r="H26" s="24"/>
      <c r="I26" s="23"/>
      <c r="J26" s="25"/>
      <c r="K26" s="38"/>
      <c r="L26" s="39"/>
      <c r="M26" s="37" t="str">
        <f t="shared" si="3"/>
        <v/>
      </c>
      <c r="N26" s="27"/>
      <c r="O26" s="28"/>
      <c r="P26" s="29"/>
      <c r="Q26" s="28"/>
      <c r="R26" s="26" t="str">
        <f t="shared" si="12"/>
        <v/>
      </c>
      <c r="S26" s="62"/>
      <c r="T26" s="179" t="str">
        <f ca="1">INDEX('NTS ONLY_set_year'!E:E,MATCH(TEXT($X26,"Ddd"),'NTS ONLY_set_year'!C:C,0))</f>
        <v>Dim</v>
      </c>
      <c r="U26" s="249" t="str">
        <f t="shared" ca="1" si="13"/>
        <v>juin</v>
      </c>
      <c r="V26" s="184"/>
      <c r="W26" s="179"/>
      <c r="X26" s="430">
        <f t="shared" ca="1" si="17"/>
        <v>42155</v>
      </c>
      <c r="Y26" s="568" t="str">
        <f t="shared" ca="1" si="14"/>
        <v>Dim. juin , 2015</v>
      </c>
      <c r="Z26" s="431">
        <f t="shared" ca="1" si="4"/>
        <v>30</v>
      </c>
      <c r="AA26" s="432">
        <f t="shared" ca="1" si="5"/>
        <v>6</v>
      </c>
      <c r="AB26" s="229">
        <f t="shared" ca="1" si="15"/>
        <v>0</v>
      </c>
      <c r="AC26" s="179"/>
      <c r="AD26" s="179"/>
      <c r="AE26" s="179"/>
      <c r="AF26" s="433">
        <f t="shared" ca="1" si="6"/>
        <v>99</v>
      </c>
      <c r="AG26" s="434">
        <f ca="1">MIN(AF26:AF$195)</f>
        <v>99</v>
      </c>
      <c r="AH26" s="178" t="b">
        <f t="shared" si="7"/>
        <v>0</v>
      </c>
      <c r="AI26" s="179"/>
      <c r="AJ26" s="435">
        <f t="shared" ca="1" si="8"/>
        <v>0</v>
      </c>
      <c r="AK26" s="436">
        <f>MAX(L$20:L25)</f>
        <v>0</v>
      </c>
      <c r="AL26" s="185" t="str">
        <f t="shared" si="18"/>
        <v>- -</v>
      </c>
      <c r="AM26" s="185">
        <f>MIN(K27:K$194)</f>
        <v>0</v>
      </c>
      <c r="AN26" s="438" t="str">
        <f t="shared" si="19"/>
        <v>- -</v>
      </c>
      <c r="AO26" s="185"/>
      <c r="AP26" s="438">
        <f t="shared" si="16"/>
        <v>999</v>
      </c>
      <c r="AQ26" s="439">
        <f t="shared" ca="1" si="9"/>
        <v>1</v>
      </c>
      <c r="AR26" s="439">
        <f t="shared" ca="1" si="10"/>
        <v>0</v>
      </c>
      <c r="AS26" s="185"/>
      <c r="AT26" s="178"/>
      <c r="AU26" s="361" t="str">
        <f>IF($C26=$AB$15,'NTS ONLY_set_year'!$E$143," ")&amp;$D26</f>
        <v xml:space="preserve"> </v>
      </c>
      <c r="AV26" s="178">
        <f t="shared" ca="1" si="21"/>
        <v>0</v>
      </c>
      <c r="AW26" s="262">
        <f t="shared" ca="1" si="11"/>
        <v>0</v>
      </c>
      <c r="AX26" s="178"/>
      <c r="AY26" s="178"/>
      <c r="AZ26" s="178"/>
      <c r="BA26" s="178"/>
      <c r="BB26" s="178"/>
      <c r="BC26" s="178"/>
      <c r="BD26" s="178"/>
      <c r="BE26" s="178"/>
      <c r="BF26" s="178"/>
      <c r="BG26" s="178"/>
      <c r="BH26" s="178"/>
      <c r="BI26" s="178"/>
      <c r="BJ26" s="178"/>
      <c r="BK26" s="178"/>
      <c r="BL26" s="178"/>
      <c r="BM26" s="535">
        <f t="shared" si="20"/>
        <v>1</v>
      </c>
      <c r="BN26" s="361">
        <f t="shared" si="20"/>
        <v>1</v>
      </c>
      <c r="BO26" s="178"/>
      <c r="BP26" s="179"/>
      <c r="BQ26" s="325"/>
      <c r="BR26" s="10"/>
      <c r="BS26" s="10"/>
      <c r="BT26" s="10"/>
      <c r="IU26" s="21"/>
    </row>
    <row r="27" spans="1:255" customFormat="1" ht="12.75">
      <c r="A27" s="5"/>
      <c r="B27" s="13">
        <v>8</v>
      </c>
      <c r="C27" s="533"/>
      <c r="D27" s="116"/>
      <c r="E27" s="121"/>
      <c r="F27" s="121"/>
      <c r="G27" s="121" t="str">
        <f ca="1">IF(ISBLANK(D27),IF(AND(ISNUMBER(D26),D26&lt;$AF$5),'NTS ONLY_set_year'!$E$62,"- -"),IF(D27&gt;$AF$5,$AG$5,IF(D27&gt;D26+1,$AG$6,IF(D27&lt;D26,$AG$7,Y27))))</f>
        <v>- -</v>
      </c>
      <c r="H27" s="24"/>
      <c r="I27" s="23"/>
      <c r="J27" s="25"/>
      <c r="K27" s="38"/>
      <c r="L27" s="39"/>
      <c r="M27" s="37" t="str">
        <f t="shared" si="3"/>
        <v/>
      </c>
      <c r="N27" s="27"/>
      <c r="O27" s="28"/>
      <c r="P27" s="29"/>
      <c r="Q27" s="28"/>
      <c r="R27" s="26" t="str">
        <f t="shared" si="12"/>
        <v/>
      </c>
      <c r="S27" s="62"/>
      <c r="T27" s="179" t="str">
        <f ca="1">INDEX('NTS ONLY_set_year'!E:E,MATCH(TEXT($X27,"Ddd"),'NTS ONLY_set_year'!C:C,0))</f>
        <v>Dim</v>
      </c>
      <c r="U27" s="249" t="str">
        <f t="shared" ca="1" si="13"/>
        <v>juin</v>
      </c>
      <c r="V27" s="184"/>
      <c r="W27" s="179"/>
      <c r="X27" s="430">
        <f t="shared" ca="1" si="17"/>
        <v>42155</v>
      </c>
      <c r="Y27" s="568" t="str">
        <f t="shared" ca="1" si="14"/>
        <v>Dim. juin , 2015</v>
      </c>
      <c r="Z27" s="431">
        <f t="shared" ca="1" si="4"/>
        <v>30</v>
      </c>
      <c r="AA27" s="432">
        <f t="shared" ca="1" si="5"/>
        <v>6</v>
      </c>
      <c r="AB27" s="229">
        <f t="shared" ca="1" si="15"/>
        <v>0</v>
      </c>
      <c r="AC27" s="179"/>
      <c r="AD27" s="179"/>
      <c r="AE27" s="179"/>
      <c r="AF27" s="433">
        <f t="shared" ca="1" si="6"/>
        <v>99</v>
      </c>
      <c r="AG27" s="434">
        <f ca="1">MIN(AF27:AF$195)</f>
        <v>99</v>
      </c>
      <c r="AH27" s="178" t="b">
        <f t="shared" si="7"/>
        <v>0</v>
      </c>
      <c r="AI27" s="179"/>
      <c r="AJ27" s="435">
        <f t="shared" ca="1" si="8"/>
        <v>0</v>
      </c>
      <c r="AK27" s="436">
        <f>MAX(L$20:L26)</f>
        <v>0</v>
      </c>
      <c r="AL27" s="185" t="str">
        <f t="shared" si="18"/>
        <v>- -</v>
      </c>
      <c r="AM27" s="185">
        <f>MIN(K28:K$194)</f>
        <v>0</v>
      </c>
      <c r="AN27" s="438" t="str">
        <f t="shared" si="19"/>
        <v>- -</v>
      </c>
      <c r="AO27" s="185"/>
      <c r="AP27" s="438">
        <f t="shared" si="16"/>
        <v>999</v>
      </c>
      <c r="AQ27" s="439">
        <f t="shared" ca="1" si="9"/>
        <v>1</v>
      </c>
      <c r="AR27" s="439">
        <f t="shared" ca="1" si="10"/>
        <v>0</v>
      </c>
      <c r="AS27" s="185"/>
      <c r="AT27" s="178"/>
      <c r="AU27" s="361" t="str">
        <f>IF($C27=$AB$15,'NTS ONLY_set_year'!$E$143," ")&amp;$D27</f>
        <v xml:space="preserve"> </v>
      </c>
      <c r="AV27" s="178">
        <f t="shared" ca="1" si="21"/>
        <v>0</v>
      </c>
      <c r="AW27" s="262">
        <f t="shared" ca="1" si="11"/>
        <v>0</v>
      </c>
      <c r="AX27" s="178"/>
      <c r="AY27" s="178"/>
      <c r="AZ27" s="178"/>
      <c r="BA27" s="178"/>
      <c r="BB27" s="178"/>
      <c r="BC27" s="178"/>
      <c r="BD27" s="178"/>
      <c r="BE27" s="178"/>
      <c r="BF27" s="178"/>
      <c r="BG27" s="178"/>
      <c r="BH27" s="178"/>
      <c r="BI27" s="178"/>
      <c r="BJ27" s="178"/>
      <c r="BK27" s="178"/>
      <c r="BL27" s="178"/>
      <c r="BM27" s="535">
        <f t="shared" si="20"/>
        <v>1</v>
      </c>
      <c r="BN27" s="361">
        <f t="shared" si="20"/>
        <v>1</v>
      </c>
      <c r="BO27" s="178"/>
      <c r="BP27" s="179"/>
      <c r="BQ27" s="325"/>
      <c r="BR27" s="10"/>
      <c r="BS27" s="10"/>
      <c r="BT27" s="10"/>
      <c r="IU27" s="21"/>
    </row>
    <row r="28" spans="1:255" customFormat="1" ht="12.75">
      <c r="A28" s="5"/>
      <c r="B28" s="13">
        <v>9</v>
      </c>
      <c r="C28" s="533"/>
      <c r="D28" s="116"/>
      <c r="E28" s="121"/>
      <c r="F28" s="121"/>
      <c r="G28" s="121" t="str">
        <f ca="1">IF(ISBLANK(D28),IF(AND(ISNUMBER(D27),D27&lt;$AF$5),'NTS ONLY_set_year'!$E$62,"- -"),IF(D28&gt;$AF$5,$AG$5,IF(D28&gt;D27+1,$AG$6,IF(D28&lt;D27,$AG$7,Y28))))</f>
        <v>- -</v>
      </c>
      <c r="H28" s="24"/>
      <c r="I28" s="23"/>
      <c r="J28" s="25"/>
      <c r="K28" s="38"/>
      <c r="L28" s="39"/>
      <c r="M28" s="37" t="str">
        <f t="shared" si="3"/>
        <v/>
      </c>
      <c r="N28" s="27"/>
      <c r="O28" s="28"/>
      <c r="P28" s="29"/>
      <c r="Q28" s="28"/>
      <c r="R28" s="26" t="str">
        <f t="shared" si="12"/>
        <v/>
      </c>
      <c r="S28" s="62"/>
      <c r="T28" s="179" t="str">
        <f ca="1">INDEX('NTS ONLY_set_year'!E:E,MATCH(TEXT($X28,"Ddd"),'NTS ONLY_set_year'!C:C,0))</f>
        <v>Dim</v>
      </c>
      <c r="U28" s="249" t="str">
        <f t="shared" ca="1" si="13"/>
        <v>juin</v>
      </c>
      <c r="V28" s="184"/>
      <c r="W28" s="179"/>
      <c r="X28" s="430">
        <f t="shared" ca="1" si="17"/>
        <v>42155</v>
      </c>
      <c r="Y28" s="568" t="str">
        <f t="shared" ca="1" si="14"/>
        <v>Dim. juin , 2015</v>
      </c>
      <c r="Z28" s="431">
        <f t="shared" ca="1" si="4"/>
        <v>30</v>
      </c>
      <c r="AA28" s="432">
        <f t="shared" ca="1" si="5"/>
        <v>6</v>
      </c>
      <c r="AB28" s="229">
        <f t="shared" ca="1" si="15"/>
        <v>0</v>
      </c>
      <c r="AC28" s="179"/>
      <c r="AD28" s="179"/>
      <c r="AE28" s="179"/>
      <c r="AF28" s="433">
        <f t="shared" ca="1" si="6"/>
        <v>99</v>
      </c>
      <c r="AG28" s="434">
        <f ca="1">MIN(AF28:AF$195)</f>
        <v>99</v>
      </c>
      <c r="AH28" s="178" t="b">
        <f t="shared" si="7"/>
        <v>0</v>
      </c>
      <c r="AI28" s="179"/>
      <c r="AJ28" s="435">
        <f t="shared" ca="1" si="8"/>
        <v>0</v>
      </c>
      <c r="AK28" s="436">
        <f>MAX(L$20:L27)</f>
        <v>0</v>
      </c>
      <c r="AL28" s="185" t="str">
        <f t="shared" si="18"/>
        <v>- -</v>
      </c>
      <c r="AM28" s="185">
        <f>MIN(K29:K$194)</f>
        <v>0</v>
      </c>
      <c r="AN28" s="438" t="str">
        <f t="shared" si="19"/>
        <v>- -</v>
      </c>
      <c r="AO28" s="185"/>
      <c r="AP28" s="438">
        <f t="shared" si="16"/>
        <v>999</v>
      </c>
      <c r="AQ28" s="439">
        <f t="shared" ca="1" si="9"/>
        <v>1</v>
      </c>
      <c r="AR28" s="439">
        <f t="shared" ca="1" si="10"/>
        <v>0</v>
      </c>
      <c r="AS28" s="185"/>
      <c r="AT28" s="178"/>
      <c r="AU28" s="361" t="str">
        <f>IF($C28=$AB$15,'NTS ONLY_set_year'!$E$143," ")&amp;$D28</f>
        <v xml:space="preserve"> </v>
      </c>
      <c r="AV28" s="178">
        <f t="shared" ca="1" si="21"/>
        <v>0</v>
      </c>
      <c r="AW28" s="262">
        <f t="shared" ca="1" si="11"/>
        <v>0</v>
      </c>
      <c r="AX28" s="178"/>
      <c r="AY28" s="178"/>
      <c r="AZ28" s="178"/>
      <c r="BA28" s="178"/>
      <c r="BB28" s="178"/>
      <c r="BC28" s="178"/>
      <c r="BD28" s="178"/>
      <c r="BE28" s="178"/>
      <c r="BF28" s="178"/>
      <c r="BG28" s="178"/>
      <c r="BH28" s="178"/>
      <c r="BI28" s="178"/>
      <c r="BJ28" s="178"/>
      <c r="BK28" s="178"/>
      <c r="BL28" s="178"/>
      <c r="BM28" s="535">
        <f t="shared" si="20"/>
        <v>1</v>
      </c>
      <c r="BN28" s="361">
        <f t="shared" si="20"/>
        <v>1</v>
      </c>
      <c r="BO28" s="178"/>
      <c r="BP28" s="179"/>
      <c r="BQ28" s="325"/>
      <c r="BR28" s="10"/>
      <c r="BS28" s="10"/>
      <c r="BT28" s="10"/>
      <c r="IU28" s="21"/>
    </row>
    <row r="29" spans="1:255" customFormat="1" ht="12.75">
      <c r="A29" s="5"/>
      <c r="B29" s="13">
        <v>10</v>
      </c>
      <c r="C29" s="533"/>
      <c r="D29" s="116"/>
      <c r="E29" s="121"/>
      <c r="F29" s="121"/>
      <c r="G29" s="121" t="str">
        <f ca="1">IF(ISBLANK(D29),IF(AND(ISNUMBER(D28),D28&lt;$AF$5),'NTS ONLY_set_year'!$E$62,"- -"),IF(D29&gt;$AF$5,$AG$5,IF(D29&gt;D28+1,$AG$6,IF(D29&lt;D28,$AG$7,Y29))))</f>
        <v>- -</v>
      </c>
      <c r="H29" s="24"/>
      <c r="I29" s="23"/>
      <c r="J29" s="25"/>
      <c r="K29" s="38"/>
      <c r="L29" s="39"/>
      <c r="M29" s="37" t="str">
        <f t="shared" si="3"/>
        <v/>
      </c>
      <c r="N29" s="27"/>
      <c r="O29" s="28"/>
      <c r="P29" s="29"/>
      <c r="Q29" s="28"/>
      <c r="R29" s="26" t="str">
        <f t="shared" si="12"/>
        <v/>
      </c>
      <c r="S29" s="62"/>
      <c r="T29" s="179" t="str">
        <f ca="1">INDEX('NTS ONLY_set_year'!E:E,MATCH(TEXT($X29,"Ddd"),'NTS ONLY_set_year'!C:C,0))</f>
        <v>Dim</v>
      </c>
      <c r="U29" s="249" t="str">
        <f t="shared" ca="1" si="13"/>
        <v>juin</v>
      </c>
      <c r="V29" s="184"/>
      <c r="W29" s="179"/>
      <c r="X29" s="430">
        <f t="shared" ca="1" si="17"/>
        <v>42155</v>
      </c>
      <c r="Y29" s="568" t="str">
        <f t="shared" ca="1" si="14"/>
        <v>Dim. juin , 2015</v>
      </c>
      <c r="Z29" s="431">
        <f t="shared" ca="1" si="4"/>
        <v>30</v>
      </c>
      <c r="AA29" s="432">
        <f t="shared" ca="1" si="5"/>
        <v>6</v>
      </c>
      <c r="AB29" s="229">
        <f t="shared" ca="1" si="15"/>
        <v>0</v>
      </c>
      <c r="AC29" s="179"/>
      <c r="AD29" s="179"/>
      <c r="AE29" s="179"/>
      <c r="AF29" s="433">
        <f t="shared" ca="1" si="6"/>
        <v>99</v>
      </c>
      <c r="AG29" s="434">
        <f ca="1">MIN(AF29:AF$195)</f>
        <v>99</v>
      </c>
      <c r="AH29" s="178" t="b">
        <f t="shared" si="7"/>
        <v>0</v>
      </c>
      <c r="AI29" s="179"/>
      <c r="AJ29" s="435">
        <f t="shared" ca="1" si="8"/>
        <v>0</v>
      </c>
      <c r="AK29" s="436">
        <f>MAX(L$20:L28)</f>
        <v>0</v>
      </c>
      <c r="AL29" s="185" t="str">
        <f t="shared" si="18"/>
        <v>- -</v>
      </c>
      <c r="AM29" s="185">
        <f>MIN(K30:K$194)</f>
        <v>0</v>
      </c>
      <c r="AN29" s="438" t="str">
        <f t="shared" si="19"/>
        <v>- -</v>
      </c>
      <c r="AO29" s="185"/>
      <c r="AP29" s="438">
        <f t="shared" si="16"/>
        <v>999</v>
      </c>
      <c r="AQ29" s="439">
        <f t="shared" ca="1" si="9"/>
        <v>1</v>
      </c>
      <c r="AR29" s="439">
        <f t="shared" ca="1" si="10"/>
        <v>0</v>
      </c>
      <c r="AS29" s="185"/>
      <c r="AT29" s="178"/>
      <c r="AU29" s="361" t="str">
        <f>IF($C29=$AB$15,'NTS ONLY_set_year'!$E$143," ")&amp;$D29</f>
        <v xml:space="preserve"> </v>
      </c>
      <c r="AV29" s="178">
        <f t="shared" ca="1" si="21"/>
        <v>0</v>
      </c>
      <c r="AW29" s="262">
        <f t="shared" ca="1" si="11"/>
        <v>0</v>
      </c>
      <c r="AX29" s="178"/>
      <c r="AY29" s="178"/>
      <c r="AZ29" s="178"/>
      <c r="BA29" s="178"/>
      <c r="BB29" s="178"/>
      <c r="BC29" s="178"/>
      <c r="BD29" s="178"/>
      <c r="BE29" s="178"/>
      <c r="BF29" s="178"/>
      <c r="BG29" s="178"/>
      <c r="BH29" s="178"/>
      <c r="BI29" s="178"/>
      <c r="BJ29" s="178"/>
      <c r="BK29" s="178"/>
      <c r="BL29" s="178"/>
      <c r="BM29" s="535">
        <f t="shared" si="20"/>
        <v>1</v>
      </c>
      <c r="BN29" s="361">
        <f t="shared" si="20"/>
        <v>1</v>
      </c>
      <c r="BO29" s="178"/>
      <c r="BP29" s="179"/>
      <c r="BQ29" s="325"/>
      <c r="BR29" s="10"/>
      <c r="BS29" s="10"/>
      <c r="BT29" s="10"/>
      <c r="IU29" s="21"/>
    </row>
    <row r="30" spans="1:255" customFormat="1" ht="12.75">
      <c r="A30" s="5"/>
      <c r="B30" s="13">
        <v>11</v>
      </c>
      <c r="C30" s="533"/>
      <c r="D30" s="116"/>
      <c r="E30" s="121"/>
      <c r="F30" s="121"/>
      <c r="G30" s="121" t="str">
        <f ca="1">IF(ISBLANK(D30),IF(AND(ISNUMBER(D29),D29&lt;$AF$5),'NTS ONLY_set_year'!$E$62,"- -"),IF(D30&gt;$AF$5,$AG$5,IF(D30&gt;D29+1,$AG$6,IF(D30&lt;D29,$AG$7,Y30))))</f>
        <v>- -</v>
      </c>
      <c r="H30" s="24"/>
      <c r="I30" s="23"/>
      <c r="J30" s="25"/>
      <c r="K30" s="38"/>
      <c r="L30" s="39"/>
      <c r="M30" s="37" t="str">
        <f t="shared" si="3"/>
        <v/>
      </c>
      <c r="N30" s="27"/>
      <c r="O30" s="28"/>
      <c r="P30" s="29"/>
      <c r="Q30" s="28"/>
      <c r="R30" s="26" t="str">
        <f t="shared" si="12"/>
        <v/>
      </c>
      <c r="S30" s="62"/>
      <c r="T30" s="179" t="str">
        <f ca="1">INDEX('NTS ONLY_set_year'!E:E,MATCH(TEXT($X30,"Ddd"),'NTS ONLY_set_year'!C:C,0))</f>
        <v>Dim</v>
      </c>
      <c r="U30" s="249" t="str">
        <f t="shared" ca="1" si="13"/>
        <v>juin</v>
      </c>
      <c r="V30" s="184"/>
      <c r="W30" s="179"/>
      <c r="X30" s="430">
        <f t="shared" ca="1" si="17"/>
        <v>42155</v>
      </c>
      <c r="Y30" s="568" t="str">
        <f t="shared" ca="1" si="14"/>
        <v>Dim. juin , 2015</v>
      </c>
      <c r="Z30" s="431">
        <f t="shared" ca="1" si="4"/>
        <v>30</v>
      </c>
      <c r="AA30" s="432">
        <f t="shared" ca="1" si="5"/>
        <v>6</v>
      </c>
      <c r="AB30" s="229">
        <f t="shared" ca="1" si="15"/>
        <v>0</v>
      </c>
      <c r="AC30" s="179"/>
      <c r="AD30" s="179"/>
      <c r="AE30" s="179"/>
      <c r="AF30" s="433">
        <f t="shared" ca="1" si="6"/>
        <v>99</v>
      </c>
      <c r="AG30" s="434">
        <f ca="1">MIN(AF30:AF$195)</f>
        <v>99</v>
      </c>
      <c r="AH30" s="178" t="b">
        <f t="shared" si="7"/>
        <v>0</v>
      </c>
      <c r="AI30" s="179"/>
      <c r="AJ30" s="435">
        <f t="shared" ca="1" si="8"/>
        <v>0</v>
      </c>
      <c r="AK30" s="436">
        <f>MAX(L$20:L29)</f>
        <v>0</v>
      </c>
      <c r="AL30" s="185" t="str">
        <f t="shared" si="18"/>
        <v>- -</v>
      </c>
      <c r="AM30" s="185">
        <f>MIN(K31:K$194)</f>
        <v>0</v>
      </c>
      <c r="AN30" s="438" t="str">
        <f t="shared" si="19"/>
        <v>- -</v>
      </c>
      <c r="AO30" s="185"/>
      <c r="AP30" s="438">
        <f t="shared" si="16"/>
        <v>999</v>
      </c>
      <c r="AQ30" s="439">
        <f t="shared" ca="1" si="9"/>
        <v>1</v>
      </c>
      <c r="AR30" s="439">
        <f t="shared" ca="1" si="10"/>
        <v>0</v>
      </c>
      <c r="AS30" s="185"/>
      <c r="AT30" s="178"/>
      <c r="AU30" s="361" t="str">
        <f>IF($C30=$AB$15,'NTS ONLY_set_year'!$E$143," ")&amp;$D30</f>
        <v xml:space="preserve"> </v>
      </c>
      <c r="AV30" s="178">
        <f t="shared" ca="1" si="21"/>
        <v>0</v>
      </c>
      <c r="AW30" s="262">
        <f t="shared" ca="1" si="11"/>
        <v>0</v>
      </c>
      <c r="AX30" s="178"/>
      <c r="AY30" s="178"/>
      <c r="AZ30" s="178"/>
      <c r="BA30" s="178"/>
      <c r="BB30" s="178"/>
      <c r="BC30" s="178"/>
      <c r="BD30" s="178"/>
      <c r="BE30" s="178"/>
      <c r="BF30" s="178"/>
      <c r="BG30" s="178"/>
      <c r="BH30" s="178"/>
      <c r="BI30" s="178"/>
      <c r="BJ30" s="178"/>
      <c r="BK30" s="178"/>
      <c r="BL30" s="178"/>
      <c r="BM30" s="535">
        <f t="shared" si="20"/>
        <v>1</v>
      </c>
      <c r="BN30" s="361">
        <f t="shared" si="20"/>
        <v>1</v>
      </c>
      <c r="BO30" s="178"/>
      <c r="BP30" s="179"/>
      <c r="BQ30" s="325"/>
      <c r="BR30" s="10"/>
      <c r="BS30" s="10"/>
      <c r="BT30" s="10"/>
      <c r="IU30" s="21"/>
    </row>
    <row r="31" spans="1:255" customFormat="1" ht="12.75">
      <c r="A31" s="5"/>
      <c r="B31" s="13">
        <v>12</v>
      </c>
      <c r="C31" s="533"/>
      <c r="D31" s="116"/>
      <c r="E31" s="121"/>
      <c r="F31" s="121"/>
      <c r="G31" s="121" t="str">
        <f ca="1">IF(ISBLANK(D31),IF(AND(ISNUMBER(D30),D30&lt;$AF$5),'NTS ONLY_set_year'!$E$62,"- -"),IF(D31&gt;$AF$5,$AG$5,IF(D31&gt;D30+1,$AG$6,IF(D31&lt;D30,$AG$7,Y31))))</f>
        <v>- -</v>
      </c>
      <c r="H31" s="24"/>
      <c r="I31" s="23"/>
      <c r="J31" s="25"/>
      <c r="K31" s="38"/>
      <c r="L31" s="39"/>
      <c r="M31" s="37" t="str">
        <f t="shared" si="3"/>
        <v/>
      </c>
      <c r="N31" s="27"/>
      <c r="O31" s="28"/>
      <c r="P31" s="29"/>
      <c r="Q31" s="28"/>
      <c r="R31" s="26" t="str">
        <f t="shared" si="12"/>
        <v/>
      </c>
      <c r="S31" s="62"/>
      <c r="T31" s="179" t="str">
        <f ca="1">INDEX('NTS ONLY_set_year'!E:E,MATCH(TEXT($X31,"Ddd"),'NTS ONLY_set_year'!C:C,0))</f>
        <v>Dim</v>
      </c>
      <c r="U31" s="249" t="str">
        <f t="shared" ca="1" si="13"/>
        <v>juin</v>
      </c>
      <c r="V31" s="184"/>
      <c r="W31" s="179"/>
      <c r="X31" s="430">
        <f t="shared" ca="1" si="17"/>
        <v>42155</v>
      </c>
      <c r="Y31" s="568" t="str">
        <f t="shared" ca="1" si="14"/>
        <v>Dim. juin , 2015</v>
      </c>
      <c r="Z31" s="431">
        <f t="shared" ca="1" si="4"/>
        <v>30</v>
      </c>
      <c r="AA31" s="432">
        <f t="shared" ca="1" si="5"/>
        <v>6</v>
      </c>
      <c r="AB31" s="229">
        <f t="shared" ca="1" si="15"/>
        <v>0</v>
      </c>
      <c r="AC31" s="179"/>
      <c r="AD31" s="179"/>
      <c r="AE31" s="179"/>
      <c r="AF31" s="433">
        <f t="shared" ca="1" si="6"/>
        <v>99</v>
      </c>
      <c r="AG31" s="434">
        <f ca="1">MIN(AF31:AF$195)</f>
        <v>99</v>
      </c>
      <c r="AH31" s="178" t="b">
        <f t="shared" si="7"/>
        <v>0</v>
      </c>
      <c r="AI31" s="179"/>
      <c r="AJ31" s="435">
        <f t="shared" ca="1" si="8"/>
        <v>0</v>
      </c>
      <c r="AK31" s="436">
        <f>MAX(L$20:L30)</f>
        <v>0</v>
      </c>
      <c r="AL31" s="185" t="str">
        <f t="shared" si="18"/>
        <v>- -</v>
      </c>
      <c r="AM31" s="185">
        <f>MIN(K32:K$194)</f>
        <v>0</v>
      </c>
      <c r="AN31" s="438" t="str">
        <f t="shared" si="19"/>
        <v>- -</v>
      </c>
      <c r="AO31" s="185"/>
      <c r="AP31" s="438">
        <f t="shared" si="16"/>
        <v>999</v>
      </c>
      <c r="AQ31" s="439">
        <f t="shared" ca="1" si="9"/>
        <v>1</v>
      </c>
      <c r="AR31" s="439">
        <f t="shared" ca="1" si="10"/>
        <v>0</v>
      </c>
      <c r="AS31" s="185"/>
      <c r="AT31" s="178"/>
      <c r="AU31" s="361" t="str">
        <f>IF($C31=$AB$15,'NTS ONLY_set_year'!$E$143," ")&amp;$D31</f>
        <v xml:space="preserve"> </v>
      </c>
      <c r="AV31" s="178">
        <f t="shared" ca="1" si="21"/>
        <v>0</v>
      </c>
      <c r="AW31" s="262">
        <f t="shared" ca="1" si="11"/>
        <v>0</v>
      </c>
      <c r="AX31" s="178"/>
      <c r="AY31" s="178"/>
      <c r="AZ31" s="178"/>
      <c r="BA31" s="178"/>
      <c r="BB31" s="178"/>
      <c r="BC31" s="178"/>
      <c r="BD31" s="178"/>
      <c r="BE31" s="178"/>
      <c r="BF31" s="178"/>
      <c r="BG31" s="178"/>
      <c r="BH31" s="178"/>
      <c r="BI31" s="178"/>
      <c r="BJ31" s="178"/>
      <c r="BK31" s="178"/>
      <c r="BL31" s="178"/>
      <c r="BM31" s="535">
        <f t="shared" si="20"/>
        <v>1</v>
      </c>
      <c r="BN31" s="361">
        <f t="shared" si="20"/>
        <v>1</v>
      </c>
      <c r="BO31" s="178"/>
      <c r="BP31" s="179"/>
      <c r="BQ31" s="325"/>
      <c r="BR31" s="10"/>
      <c r="BS31" s="10"/>
      <c r="BT31" s="10"/>
      <c r="IU31" s="21"/>
    </row>
    <row r="32" spans="1:255" customFormat="1" ht="12.75">
      <c r="A32" s="5"/>
      <c r="B32" s="13">
        <v>13</v>
      </c>
      <c r="C32" s="533"/>
      <c r="D32" s="116"/>
      <c r="E32" s="121"/>
      <c r="F32" s="121"/>
      <c r="G32" s="121" t="str">
        <f ca="1">IF(ISBLANK(D32),IF(AND(ISNUMBER(D31),D31&lt;$AF$5),'NTS ONLY_set_year'!$E$62,"- -"),IF(D32&gt;$AF$5,$AG$5,IF(D32&gt;D31+1,$AG$6,IF(D32&lt;D31,$AG$7,Y32))))</f>
        <v>- -</v>
      </c>
      <c r="H32" s="24"/>
      <c r="I32" s="23"/>
      <c r="J32" s="25"/>
      <c r="K32" s="38"/>
      <c r="L32" s="39"/>
      <c r="M32" s="37" t="str">
        <f t="shared" si="3"/>
        <v/>
      </c>
      <c r="N32" s="27"/>
      <c r="O32" s="28"/>
      <c r="P32" s="29"/>
      <c r="Q32" s="28"/>
      <c r="R32" s="26" t="str">
        <f t="shared" si="12"/>
        <v/>
      </c>
      <c r="S32" s="62"/>
      <c r="T32" s="179" t="str">
        <f ca="1">INDEX('NTS ONLY_set_year'!E:E,MATCH(TEXT($X32,"Ddd"),'NTS ONLY_set_year'!C:C,0))</f>
        <v>Dim</v>
      </c>
      <c r="U32" s="249" t="str">
        <f t="shared" ca="1" si="13"/>
        <v>juin</v>
      </c>
      <c r="V32" s="184"/>
      <c r="W32" s="179"/>
      <c r="X32" s="430">
        <f t="shared" ca="1" si="17"/>
        <v>42155</v>
      </c>
      <c r="Y32" s="568" t="str">
        <f t="shared" ca="1" si="14"/>
        <v>Dim. juin , 2015</v>
      </c>
      <c r="Z32" s="431">
        <f t="shared" ca="1" si="4"/>
        <v>30</v>
      </c>
      <c r="AA32" s="432">
        <f t="shared" ca="1" si="5"/>
        <v>6</v>
      </c>
      <c r="AB32" s="229">
        <f t="shared" ca="1" si="15"/>
        <v>0</v>
      </c>
      <c r="AC32" s="179"/>
      <c r="AD32" s="179"/>
      <c r="AE32" s="179"/>
      <c r="AF32" s="433">
        <f t="shared" ca="1" si="6"/>
        <v>99</v>
      </c>
      <c r="AG32" s="434">
        <f ca="1">MIN(AF32:AF$195)</f>
        <v>99</v>
      </c>
      <c r="AH32" s="178" t="b">
        <f t="shared" si="7"/>
        <v>0</v>
      </c>
      <c r="AI32" s="179"/>
      <c r="AJ32" s="435">
        <f t="shared" ca="1" si="8"/>
        <v>0</v>
      </c>
      <c r="AK32" s="436">
        <f>MAX(L$20:L31)</f>
        <v>0</v>
      </c>
      <c r="AL32" s="185" t="str">
        <f t="shared" si="18"/>
        <v>- -</v>
      </c>
      <c r="AM32" s="185">
        <f>MIN(K33:K$194)</f>
        <v>0</v>
      </c>
      <c r="AN32" s="438" t="str">
        <f t="shared" si="19"/>
        <v>- -</v>
      </c>
      <c r="AO32" s="185"/>
      <c r="AP32" s="438">
        <f t="shared" si="16"/>
        <v>999</v>
      </c>
      <c r="AQ32" s="439">
        <f t="shared" ca="1" si="9"/>
        <v>1</v>
      </c>
      <c r="AR32" s="439">
        <f t="shared" ca="1" si="10"/>
        <v>0</v>
      </c>
      <c r="AS32" s="185"/>
      <c r="AT32" s="178"/>
      <c r="AU32" s="361" t="str">
        <f>IF($C32=$AB$15,'NTS ONLY_set_year'!$E$143," ")&amp;$D32</f>
        <v xml:space="preserve"> </v>
      </c>
      <c r="AV32" s="178">
        <f t="shared" ca="1" si="21"/>
        <v>0</v>
      </c>
      <c r="AW32" s="262">
        <f t="shared" ca="1" si="11"/>
        <v>0</v>
      </c>
      <c r="AX32" s="178"/>
      <c r="AY32" s="178"/>
      <c r="AZ32" s="178"/>
      <c r="BA32" s="178"/>
      <c r="BB32" s="178"/>
      <c r="BC32" s="178"/>
      <c r="BD32" s="178"/>
      <c r="BE32" s="178"/>
      <c r="BF32" s="178"/>
      <c r="BG32" s="178"/>
      <c r="BH32" s="178"/>
      <c r="BI32" s="178"/>
      <c r="BJ32" s="178"/>
      <c r="BK32" s="178"/>
      <c r="BL32" s="178"/>
      <c r="BM32" s="535">
        <f t="shared" si="20"/>
        <v>1</v>
      </c>
      <c r="BN32" s="361">
        <f t="shared" si="20"/>
        <v>1</v>
      </c>
      <c r="BO32" s="178"/>
      <c r="BP32" s="179"/>
      <c r="BQ32" s="325"/>
      <c r="BR32" s="10"/>
      <c r="BS32" s="10"/>
      <c r="BT32" s="10"/>
      <c r="IU32" s="21"/>
    </row>
    <row r="33" spans="1:255" customFormat="1" ht="12.75">
      <c r="A33" s="5"/>
      <c r="B33" s="13">
        <v>14</v>
      </c>
      <c r="C33" s="533"/>
      <c r="D33" s="116"/>
      <c r="E33" s="121"/>
      <c r="F33" s="121"/>
      <c r="G33" s="121" t="str">
        <f ca="1">IF(ISBLANK(D33),IF(AND(ISNUMBER(D32),D32&lt;$AF$5),'NTS ONLY_set_year'!$E$62,"- -"),IF(D33&gt;$AF$5,$AG$5,IF(D33&gt;D32+1,$AG$6,IF(D33&lt;D32,$AG$7,Y33))))</f>
        <v>- -</v>
      </c>
      <c r="H33" s="24"/>
      <c r="I33" s="23"/>
      <c r="J33" s="25"/>
      <c r="K33" s="38"/>
      <c r="L33" s="39"/>
      <c r="M33" s="37" t="str">
        <f t="shared" si="3"/>
        <v/>
      </c>
      <c r="N33" s="27"/>
      <c r="O33" s="28"/>
      <c r="P33" s="29"/>
      <c r="Q33" s="28"/>
      <c r="R33" s="26" t="str">
        <f t="shared" si="12"/>
        <v/>
      </c>
      <c r="S33" s="62"/>
      <c r="T33" s="179" t="str">
        <f ca="1">INDEX('NTS ONLY_set_year'!E:E,MATCH(TEXT($X33,"Ddd"),'NTS ONLY_set_year'!C:C,0))</f>
        <v>Dim</v>
      </c>
      <c r="U33" s="249" t="str">
        <f t="shared" ca="1" si="13"/>
        <v>juin</v>
      </c>
      <c r="V33" s="184"/>
      <c r="W33" s="179"/>
      <c r="X33" s="430">
        <f t="shared" ca="1" si="17"/>
        <v>42155</v>
      </c>
      <c r="Y33" s="568" t="str">
        <f t="shared" ca="1" si="14"/>
        <v>Dim. juin , 2015</v>
      </c>
      <c r="Z33" s="431">
        <f t="shared" ca="1" si="4"/>
        <v>30</v>
      </c>
      <c r="AA33" s="432">
        <f t="shared" ca="1" si="5"/>
        <v>6</v>
      </c>
      <c r="AB33" s="229">
        <f t="shared" ca="1" si="15"/>
        <v>0</v>
      </c>
      <c r="AC33" s="179"/>
      <c r="AD33" s="179"/>
      <c r="AE33" s="179"/>
      <c r="AF33" s="433">
        <f t="shared" ca="1" si="6"/>
        <v>99</v>
      </c>
      <c r="AG33" s="434">
        <f ca="1">MIN(AF33:AF$195)</f>
        <v>99</v>
      </c>
      <c r="AH33" s="178" t="b">
        <f t="shared" si="7"/>
        <v>0</v>
      </c>
      <c r="AI33" s="179"/>
      <c r="AJ33" s="435">
        <f t="shared" ca="1" si="8"/>
        <v>0</v>
      </c>
      <c r="AK33" s="436">
        <f>MAX(L$20:L32)</f>
        <v>0</v>
      </c>
      <c r="AL33" s="185" t="str">
        <f t="shared" si="18"/>
        <v>- -</v>
      </c>
      <c r="AM33" s="185">
        <f>MIN(K34:K$194)</f>
        <v>0</v>
      </c>
      <c r="AN33" s="438" t="str">
        <f t="shared" si="19"/>
        <v>- -</v>
      </c>
      <c r="AO33" s="185"/>
      <c r="AP33" s="438">
        <f t="shared" si="16"/>
        <v>999</v>
      </c>
      <c r="AQ33" s="439">
        <f t="shared" ca="1" si="9"/>
        <v>1</v>
      </c>
      <c r="AR33" s="439">
        <f t="shared" ca="1" si="10"/>
        <v>0</v>
      </c>
      <c r="AS33" s="185"/>
      <c r="AT33" s="178"/>
      <c r="AU33" s="361" t="str">
        <f>IF($C33=$AB$15,'NTS ONLY_set_year'!$E$143," ")&amp;$D33</f>
        <v xml:space="preserve"> </v>
      </c>
      <c r="AV33" s="178">
        <f t="shared" ca="1" si="21"/>
        <v>0</v>
      </c>
      <c r="AW33" s="262">
        <f t="shared" ca="1" si="11"/>
        <v>0</v>
      </c>
      <c r="AX33" s="178"/>
      <c r="AY33" s="178"/>
      <c r="AZ33" s="178"/>
      <c r="BA33" s="178"/>
      <c r="BB33" s="178"/>
      <c r="BC33" s="178"/>
      <c r="BD33" s="178"/>
      <c r="BE33" s="178"/>
      <c r="BF33" s="178"/>
      <c r="BG33" s="178"/>
      <c r="BH33" s="178"/>
      <c r="BI33" s="178"/>
      <c r="BJ33" s="178"/>
      <c r="BK33" s="178"/>
      <c r="BL33" s="178"/>
      <c r="BM33" s="535">
        <f t="shared" si="20"/>
        <v>1</v>
      </c>
      <c r="BN33" s="361">
        <f t="shared" si="20"/>
        <v>1</v>
      </c>
      <c r="BO33" s="178"/>
      <c r="BP33" s="179"/>
      <c r="BQ33" s="325"/>
      <c r="BR33" s="10"/>
      <c r="BS33" s="10"/>
      <c r="BT33" s="10"/>
      <c r="IU33" s="21"/>
    </row>
    <row r="34" spans="1:255" customFormat="1" ht="12.75">
      <c r="A34" s="5"/>
      <c r="B34" s="13">
        <v>15</v>
      </c>
      <c r="C34" s="533"/>
      <c r="D34" s="116"/>
      <c r="E34" s="121"/>
      <c r="F34" s="121"/>
      <c r="G34" s="121" t="str">
        <f ca="1">IF(ISBLANK(D34),IF(AND(ISNUMBER(D33),D33&lt;$AF$5),'NTS ONLY_set_year'!$E$62,"- -"),IF(D34&gt;$AF$5,$AG$5,IF(D34&gt;D33+1,$AG$6,IF(D34&lt;D33,$AG$7,Y34))))</f>
        <v>- -</v>
      </c>
      <c r="H34" s="24"/>
      <c r="I34" s="23"/>
      <c r="J34" s="25"/>
      <c r="K34" s="38"/>
      <c r="L34" s="39"/>
      <c r="M34" s="37" t="str">
        <f t="shared" si="3"/>
        <v/>
      </c>
      <c r="N34" s="27"/>
      <c r="O34" s="28"/>
      <c r="P34" s="29"/>
      <c r="Q34" s="28"/>
      <c r="R34" s="26" t="str">
        <f t="shared" si="12"/>
        <v/>
      </c>
      <c r="S34" s="62"/>
      <c r="T34" s="179" t="str">
        <f ca="1">INDEX('NTS ONLY_set_year'!E:E,MATCH(TEXT($X34,"Ddd"),'NTS ONLY_set_year'!C:C,0))</f>
        <v>Dim</v>
      </c>
      <c r="U34" s="249" t="str">
        <f t="shared" ca="1" si="13"/>
        <v>juin</v>
      </c>
      <c r="V34" s="184"/>
      <c r="W34" s="179"/>
      <c r="X34" s="430">
        <f t="shared" ca="1" si="17"/>
        <v>42155</v>
      </c>
      <c r="Y34" s="568" t="str">
        <f t="shared" ca="1" si="14"/>
        <v>Dim. juin , 2015</v>
      </c>
      <c r="Z34" s="431">
        <f t="shared" ca="1" si="4"/>
        <v>30</v>
      </c>
      <c r="AA34" s="432">
        <f t="shared" ca="1" si="5"/>
        <v>6</v>
      </c>
      <c r="AB34" s="229">
        <f t="shared" ca="1" si="15"/>
        <v>0</v>
      </c>
      <c r="AC34" s="179"/>
      <c r="AD34" s="179"/>
      <c r="AE34" s="179"/>
      <c r="AF34" s="433">
        <f t="shared" ca="1" si="6"/>
        <v>99</v>
      </c>
      <c r="AG34" s="434">
        <f ca="1">MIN(AF34:AF$195)</f>
        <v>99</v>
      </c>
      <c r="AH34" s="178" t="b">
        <f t="shared" si="7"/>
        <v>0</v>
      </c>
      <c r="AI34" s="179"/>
      <c r="AJ34" s="435">
        <f t="shared" ca="1" si="8"/>
        <v>0</v>
      </c>
      <c r="AK34" s="436">
        <f>MAX(L$20:L33)</f>
        <v>0</v>
      </c>
      <c r="AL34" s="185" t="str">
        <f t="shared" si="18"/>
        <v>- -</v>
      </c>
      <c r="AM34" s="185">
        <f>MIN(K35:K$194)</f>
        <v>0</v>
      </c>
      <c r="AN34" s="438" t="str">
        <f t="shared" si="19"/>
        <v>- -</v>
      </c>
      <c r="AO34" s="185"/>
      <c r="AP34" s="438">
        <f t="shared" si="16"/>
        <v>999</v>
      </c>
      <c r="AQ34" s="439">
        <f t="shared" ca="1" si="9"/>
        <v>1</v>
      </c>
      <c r="AR34" s="439">
        <f t="shared" ca="1" si="10"/>
        <v>0</v>
      </c>
      <c r="AS34" s="185"/>
      <c r="AT34" s="178"/>
      <c r="AU34" s="361" t="str">
        <f>IF($C34=$AB$15,'NTS ONLY_set_year'!$E$143," ")&amp;$D34</f>
        <v xml:space="preserve"> </v>
      </c>
      <c r="AV34" s="178">
        <f t="shared" ca="1" si="21"/>
        <v>0</v>
      </c>
      <c r="AW34" s="262">
        <f t="shared" ca="1" si="11"/>
        <v>0</v>
      </c>
      <c r="AX34" s="178"/>
      <c r="AY34" s="178"/>
      <c r="AZ34" s="178"/>
      <c r="BA34" s="178"/>
      <c r="BB34" s="178"/>
      <c r="BC34" s="178"/>
      <c r="BD34" s="178"/>
      <c r="BE34" s="178"/>
      <c r="BF34" s="178"/>
      <c r="BG34" s="178"/>
      <c r="BH34" s="178"/>
      <c r="BI34" s="178"/>
      <c r="BJ34" s="178"/>
      <c r="BK34" s="178"/>
      <c r="BL34" s="178"/>
      <c r="BM34" s="535">
        <f t="shared" si="20"/>
        <v>1</v>
      </c>
      <c r="BN34" s="361">
        <f t="shared" si="20"/>
        <v>1</v>
      </c>
      <c r="BO34" s="178"/>
      <c r="BP34" s="179"/>
      <c r="BQ34" s="325"/>
      <c r="BR34" s="10"/>
      <c r="BS34" s="10"/>
      <c r="BT34" s="10"/>
      <c r="IU34" s="21"/>
    </row>
    <row r="35" spans="1:255" customFormat="1" ht="12.75">
      <c r="A35" s="5"/>
      <c r="B35" s="13">
        <v>16</v>
      </c>
      <c r="C35" s="533"/>
      <c r="D35" s="116"/>
      <c r="E35" s="121"/>
      <c r="F35" s="121"/>
      <c r="G35" s="121" t="str">
        <f ca="1">IF(ISBLANK(D35),IF(AND(ISNUMBER(D34),D34&lt;$AF$5),'NTS ONLY_set_year'!$E$62,"- -"),IF(D35&gt;$AF$5,$AG$5,IF(D35&gt;D34+1,$AG$6,IF(D35&lt;D34,$AG$7,Y35))))</f>
        <v>- -</v>
      </c>
      <c r="H35" s="24"/>
      <c r="I35" s="23"/>
      <c r="J35" s="25"/>
      <c r="K35" s="38"/>
      <c r="L35" s="39"/>
      <c r="M35" s="37" t="str">
        <f t="shared" si="3"/>
        <v/>
      </c>
      <c r="N35" s="27"/>
      <c r="O35" s="28"/>
      <c r="P35" s="29"/>
      <c r="Q35" s="28"/>
      <c r="R35" s="26" t="str">
        <f t="shared" si="12"/>
        <v/>
      </c>
      <c r="S35" s="62"/>
      <c r="T35" s="179" t="str">
        <f ca="1">INDEX('NTS ONLY_set_year'!E:E,MATCH(TEXT($X35,"Ddd"),'NTS ONLY_set_year'!C:C,0))</f>
        <v>Dim</v>
      </c>
      <c r="U35" s="249" t="str">
        <f t="shared" ca="1" si="13"/>
        <v>juin</v>
      </c>
      <c r="V35" s="184"/>
      <c r="W35" s="179"/>
      <c r="X35" s="430">
        <f t="shared" ca="1" si="17"/>
        <v>42155</v>
      </c>
      <c r="Y35" s="568" t="str">
        <f t="shared" ca="1" si="14"/>
        <v>Dim. juin , 2015</v>
      </c>
      <c r="Z35" s="431">
        <f t="shared" ca="1" si="4"/>
        <v>30</v>
      </c>
      <c r="AA35" s="432">
        <f t="shared" ca="1" si="5"/>
        <v>6</v>
      </c>
      <c r="AB35" s="229">
        <f t="shared" ca="1" si="15"/>
        <v>0</v>
      </c>
      <c r="AC35" s="179"/>
      <c r="AD35" s="179"/>
      <c r="AE35" s="179"/>
      <c r="AF35" s="433">
        <f t="shared" ca="1" si="6"/>
        <v>99</v>
      </c>
      <c r="AG35" s="434">
        <f ca="1">MIN(AF35:AF$195)</f>
        <v>99</v>
      </c>
      <c r="AH35" s="178" t="b">
        <f t="shared" si="7"/>
        <v>0</v>
      </c>
      <c r="AI35" s="179"/>
      <c r="AJ35" s="435">
        <f t="shared" ca="1" si="8"/>
        <v>0</v>
      </c>
      <c r="AK35" s="436">
        <f>MAX(L$20:L34)</f>
        <v>0</v>
      </c>
      <c r="AL35" s="185" t="str">
        <f t="shared" si="18"/>
        <v>- -</v>
      </c>
      <c r="AM35" s="185">
        <f>MIN(K36:K$194)</f>
        <v>0</v>
      </c>
      <c r="AN35" s="438" t="str">
        <f t="shared" si="19"/>
        <v>- -</v>
      </c>
      <c r="AO35" s="185"/>
      <c r="AP35" s="438">
        <f t="shared" si="16"/>
        <v>999</v>
      </c>
      <c r="AQ35" s="439">
        <f t="shared" ca="1" si="9"/>
        <v>1</v>
      </c>
      <c r="AR35" s="439">
        <f t="shared" ca="1" si="10"/>
        <v>0</v>
      </c>
      <c r="AS35" s="185"/>
      <c r="AT35" s="178"/>
      <c r="AU35" s="361" t="str">
        <f>IF($C35=$AB$15,'NTS ONLY_set_year'!$E$143," ")&amp;$D35</f>
        <v xml:space="preserve"> </v>
      </c>
      <c r="AV35" s="178">
        <f t="shared" ca="1" si="21"/>
        <v>0</v>
      </c>
      <c r="AW35" s="262">
        <f t="shared" ca="1" si="11"/>
        <v>0</v>
      </c>
      <c r="AX35" s="178"/>
      <c r="AY35" s="178"/>
      <c r="AZ35" s="178"/>
      <c r="BA35" s="178"/>
      <c r="BB35" s="178"/>
      <c r="BC35" s="178"/>
      <c r="BD35" s="178"/>
      <c r="BE35" s="178"/>
      <c r="BF35" s="178"/>
      <c r="BG35" s="178"/>
      <c r="BH35" s="178"/>
      <c r="BI35" s="178"/>
      <c r="BJ35" s="178"/>
      <c r="BK35" s="178"/>
      <c r="BL35" s="178"/>
      <c r="BM35" s="535">
        <f t="shared" si="20"/>
        <v>1</v>
      </c>
      <c r="BN35" s="361">
        <f t="shared" si="20"/>
        <v>1</v>
      </c>
      <c r="BO35" s="178"/>
      <c r="BP35" s="179"/>
      <c r="BQ35" s="325"/>
      <c r="BR35" s="10"/>
      <c r="BS35" s="10"/>
      <c r="BT35" s="10"/>
      <c r="IU35" s="21"/>
    </row>
    <row r="36" spans="1:255" customFormat="1" ht="12.75">
      <c r="A36" s="5"/>
      <c r="B36" s="13">
        <v>17</v>
      </c>
      <c r="C36" s="22"/>
      <c r="D36" s="116"/>
      <c r="E36" s="121"/>
      <c r="F36" s="121"/>
      <c r="G36" s="121" t="str">
        <f ca="1">IF(ISBLANK(D36),IF(AND(ISNUMBER(D35),D35&lt;$AF$5),'NTS ONLY_set_year'!$E$62,"- -"),IF(D36&gt;$AF$5,$AG$5,IF(D36&gt;D35+1,$AG$6,IF(D36&lt;D35,$AG$7,Y36))))</f>
        <v>- -</v>
      </c>
      <c r="H36" s="24"/>
      <c r="I36" s="23"/>
      <c r="J36" s="25"/>
      <c r="K36" s="38"/>
      <c r="L36" s="39"/>
      <c r="M36" s="37" t="str">
        <f t="shared" si="3"/>
        <v/>
      </c>
      <c r="N36" s="27"/>
      <c r="O36" s="28"/>
      <c r="P36" s="29"/>
      <c r="Q36" s="28"/>
      <c r="R36" s="26" t="str">
        <f t="shared" si="12"/>
        <v/>
      </c>
      <c r="S36" s="62"/>
      <c r="T36" s="179" t="str">
        <f ca="1">INDEX('NTS ONLY_set_year'!E:E,MATCH(TEXT($X36,"Ddd"),'NTS ONLY_set_year'!C:C,0))</f>
        <v>Dim</v>
      </c>
      <c r="U36" s="249" t="str">
        <f t="shared" ca="1" si="13"/>
        <v>juin</v>
      </c>
      <c r="V36" s="184"/>
      <c r="W36" s="179"/>
      <c r="X36" s="430">
        <f t="shared" ca="1" si="17"/>
        <v>42155</v>
      </c>
      <c r="Y36" s="568" t="str">
        <f t="shared" ca="1" si="14"/>
        <v>Dim. juin , 2015</v>
      </c>
      <c r="Z36" s="431">
        <f t="shared" ca="1" si="4"/>
        <v>30</v>
      </c>
      <c r="AA36" s="432">
        <f t="shared" ca="1" si="5"/>
        <v>6</v>
      </c>
      <c r="AB36" s="229">
        <f t="shared" ca="1" si="15"/>
        <v>0</v>
      </c>
      <c r="AC36" s="179"/>
      <c r="AD36" s="179"/>
      <c r="AE36" s="179"/>
      <c r="AF36" s="433">
        <f t="shared" ca="1" si="6"/>
        <v>99</v>
      </c>
      <c r="AG36" s="434">
        <f ca="1">MIN(AF36:AF$195)</f>
        <v>99</v>
      </c>
      <c r="AH36" s="178" t="b">
        <f t="shared" si="7"/>
        <v>0</v>
      </c>
      <c r="AI36" s="179"/>
      <c r="AJ36" s="435">
        <f t="shared" ca="1" si="8"/>
        <v>0</v>
      </c>
      <c r="AK36" s="436">
        <f>MAX(L$20:L35)</f>
        <v>0</v>
      </c>
      <c r="AL36" s="185" t="str">
        <f t="shared" si="18"/>
        <v>- -</v>
      </c>
      <c r="AM36" s="185">
        <f>MIN(K37:K$194)</f>
        <v>0</v>
      </c>
      <c r="AN36" s="438" t="str">
        <f t="shared" si="19"/>
        <v>- -</v>
      </c>
      <c r="AO36" s="185"/>
      <c r="AP36" s="438">
        <f t="shared" si="16"/>
        <v>999</v>
      </c>
      <c r="AQ36" s="439">
        <f t="shared" ca="1" si="9"/>
        <v>1</v>
      </c>
      <c r="AR36" s="439">
        <f t="shared" ca="1" si="10"/>
        <v>0</v>
      </c>
      <c r="AS36" s="185"/>
      <c r="AT36" s="178"/>
      <c r="AU36" s="361" t="str">
        <f>IF($C36=$AB$15,'NTS ONLY_set_year'!$E$143," ")&amp;$D36</f>
        <v xml:space="preserve"> </v>
      </c>
      <c r="AV36" s="178">
        <f t="shared" ca="1" si="21"/>
        <v>0</v>
      </c>
      <c r="AW36" s="262">
        <f t="shared" ca="1" si="11"/>
        <v>0</v>
      </c>
      <c r="AX36" s="178"/>
      <c r="AY36" s="178"/>
      <c r="AZ36" s="178"/>
      <c r="BA36" s="178"/>
      <c r="BB36" s="178"/>
      <c r="BC36" s="178"/>
      <c r="BD36" s="178"/>
      <c r="BE36" s="178"/>
      <c r="BF36" s="178"/>
      <c r="BG36" s="178"/>
      <c r="BH36" s="178"/>
      <c r="BI36" s="178"/>
      <c r="BJ36" s="178"/>
      <c r="BK36" s="178"/>
      <c r="BL36" s="178"/>
      <c r="BM36" s="535">
        <f t="shared" si="20"/>
        <v>1</v>
      </c>
      <c r="BN36" s="361">
        <f t="shared" si="20"/>
        <v>1</v>
      </c>
      <c r="BO36" s="178"/>
      <c r="BP36" s="179"/>
      <c r="BQ36" s="325"/>
      <c r="BR36" s="10"/>
      <c r="BS36" s="10"/>
      <c r="BT36" s="10"/>
      <c r="IU36" s="21"/>
    </row>
    <row r="37" spans="1:255" customFormat="1" ht="12.75">
      <c r="A37" s="5"/>
      <c r="B37" s="13">
        <v>18</v>
      </c>
      <c r="C37" s="22"/>
      <c r="D37" s="116"/>
      <c r="E37" s="121"/>
      <c r="F37" s="121"/>
      <c r="G37" s="121" t="str">
        <f ca="1">IF(ISBLANK(D37),IF(AND(ISNUMBER(D36),D36&lt;$AF$5),'NTS ONLY_set_year'!$E$62,"- -"),IF(D37&gt;$AF$5,$AG$5,IF(D37&gt;D36+1,$AG$6,IF(D37&lt;D36,$AG$7,Y37))))</f>
        <v>- -</v>
      </c>
      <c r="H37" s="24"/>
      <c r="I37" s="23"/>
      <c r="J37" s="25"/>
      <c r="K37" s="38"/>
      <c r="L37" s="39"/>
      <c r="M37" s="37" t="str">
        <f t="shared" si="3"/>
        <v/>
      </c>
      <c r="N37" s="27"/>
      <c r="O37" s="28"/>
      <c r="P37" s="29"/>
      <c r="Q37" s="28"/>
      <c r="R37" s="26" t="str">
        <f t="shared" si="12"/>
        <v/>
      </c>
      <c r="S37" s="62"/>
      <c r="T37" s="179" t="str">
        <f ca="1">INDEX('NTS ONLY_set_year'!E:E,MATCH(TEXT($X37,"Ddd"),'NTS ONLY_set_year'!C:C,0))</f>
        <v>Dim</v>
      </c>
      <c r="U37" s="249" t="str">
        <f t="shared" ca="1" si="13"/>
        <v>juin</v>
      </c>
      <c r="V37" s="184"/>
      <c r="W37" s="179"/>
      <c r="X37" s="430">
        <f t="shared" ca="1" si="17"/>
        <v>42155</v>
      </c>
      <c r="Y37" s="568" t="str">
        <f t="shared" ca="1" si="14"/>
        <v>Dim. juin , 2015</v>
      </c>
      <c r="Z37" s="431">
        <f t="shared" ca="1" si="4"/>
        <v>30</v>
      </c>
      <c r="AA37" s="432">
        <f t="shared" ca="1" si="5"/>
        <v>6</v>
      </c>
      <c r="AB37" s="229">
        <f t="shared" ca="1" si="15"/>
        <v>0</v>
      </c>
      <c r="AC37" s="179"/>
      <c r="AD37" s="179"/>
      <c r="AE37" s="179"/>
      <c r="AF37" s="433">
        <f t="shared" ca="1" si="6"/>
        <v>99</v>
      </c>
      <c r="AG37" s="434">
        <f ca="1">MIN(AF37:AF$195)</f>
        <v>99</v>
      </c>
      <c r="AH37" s="178" t="b">
        <f t="shared" si="7"/>
        <v>0</v>
      </c>
      <c r="AI37" s="179"/>
      <c r="AJ37" s="435">
        <f t="shared" ca="1" si="8"/>
        <v>0</v>
      </c>
      <c r="AK37" s="436">
        <f>MAX(L$20:L36)</f>
        <v>0</v>
      </c>
      <c r="AL37" s="185" t="str">
        <f t="shared" si="18"/>
        <v>- -</v>
      </c>
      <c r="AM37" s="185">
        <f>MIN(K38:K$194)</f>
        <v>0</v>
      </c>
      <c r="AN37" s="438" t="str">
        <f t="shared" si="19"/>
        <v>- -</v>
      </c>
      <c r="AO37" s="185"/>
      <c r="AP37" s="438">
        <f t="shared" si="16"/>
        <v>999</v>
      </c>
      <c r="AQ37" s="439">
        <f t="shared" ca="1" si="9"/>
        <v>1</v>
      </c>
      <c r="AR37" s="439">
        <f t="shared" ca="1" si="10"/>
        <v>0</v>
      </c>
      <c r="AS37" s="185"/>
      <c r="AT37" s="178"/>
      <c r="AU37" s="361" t="str">
        <f>IF($C37=$AB$15,'NTS ONLY_set_year'!$E$143," ")&amp;$D37</f>
        <v xml:space="preserve"> </v>
      </c>
      <c r="AV37" s="178">
        <f t="shared" ca="1" si="21"/>
        <v>0</v>
      </c>
      <c r="AW37" s="262">
        <f t="shared" ca="1" si="11"/>
        <v>0</v>
      </c>
      <c r="AX37" s="178"/>
      <c r="AY37" s="178"/>
      <c r="AZ37" s="178"/>
      <c r="BA37" s="178"/>
      <c r="BB37" s="178"/>
      <c r="BC37" s="178"/>
      <c r="BD37" s="178"/>
      <c r="BE37" s="178"/>
      <c r="BF37" s="178"/>
      <c r="BG37" s="178"/>
      <c r="BH37" s="178"/>
      <c r="BI37" s="178"/>
      <c r="BJ37" s="178"/>
      <c r="BK37" s="178"/>
      <c r="BL37" s="178"/>
      <c r="BM37" s="535">
        <f t="shared" si="20"/>
        <v>1</v>
      </c>
      <c r="BN37" s="361">
        <f t="shared" si="20"/>
        <v>1</v>
      </c>
      <c r="BO37" s="178"/>
      <c r="BP37" s="179"/>
      <c r="BQ37" s="325"/>
      <c r="BR37" s="10"/>
      <c r="BS37" s="10"/>
      <c r="BT37" s="10"/>
      <c r="IU37" s="21"/>
    </row>
    <row r="38" spans="1:255" customFormat="1" ht="12.75">
      <c r="A38" s="5"/>
      <c r="B38" s="13">
        <v>19</v>
      </c>
      <c r="C38" s="22"/>
      <c r="D38" s="116"/>
      <c r="E38" s="121"/>
      <c r="F38" s="121"/>
      <c r="G38" s="121" t="str">
        <f ca="1">IF(ISBLANK(D38),IF(AND(ISNUMBER(D37),D37&lt;$AF$5),'NTS ONLY_set_year'!$E$62,"- -"),IF(D38&gt;$AF$5,$AG$5,IF(D38&gt;D37+1,$AG$6,IF(D38&lt;D37,$AG$7,Y38))))</f>
        <v>- -</v>
      </c>
      <c r="H38" s="24"/>
      <c r="I38" s="23"/>
      <c r="J38" s="25"/>
      <c r="K38" s="38"/>
      <c r="L38" s="39"/>
      <c r="M38" s="37" t="str">
        <f t="shared" si="3"/>
        <v/>
      </c>
      <c r="N38" s="27"/>
      <c r="O38" s="28"/>
      <c r="P38" s="29"/>
      <c r="Q38" s="28"/>
      <c r="R38" s="26" t="str">
        <f t="shared" si="12"/>
        <v/>
      </c>
      <c r="S38" s="62"/>
      <c r="T38" s="179" t="str">
        <f ca="1">INDEX('NTS ONLY_set_year'!E:E,MATCH(TEXT($X38,"Ddd"),'NTS ONLY_set_year'!C:C,0))</f>
        <v>Dim</v>
      </c>
      <c r="U38" s="249" t="str">
        <f t="shared" ca="1" si="13"/>
        <v>juin</v>
      </c>
      <c r="V38" s="184"/>
      <c r="W38" s="179"/>
      <c r="X38" s="430">
        <f t="shared" ca="1" si="17"/>
        <v>42155</v>
      </c>
      <c r="Y38" s="568" t="str">
        <f t="shared" ca="1" si="14"/>
        <v>Dim. juin , 2015</v>
      </c>
      <c r="Z38" s="431">
        <f t="shared" ca="1" si="4"/>
        <v>30</v>
      </c>
      <c r="AA38" s="432">
        <f t="shared" ca="1" si="5"/>
        <v>6</v>
      </c>
      <c r="AB38" s="229">
        <f t="shared" ca="1" si="15"/>
        <v>0</v>
      </c>
      <c r="AC38" s="179"/>
      <c r="AD38" s="179"/>
      <c r="AE38" s="179"/>
      <c r="AF38" s="433">
        <f t="shared" ca="1" si="6"/>
        <v>99</v>
      </c>
      <c r="AG38" s="434">
        <f ca="1">MIN(AF38:AF$195)</f>
        <v>99</v>
      </c>
      <c r="AH38" s="178" t="b">
        <f t="shared" si="7"/>
        <v>0</v>
      </c>
      <c r="AI38" s="179"/>
      <c r="AJ38" s="435">
        <f t="shared" ca="1" si="8"/>
        <v>0</v>
      </c>
      <c r="AK38" s="436">
        <f>MAX(L$20:L37)</f>
        <v>0</v>
      </c>
      <c r="AL38" s="185" t="str">
        <f t="shared" si="18"/>
        <v>- -</v>
      </c>
      <c r="AM38" s="185">
        <f>MIN(K39:K$194)</f>
        <v>0</v>
      </c>
      <c r="AN38" s="438" t="str">
        <f t="shared" si="19"/>
        <v>- -</v>
      </c>
      <c r="AO38" s="185"/>
      <c r="AP38" s="438">
        <f t="shared" si="16"/>
        <v>999</v>
      </c>
      <c r="AQ38" s="439">
        <f t="shared" ca="1" si="9"/>
        <v>1</v>
      </c>
      <c r="AR38" s="439">
        <f t="shared" ca="1" si="10"/>
        <v>0</v>
      </c>
      <c r="AS38" s="185"/>
      <c r="AT38" s="178"/>
      <c r="AU38" s="361" t="str">
        <f>IF($C38=$AB$15,'NTS ONLY_set_year'!$E$143," ")&amp;$D38</f>
        <v xml:space="preserve"> </v>
      </c>
      <c r="AV38" s="178">
        <f t="shared" ca="1" si="21"/>
        <v>0</v>
      </c>
      <c r="AW38" s="262">
        <f ca="1">IF(OR(D38&gt;$AF$5,D38&lt;1),0,1-AV38)</f>
        <v>0</v>
      </c>
      <c r="AX38" s="178"/>
      <c r="AY38" s="178"/>
      <c r="AZ38" s="178"/>
      <c r="BA38" s="178"/>
      <c r="BB38" s="178"/>
      <c r="BC38" s="178"/>
      <c r="BD38" s="178"/>
      <c r="BE38" s="178"/>
      <c r="BF38" s="178"/>
      <c r="BG38" s="178"/>
      <c r="BH38" s="178"/>
      <c r="BI38" s="178"/>
      <c r="BJ38" s="178"/>
      <c r="BK38" s="178"/>
      <c r="BL38" s="178"/>
      <c r="BM38" s="535">
        <f t="shared" si="20"/>
        <v>1</v>
      </c>
      <c r="BN38" s="361">
        <f t="shared" si="20"/>
        <v>1</v>
      </c>
      <c r="BO38" s="178"/>
      <c r="BP38" s="179"/>
      <c r="BQ38" s="325"/>
      <c r="BR38" s="10"/>
      <c r="BS38" s="10"/>
      <c r="BT38" s="10"/>
      <c r="IU38" s="21"/>
    </row>
    <row r="39" spans="1:255" customFormat="1" ht="12.75">
      <c r="A39" s="5"/>
      <c r="B39" s="13">
        <v>20</v>
      </c>
      <c r="C39" s="22"/>
      <c r="D39" s="116"/>
      <c r="E39" s="121"/>
      <c r="F39" s="121"/>
      <c r="G39" s="121" t="str">
        <f ca="1">IF(ISBLANK(D39),IF(AND(ISNUMBER(D38),D38&lt;$AF$5),'NTS ONLY_set_year'!$E$62,"- -"),IF(D39&gt;$AF$5,$AG$5,IF(D39&gt;D38+1,$AG$6,IF(D39&lt;D38,$AG$7,Y39))))</f>
        <v>- -</v>
      </c>
      <c r="H39" s="24"/>
      <c r="I39" s="23"/>
      <c r="J39" s="25"/>
      <c r="K39" s="38"/>
      <c r="L39" s="39"/>
      <c r="M39" s="37" t="str">
        <f t="shared" si="3"/>
        <v/>
      </c>
      <c r="N39" s="27"/>
      <c r="O39" s="28"/>
      <c r="P39" s="29"/>
      <c r="Q39" s="28"/>
      <c r="R39" s="26" t="str">
        <f t="shared" si="12"/>
        <v/>
      </c>
      <c r="S39" s="62"/>
      <c r="T39" s="179" t="str">
        <f ca="1">INDEX('NTS ONLY_set_year'!E:E,MATCH(TEXT($X39,"Ddd"),'NTS ONLY_set_year'!C:C,0))</f>
        <v>Dim</v>
      </c>
      <c r="U39" s="249" t="str">
        <f t="shared" ca="1" si="13"/>
        <v>juin</v>
      </c>
      <c r="V39" s="184"/>
      <c r="W39" s="179"/>
      <c r="X39" s="430">
        <f t="shared" ca="1" si="17"/>
        <v>42155</v>
      </c>
      <c r="Y39" s="568" t="str">
        <f t="shared" ca="1" si="14"/>
        <v>Dim. juin , 2015</v>
      </c>
      <c r="Z39" s="431">
        <f t="shared" ca="1" si="4"/>
        <v>30</v>
      </c>
      <c r="AA39" s="432">
        <f t="shared" ca="1" si="5"/>
        <v>6</v>
      </c>
      <c r="AB39" s="229">
        <f t="shared" ca="1" si="15"/>
        <v>0</v>
      </c>
      <c r="AC39" s="179"/>
      <c r="AD39" s="179"/>
      <c r="AE39" s="179"/>
      <c r="AF39" s="433">
        <f t="shared" ca="1" si="6"/>
        <v>99</v>
      </c>
      <c r="AG39" s="434">
        <f ca="1">MIN(AF39:AF$195)</f>
        <v>99</v>
      </c>
      <c r="AH39" s="178" t="b">
        <f t="shared" si="7"/>
        <v>0</v>
      </c>
      <c r="AI39" s="179"/>
      <c r="AJ39" s="435">
        <f t="shared" ca="1" si="8"/>
        <v>0</v>
      </c>
      <c r="AK39" s="436">
        <f>MAX(L$20:L38)</f>
        <v>0</v>
      </c>
      <c r="AL39" s="185" t="str">
        <f t="shared" si="18"/>
        <v>- -</v>
      </c>
      <c r="AM39" s="185">
        <f>MIN(K40:K$194)</f>
        <v>0</v>
      </c>
      <c r="AN39" s="438" t="str">
        <f t="shared" si="19"/>
        <v>- -</v>
      </c>
      <c r="AO39" s="185"/>
      <c r="AP39" s="438">
        <f t="shared" si="16"/>
        <v>999</v>
      </c>
      <c r="AQ39" s="439">
        <f t="shared" ca="1" si="9"/>
        <v>1</v>
      </c>
      <c r="AR39" s="439">
        <f t="shared" ca="1" si="10"/>
        <v>0</v>
      </c>
      <c r="AS39" s="185"/>
      <c r="AT39" s="178"/>
      <c r="AU39" s="361" t="str">
        <f>IF($C39=$AB$15,'NTS ONLY_set_year'!$E$143," ")&amp;$D39</f>
        <v xml:space="preserve"> </v>
      </c>
      <c r="AV39" s="178">
        <f t="shared" ca="1" si="21"/>
        <v>0</v>
      </c>
      <c r="AW39" s="262">
        <f t="shared" ref="AW39:AW102" ca="1" si="22">IF(OR(D39&gt;$AF$5,D39&lt;1),0,1-AV39)</f>
        <v>0</v>
      </c>
      <c r="AX39" s="178"/>
      <c r="AY39" s="178"/>
      <c r="AZ39" s="178"/>
      <c r="BA39" s="178"/>
      <c r="BB39" s="178"/>
      <c r="BC39" s="178"/>
      <c r="BD39" s="178"/>
      <c r="BE39" s="178"/>
      <c r="BF39" s="178"/>
      <c r="BG39" s="178"/>
      <c r="BH39" s="178"/>
      <c r="BI39" s="178"/>
      <c r="BJ39" s="178"/>
      <c r="BK39" s="178"/>
      <c r="BL39" s="178"/>
      <c r="BM39" s="535">
        <f t="shared" si="20"/>
        <v>1</v>
      </c>
      <c r="BN39" s="361">
        <f t="shared" si="20"/>
        <v>1</v>
      </c>
      <c r="BO39" s="178"/>
      <c r="BP39" s="179"/>
      <c r="BQ39" s="325"/>
      <c r="BR39" s="10"/>
      <c r="BS39" s="10"/>
      <c r="BT39" s="10"/>
      <c r="IU39" s="21"/>
    </row>
    <row r="40" spans="1:255" customFormat="1" ht="12.75">
      <c r="A40" s="5"/>
      <c r="B40" s="13">
        <v>21</v>
      </c>
      <c r="C40" s="22"/>
      <c r="D40" s="116"/>
      <c r="E40" s="121"/>
      <c r="F40" s="121"/>
      <c r="G40" s="121" t="str">
        <f ca="1">IF(ISBLANK(D40),IF(AND(ISNUMBER(D39),D39&lt;$AF$5),'NTS ONLY_set_year'!$E$62,"- -"),IF(D40&gt;$AF$5,$AG$5,IF(D40&gt;D39+1,$AG$6,IF(D40&lt;D39,$AG$7,Y40))))</f>
        <v>- -</v>
      </c>
      <c r="H40" s="24"/>
      <c r="I40" s="23"/>
      <c r="J40" s="25"/>
      <c r="K40" s="38"/>
      <c r="L40" s="39"/>
      <c r="M40" s="37" t="str">
        <f t="shared" si="3"/>
        <v/>
      </c>
      <c r="N40" s="27"/>
      <c r="O40" s="28"/>
      <c r="P40" s="29"/>
      <c r="Q40" s="28"/>
      <c r="R40" s="26" t="str">
        <f t="shared" si="12"/>
        <v/>
      </c>
      <c r="S40" s="62"/>
      <c r="T40" s="179" t="str">
        <f ca="1">INDEX('NTS ONLY_set_year'!E:E,MATCH(TEXT($X40,"Ddd"),'NTS ONLY_set_year'!C:C,0))</f>
        <v>Dim</v>
      </c>
      <c r="U40" s="249" t="str">
        <f t="shared" ca="1" si="13"/>
        <v>juin</v>
      </c>
      <c r="V40" s="184"/>
      <c r="W40" s="179"/>
      <c r="X40" s="430">
        <f t="shared" ca="1" si="17"/>
        <v>42155</v>
      </c>
      <c r="Y40" s="568" t="str">
        <f t="shared" ca="1" si="14"/>
        <v>Dim. juin , 2015</v>
      </c>
      <c r="Z40" s="431">
        <f t="shared" ca="1" si="4"/>
        <v>30</v>
      </c>
      <c r="AA40" s="432">
        <f t="shared" ca="1" si="5"/>
        <v>6</v>
      </c>
      <c r="AB40" s="229">
        <f t="shared" ca="1" si="15"/>
        <v>0</v>
      </c>
      <c r="AC40" s="179"/>
      <c r="AD40" s="179"/>
      <c r="AE40" s="179"/>
      <c r="AF40" s="433">
        <f t="shared" ca="1" si="6"/>
        <v>99</v>
      </c>
      <c r="AG40" s="434">
        <f ca="1">MIN(AF40:AF$195)</f>
        <v>99</v>
      </c>
      <c r="AH40" s="178" t="b">
        <f t="shared" si="7"/>
        <v>0</v>
      </c>
      <c r="AI40" s="179"/>
      <c r="AJ40" s="435">
        <f t="shared" ca="1" si="8"/>
        <v>0</v>
      </c>
      <c r="AK40" s="436">
        <f>MAX(L$20:L39)</f>
        <v>0</v>
      </c>
      <c r="AL40" s="185" t="str">
        <f t="shared" si="18"/>
        <v>- -</v>
      </c>
      <c r="AM40" s="185">
        <f>MIN(K41:K$194)</f>
        <v>0</v>
      </c>
      <c r="AN40" s="438" t="str">
        <f t="shared" si="19"/>
        <v>- -</v>
      </c>
      <c r="AO40" s="185"/>
      <c r="AP40" s="438">
        <f t="shared" si="16"/>
        <v>999</v>
      </c>
      <c r="AQ40" s="439">
        <f t="shared" ca="1" si="9"/>
        <v>1</v>
      </c>
      <c r="AR40" s="439">
        <f t="shared" ca="1" si="10"/>
        <v>0</v>
      </c>
      <c r="AS40" s="185"/>
      <c r="AT40" s="178"/>
      <c r="AU40" s="361" t="str">
        <f>IF($C40=$AB$15,'NTS ONLY_set_year'!$E$143," ")&amp;$D40</f>
        <v xml:space="preserve"> </v>
      </c>
      <c r="AV40" s="178">
        <f t="shared" ca="1" si="21"/>
        <v>0</v>
      </c>
      <c r="AW40" s="262">
        <f t="shared" ca="1" si="22"/>
        <v>0</v>
      </c>
      <c r="AX40" s="178"/>
      <c r="AY40" s="178"/>
      <c r="AZ40" s="178"/>
      <c r="BA40" s="178"/>
      <c r="BB40" s="178"/>
      <c r="BC40" s="178"/>
      <c r="BD40" s="178"/>
      <c r="BE40" s="178"/>
      <c r="BF40" s="178"/>
      <c r="BG40" s="178"/>
      <c r="BH40" s="178"/>
      <c r="BI40" s="178"/>
      <c r="BJ40" s="178"/>
      <c r="BK40" s="178"/>
      <c r="BL40" s="178"/>
      <c r="BM40" s="535">
        <f t="shared" si="20"/>
        <v>1</v>
      </c>
      <c r="BN40" s="361">
        <f t="shared" si="20"/>
        <v>1</v>
      </c>
      <c r="BO40" s="178"/>
      <c r="BP40" s="179"/>
      <c r="BQ40" s="325"/>
      <c r="BR40" s="10"/>
      <c r="BS40" s="10"/>
      <c r="BT40" s="10"/>
      <c r="IU40" s="21"/>
    </row>
    <row r="41" spans="1:255" customFormat="1" ht="12.75">
      <c r="A41" s="5"/>
      <c r="B41" s="13">
        <v>22</v>
      </c>
      <c r="C41" s="22"/>
      <c r="D41" s="116"/>
      <c r="E41" s="121"/>
      <c r="F41" s="121"/>
      <c r="G41" s="121" t="str">
        <f ca="1">IF(ISBLANK(D41),IF(AND(ISNUMBER(D40),D40&lt;$AF$5),'NTS ONLY_set_year'!$E$62,"- -"),IF(D41&gt;$AF$5,$AG$5,IF(D41&gt;D40+1,$AG$6,IF(D41&lt;D40,$AG$7,Y41))))</f>
        <v>- -</v>
      </c>
      <c r="H41" s="24"/>
      <c r="I41" s="23"/>
      <c r="J41" s="25"/>
      <c r="K41" s="38"/>
      <c r="L41" s="39"/>
      <c r="M41" s="37" t="str">
        <f t="shared" si="3"/>
        <v/>
      </c>
      <c r="N41" s="27"/>
      <c r="O41" s="28"/>
      <c r="P41" s="29"/>
      <c r="Q41" s="28"/>
      <c r="R41" s="26" t="str">
        <f t="shared" si="12"/>
        <v/>
      </c>
      <c r="S41" s="62"/>
      <c r="T41" s="179" t="str">
        <f ca="1">INDEX('NTS ONLY_set_year'!E:E,MATCH(TEXT($X41,"Ddd"),'NTS ONLY_set_year'!C:C,0))</f>
        <v>Dim</v>
      </c>
      <c r="U41" s="249" t="str">
        <f t="shared" ca="1" si="13"/>
        <v>juin</v>
      </c>
      <c r="V41" s="184"/>
      <c r="W41" s="179"/>
      <c r="X41" s="430">
        <f t="shared" ca="1" si="17"/>
        <v>42155</v>
      </c>
      <c r="Y41" s="568" t="str">
        <f t="shared" ca="1" si="14"/>
        <v>Dim. juin , 2015</v>
      </c>
      <c r="Z41" s="431">
        <f t="shared" ca="1" si="4"/>
        <v>30</v>
      </c>
      <c r="AA41" s="432">
        <f t="shared" ca="1" si="5"/>
        <v>6</v>
      </c>
      <c r="AB41" s="229">
        <f t="shared" ca="1" si="15"/>
        <v>0</v>
      </c>
      <c r="AC41" s="179"/>
      <c r="AD41" s="179"/>
      <c r="AE41" s="179"/>
      <c r="AF41" s="433">
        <f t="shared" ca="1" si="6"/>
        <v>99</v>
      </c>
      <c r="AG41" s="434">
        <f ca="1">MIN(AF41:AF$195)</f>
        <v>99</v>
      </c>
      <c r="AH41" s="178" t="b">
        <f t="shared" si="7"/>
        <v>0</v>
      </c>
      <c r="AI41" s="179"/>
      <c r="AJ41" s="435">
        <f t="shared" ca="1" si="8"/>
        <v>0</v>
      </c>
      <c r="AK41" s="436">
        <f>MAX(L$20:L40)</f>
        <v>0</v>
      </c>
      <c r="AL41" s="185" t="str">
        <f t="shared" si="18"/>
        <v>- -</v>
      </c>
      <c r="AM41" s="185">
        <f>MIN(K42:K$194)</f>
        <v>0</v>
      </c>
      <c r="AN41" s="438" t="str">
        <f t="shared" si="19"/>
        <v>- -</v>
      </c>
      <c r="AO41" s="185"/>
      <c r="AP41" s="438">
        <f t="shared" si="16"/>
        <v>999</v>
      </c>
      <c r="AQ41" s="439">
        <f t="shared" ca="1" si="9"/>
        <v>1</v>
      </c>
      <c r="AR41" s="439">
        <f t="shared" ca="1" si="10"/>
        <v>0</v>
      </c>
      <c r="AS41" s="185"/>
      <c r="AT41" s="178"/>
      <c r="AU41" s="361" t="str">
        <f>IF($C41=$AB$15,'NTS ONLY_set_year'!$E$143," ")&amp;$D41</f>
        <v xml:space="preserve"> </v>
      </c>
      <c r="AV41" s="178">
        <f t="shared" ca="1" si="21"/>
        <v>0</v>
      </c>
      <c r="AW41" s="262">
        <f t="shared" ca="1" si="22"/>
        <v>0</v>
      </c>
      <c r="AX41" s="178"/>
      <c r="AY41" s="178"/>
      <c r="AZ41" s="178"/>
      <c r="BA41" s="178"/>
      <c r="BB41" s="178"/>
      <c r="BC41" s="178"/>
      <c r="BD41" s="178"/>
      <c r="BE41" s="178"/>
      <c r="BF41" s="178"/>
      <c r="BG41" s="178"/>
      <c r="BH41" s="178"/>
      <c r="BI41" s="178"/>
      <c r="BJ41" s="178"/>
      <c r="BK41" s="178"/>
      <c r="BL41" s="178"/>
      <c r="BM41" s="535">
        <f t="shared" si="20"/>
        <v>1</v>
      </c>
      <c r="BN41" s="361">
        <f t="shared" si="20"/>
        <v>1</v>
      </c>
      <c r="BO41" s="178"/>
      <c r="BP41" s="179"/>
      <c r="BQ41" s="325"/>
      <c r="BR41" s="10"/>
      <c r="BS41" s="10"/>
      <c r="BT41" s="10"/>
      <c r="IU41" s="21"/>
    </row>
    <row r="42" spans="1:255" customFormat="1" ht="12.75">
      <c r="A42" s="5"/>
      <c r="B42" s="13">
        <v>23</v>
      </c>
      <c r="C42" s="22"/>
      <c r="D42" s="116"/>
      <c r="E42" s="121"/>
      <c r="F42" s="121"/>
      <c r="G42" s="121" t="str">
        <f ca="1">IF(ISBLANK(D42),IF(AND(ISNUMBER(D41),D41&lt;$AF$5),'NTS ONLY_set_year'!$E$62,"- -"),IF(D42&gt;$AF$5,$AG$5,IF(D42&gt;D41+1,$AG$6,IF(D42&lt;D41,$AG$7,Y42))))</f>
        <v>- -</v>
      </c>
      <c r="H42" s="24"/>
      <c r="I42" s="23"/>
      <c r="J42" s="25"/>
      <c r="K42" s="38"/>
      <c r="L42" s="39"/>
      <c r="M42" s="37" t="str">
        <f t="shared" si="3"/>
        <v/>
      </c>
      <c r="N42" s="27"/>
      <c r="O42" s="28"/>
      <c r="P42" s="29"/>
      <c r="Q42" s="28"/>
      <c r="R42" s="26" t="str">
        <f t="shared" si="12"/>
        <v/>
      </c>
      <c r="S42" s="62"/>
      <c r="T42" s="179" t="str">
        <f ca="1">INDEX('NTS ONLY_set_year'!E:E,MATCH(TEXT($X42,"Ddd"),'NTS ONLY_set_year'!C:C,0))</f>
        <v>Dim</v>
      </c>
      <c r="U42" s="249" t="str">
        <f t="shared" ca="1" si="13"/>
        <v>juin</v>
      </c>
      <c r="V42" s="184"/>
      <c r="W42" s="179"/>
      <c r="X42" s="430">
        <f t="shared" ca="1" si="17"/>
        <v>42155</v>
      </c>
      <c r="Y42" s="568" t="str">
        <f t="shared" ca="1" si="14"/>
        <v>Dim. juin , 2015</v>
      </c>
      <c r="Z42" s="431">
        <f t="shared" ca="1" si="4"/>
        <v>30</v>
      </c>
      <c r="AA42" s="432">
        <f t="shared" ca="1" si="5"/>
        <v>6</v>
      </c>
      <c r="AB42" s="229">
        <f t="shared" ca="1" si="15"/>
        <v>0</v>
      </c>
      <c r="AC42" s="179"/>
      <c r="AD42" s="179"/>
      <c r="AE42" s="179"/>
      <c r="AF42" s="433">
        <f t="shared" ca="1" si="6"/>
        <v>99</v>
      </c>
      <c r="AG42" s="434">
        <f ca="1">MIN(AF42:AF$195)</f>
        <v>99</v>
      </c>
      <c r="AH42" s="178" t="b">
        <f t="shared" si="7"/>
        <v>0</v>
      </c>
      <c r="AI42" s="179"/>
      <c r="AJ42" s="435">
        <f t="shared" ca="1" si="8"/>
        <v>0</v>
      </c>
      <c r="AK42" s="436">
        <f>MAX(L$20:L41)</f>
        <v>0</v>
      </c>
      <c r="AL42" s="185" t="str">
        <f t="shared" si="18"/>
        <v>- -</v>
      </c>
      <c r="AM42" s="185">
        <f>MIN(K43:K$194)</f>
        <v>0</v>
      </c>
      <c r="AN42" s="438" t="str">
        <f t="shared" si="19"/>
        <v>- -</v>
      </c>
      <c r="AO42" s="185"/>
      <c r="AP42" s="438">
        <f t="shared" si="16"/>
        <v>999</v>
      </c>
      <c r="AQ42" s="439">
        <f t="shared" ca="1" si="9"/>
        <v>1</v>
      </c>
      <c r="AR42" s="439">
        <f t="shared" ca="1" si="10"/>
        <v>0</v>
      </c>
      <c r="AS42" s="185"/>
      <c r="AT42" s="178"/>
      <c r="AU42" s="361" t="str">
        <f>IF($C42=$AB$15,'NTS ONLY_set_year'!$E$143," ")&amp;$D42</f>
        <v xml:space="preserve"> </v>
      </c>
      <c r="AV42" s="178">
        <f t="shared" ca="1" si="21"/>
        <v>0</v>
      </c>
      <c r="AW42" s="262">
        <f t="shared" ca="1" si="22"/>
        <v>0</v>
      </c>
      <c r="AX42" s="178"/>
      <c r="AY42" s="178"/>
      <c r="AZ42" s="178"/>
      <c r="BA42" s="178"/>
      <c r="BB42" s="178"/>
      <c r="BC42" s="178"/>
      <c r="BD42" s="178"/>
      <c r="BE42" s="178"/>
      <c r="BF42" s="178"/>
      <c r="BG42" s="178"/>
      <c r="BH42" s="178"/>
      <c r="BI42" s="178"/>
      <c r="BJ42" s="178"/>
      <c r="BK42" s="178"/>
      <c r="BL42" s="178"/>
      <c r="BM42" s="535">
        <f t="shared" si="20"/>
        <v>1</v>
      </c>
      <c r="BN42" s="361">
        <f t="shared" si="20"/>
        <v>1</v>
      </c>
      <c r="BO42" s="178"/>
      <c r="BP42" s="179"/>
      <c r="BQ42" s="325"/>
      <c r="BR42" s="10"/>
      <c r="BS42" s="10"/>
      <c r="BT42" s="10"/>
      <c r="IU42" s="21"/>
    </row>
    <row r="43" spans="1:255" customFormat="1" ht="12.75">
      <c r="A43" s="5"/>
      <c r="B43" s="13">
        <v>24</v>
      </c>
      <c r="C43" s="22"/>
      <c r="D43" s="116"/>
      <c r="E43" s="121"/>
      <c r="F43" s="121"/>
      <c r="G43" s="121" t="str">
        <f ca="1">IF(ISBLANK(D43),IF(AND(ISNUMBER(D42),D42&lt;$AF$5),'NTS ONLY_set_year'!$E$62,"- -"),IF(D43&gt;$AF$5,$AG$5,IF(D43&gt;D42+1,$AG$6,IF(D43&lt;D42,$AG$7,Y43))))</f>
        <v>- -</v>
      </c>
      <c r="H43" s="24"/>
      <c r="I43" s="23"/>
      <c r="J43" s="25"/>
      <c r="K43" s="38"/>
      <c r="L43" s="39"/>
      <c r="M43" s="37" t="str">
        <f t="shared" si="3"/>
        <v/>
      </c>
      <c r="N43" s="27"/>
      <c r="O43" s="28"/>
      <c r="P43" s="29"/>
      <c r="Q43" s="28"/>
      <c r="R43" s="26" t="str">
        <f t="shared" si="12"/>
        <v/>
      </c>
      <c r="S43" s="62"/>
      <c r="T43" s="179" t="str">
        <f ca="1">INDEX('NTS ONLY_set_year'!E:E,MATCH(TEXT($X43,"Ddd"),'NTS ONLY_set_year'!C:C,0))</f>
        <v>Dim</v>
      </c>
      <c r="U43" s="249" t="str">
        <f t="shared" ca="1" si="13"/>
        <v>juin</v>
      </c>
      <c r="V43" s="184"/>
      <c r="W43" s="179"/>
      <c r="X43" s="430">
        <f t="shared" ca="1" si="17"/>
        <v>42155</v>
      </c>
      <c r="Y43" s="568" t="str">
        <f t="shared" ca="1" si="14"/>
        <v>Dim. juin , 2015</v>
      </c>
      <c r="Z43" s="431">
        <f t="shared" ca="1" si="4"/>
        <v>30</v>
      </c>
      <c r="AA43" s="432">
        <f t="shared" ca="1" si="5"/>
        <v>6</v>
      </c>
      <c r="AB43" s="229">
        <f t="shared" ca="1" si="15"/>
        <v>0</v>
      </c>
      <c r="AC43" s="179"/>
      <c r="AD43" s="179"/>
      <c r="AE43" s="179"/>
      <c r="AF43" s="433">
        <f t="shared" ca="1" si="6"/>
        <v>99</v>
      </c>
      <c r="AG43" s="434">
        <f ca="1">MIN(AF43:AF$195)</f>
        <v>99</v>
      </c>
      <c r="AH43" s="178" t="b">
        <f t="shared" si="7"/>
        <v>0</v>
      </c>
      <c r="AI43" s="179"/>
      <c r="AJ43" s="435">
        <f t="shared" ca="1" si="8"/>
        <v>0</v>
      </c>
      <c r="AK43" s="436">
        <f>MAX(L$20:L42)</f>
        <v>0</v>
      </c>
      <c r="AL43" s="185" t="str">
        <f t="shared" si="18"/>
        <v>- -</v>
      </c>
      <c r="AM43" s="185">
        <f>MIN(K44:K$194)</f>
        <v>0</v>
      </c>
      <c r="AN43" s="438" t="str">
        <f t="shared" si="19"/>
        <v>- -</v>
      </c>
      <c r="AO43" s="185"/>
      <c r="AP43" s="438">
        <f t="shared" si="16"/>
        <v>999</v>
      </c>
      <c r="AQ43" s="439">
        <f t="shared" ca="1" si="9"/>
        <v>1</v>
      </c>
      <c r="AR43" s="439">
        <f t="shared" ca="1" si="10"/>
        <v>0</v>
      </c>
      <c r="AS43" s="185"/>
      <c r="AT43" s="178"/>
      <c r="AU43" s="361" t="str">
        <f>IF($C43=$AB$15,'NTS ONLY_set_year'!$E$143," ")&amp;$D43</f>
        <v xml:space="preserve"> </v>
      </c>
      <c r="AV43" s="178">
        <f t="shared" ca="1" si="21"/>
        <v>0</v>
      </c>
      <c r="AW43" s="262">
        <f t="shared" ca="1" si="22"/>
        <v>0</v>
      </c>
      <c r="AX43" s="178"/>
      <c r="AY43" s="178"/>
      <c r="AZ43" s="178"/>
      <c r="BA43" s="178"/>
      <c r="BB43" s="178"/>
      <c r="BC43" s="178"/>
      <c r="BD43" s="178"/>
      <c r="BE43" s="178"/>
      <c r="BF43" s="178"/>
      <c r="BG43" s="178"/>
      <c r="BH43" s="178"/>
      <c r="BI43" s="178"/>
      <c r="BJ43" s="178"/>
      <c r="BK43" s="178"/>
      <c r="BL43" s="178"/>
      <c r="BM43" s="535">
        <f t="shared" si="20"/>
        <v>1</v>
      </c>
      <c r="BN43" s="361">
        <f t="shared" si="20"/>
        <v>1</v>
      </c>
      <c r="BO43" s="178"/>
      <c r="BP43" s="179"/>
      <c r="BQ43" s="325"/>
      <c r="BR43" s="10"/>
      <c r="BS43" s="10"/>
      <c r="BT43" s="10"/>
      <c r="IU43" s="21"/>
    </row>
    <row r="44" spans="1:255" customFormat="1" ht="12.75">
      <c r="A44" s="5"/>
      <c r="B44" s="13">
        <v>25</v>
      </c>
      <c r="C44" s="22"/>
      <c r="D44" s="116"/>
      <c r="E44" s="121"/>
      <c r="F44" s="121"/>
      <c r="G44" s="121" t="str">
        <f ca="1">IF(ISBLANK(D44),IF(AND(ISNUMBER(D43),D43&lt;$AF$5),'NTS ONLY_set_year'!$E$62,"- -"),IF(D44&gt;$AF$5,$AG$5,IF(D44&gt;D43+1,$AG$6,IF(D44&lt;D43,$AG$7,Y44))))</f>
        <v>- -</v>
      </c>
      <c r="H44" s="24"/>
      <c r="I44" s="23"/>
      <c r="J44" s="25"/>
      <c r="K44" s="38"/>
      <c r="L44" s="39"/>
      <c r="M44" s="37" t="str">
        <f t="shared" si="3"/>
        <v/>
      </c>
      <c r="N44" s="27"/>
      <c r="O44" s="28"/>
      <c r="P44" s="29"/>
      <c r="Q44" s="28"/>
      <c r="R44" s="26" t="str">
        <f t="shared" si="12"/>
        <v/>
      </c>
      <c r="S44" s="62"/>
      <c r="T44" s="179" t="str">
        <f ca="1">INDEX('NTS ONLY_set_year'!E:E,MATCH(TEXT($X44,"Ddd"),'NTS ONLY_set_year'!C:C,0))</f>
        <v>Dim</v>
      </c>
      <c r="U44" s="249" t="str">
        <f t="shared" ca="1" si="13"/>
        <v>juin</v>
      </c>
      <c r="V44" s="184"/>
      <c r="W44" s="179"/>
      <c r="X44" s="430">
        <f t="shared" ca="1" si="17"/>
        <v>42155</v>
      </c>
      <c r="Y44" s="568" t="str">
        <f t="shared" ca="1" si="14"/>
        <v>Dim. juin , 2015</v>
      </c>
      <c r="Z44" s="431">
        <f t="shared" ca="1" si="4"/>
        <v>30</v>
      </c>
      <c r="AA44" s="432">
        <f t="shared" ca="1" si="5"/>
        <v>6</v>
      </c>
      <c r="AB44" s="229">
        <f t="shared" ca="1" si="15"/>
        <v>0</v>
      </c>
      <c r="AC44" s="179"/>
      <c r="AD44" s="179"/>
      <c r="AE44" s="179"/>
      <c r="AF44" s="433">
        <f t="shared" ca="1" si="6"/>
        <v>99</v>
      </c>
      <c r="AG44" s="434">
        <f ca="1">MIN(AF44:AF$195)</f>
        <v>99</v>
      </c>
      <c r="AH44" s="178" t="b">
        <f t="shared" si="7"/>
        <v>0</v>
      </c>
      <c r="AI44" s="179"/>
      <c r="AJ44" s="435">
        <f t="shared" ca="1" si="8"/>
        <v>0</v>
      </c>
      <c r="AK44" s="436">
        <f>MAX(L$20:L43)</f>
        <v>0</v>
      </c>
      <c r="AL44" s="185" t="str">
        <f t="shared" si="18"/>
        <v>- -</v>
      </c>
      <c r="AM44" s="185">
        <f>MIN(K45:K$194)</f>
        <v>0</v>
      </c>
      <c r="AN44" s="438" t="str">
        <f t="shared" si="19"/>
        <v>- -</v>
      </c>
      <c r="AO44" s="185"/>
      <c r="AP44" s="438">
        <f t="shared" si="16"/>
        <v>999</v>
      </c>
      <c r="AQ44" s="439">
        <f t="shared" ca="1" si="9"/>
        <v>1</v>
      </c>
      <c r="AR44" s="439">
        <f t="shared" ca="1" si="10"/>
        <v>0</v>
      </c>
      <c r="AS44" s="185"/>
      <c r="AT44" s="178"/>
      <c r="AU44" s="361" t="str">
        <f>IF($C44=$AB$15,'NTS ONLY_set_year'!$E$143," ")&amp;$D44</f>
        <v xml:space="preserve"> </v>
      </c>
      <c r="AV44" s="178">
        <f t="shared" ca="1" si="21"/>
        <v>0</v>
      </c>
      <c r="AW44" s="262">
        <f t="shared" ca="1" si="22"/>
        <v>0</v>
      </c>
      <c r="AX44" s="178"/>
      <c r="AY44" s="178"/>
      <c r="AZ44" s="178"/>
      <c r="BA44" s="178"/>
      <c r="BB44" s="178"/>
      <c r="BC44" s="178"/>
      <c r="BD44" s="178"/>
      <c r="BE44" s="178"/>
      <c r="BF44" s="178"/>
      <c r="BG44" s="178"/>
      <c r="BH44" s="178"/>
      <c r="BI44" s="178"/>
      <c r="BJ44" s="178"/>
      <c r="BK44" s="178"/>
      <c r="BL44" s="178"/>
      <c r="BM44" s="535">
        <f t="shared" si="20"/>
        <v>1</v>
      </c>
      <c r="BN44" s="361">
        <f t="shared" si="20"/>
        <v>1</v>
      </c>
      <c r="BO44" s="178"/>
      <c r="BP44" s="179"/>
      <c r="BQ44" s="325"/>
      <c r="BR44" s="10"/>
      <c r="BS44" s="10"/>
      <c r="BT44" s="10"/>
      <c r="IU44" s="21"/>
    </row>
    <row r="45" spans="1:255" customFormat="1" ht="12.75">
      <c r="A45" s="5"/>
      <c r="B45" s="13">
        <v>26</v>
      </c>
      <c r="C45" s="22"/>
      <c r="D45" s="116"/>
      <c r="E45" s="121"/>
      <c r="F45" s="121"/>
      <c r="G45" s="121" t="str">
        <f ca="1">IF(ISBLANK(D45),IF(AND(ISNUMBER(D44),D44&lt;$AF$5),'NTS ONLY_set_year'!$E$62,"- -"),IF(D45&gt;$AF$5,$AG$5,IF(D45&gt;D44+1,$AG$6,IF(D45&lt;D44,$AG$7,Y45))))</f>
        <v>- -</v>
      </c>
      <c r="H45" s="24"/>
      <c r="I45" s="23"/>
      <c r="J45" s="25"/>
      <c r="K45" s="38"/>
      <c r="L45" s="39"/>
      <c r="M45" s="37" t="str">
        <f t="shared" si="3"/>
        <v/>
      </c>
      <c r="N45" s="27"/>
      <c r="O45" s="28"/>
      <c r="P45" s="29"/>
      <c r="Q45" s="28"/>
      <c r="R45" s="26" t="str">
        <f t="shared" si="12"/>
        <v/>
      </c>
      <c r="S45" s="62"/>
      <c r="T45" s="179" t="str">
        <f ca="1">INDEX('NTS ONLY_set_year'!E:E,MATCH(TEXT($X45,"Ddd"),'NTS ONLY_set_year'!C:C,0))</f>
        <v>Dim</v>
      </c>
      <c r="U45" s="249" t="str">
        <f t="shared" ca="1" si="13"/>
        <v>juin</v>
      </c>
      <c r="V45" s="184"/>
      <c r="W45" s="179"/>
      <c r="X45" s="430">
        <f t="shared" ca="1" si="17"/>
        <v>42155</v>
      </c>
      <c r="Y45" s="568" t="str">
        <f t="shared" ca="1" si="14"/>
        <v>Dim. juin , 2015</v>
      </c>
      <c r="Z45" s="431">
        <f t="shared" ca="1" si="4"/>
        <v>30</v>
      </c>
      <c r="AA45" s="432">
        <f t="shared" ca="1" si="5"/>
        <v>6</v>
      </c>
      <c r="AB45" s="229">
        <f t="shared" ca="1" si="15"/>
        <v>0</v>
      </c>
      <c r="AC45" s="179"/>
      <c r="AD45" s="179"/>
      <c r="AE45" s="179"/>
      <c r="AF45" s="433">
        <f t="shared" ca="1" si="6"/>
        <v>99</v>
      </c>
      <c r="AG45" s="434">
        <f ca="1">MIN(AF45:AF$195)</f>
        <v>99</v>
      </c>
      <c r="AH45" s="178" t="b">
        <f t="shared" si="7"/>
        <v>0</v>
      </c>
      <c r="AI45" s="179"/>
      <c r="AJ45" s="435">
        <f t="shared" ca="1" si="8"/>
        <v>0</v>
      </c>
      <c r="AK45" s="436">
        <f>MAX(L$20:L44)</f>
        <v>0</v>
      </c>
      <c r="AL45" s="185" t="str">
        <f t="shared" si="18"/>
        <v>- -</v>
      </c>
      <c r="AM45" s="185">
        <f>MIN(K46:K$194)</f>
        <v>0</v>
      </c>
      <c r="AN45" s="438" t="str">
        <f t="shared" si="19"/>
        <v>- -</v>
      </c>
      <c r="AO45" s="185"/>
      <c r="AP45" s="438">
        <f t="shared" si="16"/>
        <v>999</v>
      </c>
      <c r="AQ45" s="439">
        <f t="shared" ca="1" si="9"/>
        <v>1</v>
      </c>
      <c r="AR45" s="439">
        <f t="shared" ca="1" si="10"/>
        <v>0</v>
      </c>
      <c r="AS45" s="185"/>
      <c r="AT45" s="178"/>
      <c r="AU45" s="361" t="str">
        <f>IF($C45=$AB$15,'NTS ONLY_set_year'!$E$143," ")&amp;$D45</f>
        <v xml:space="preserve"> </v>
      </c>
      <c r="AV45" s="178">
        <f t="shared" ca="1" si="21"/>
        <v>0</v>
      </c>
      <c r="AW45" s="262">
        <f t="shared" ca="1" si="22"/>
        <v>0</v>
      </c>
      <c r="AX45" s="178"/>
      <c r="AY45" s="178"/>
      <c r="AZ45" s="178"/>
      <c r="BA45" s="178"/>
      <c r="BB45" s="178"/>
      <c r="BC45" s="178"/>
      <c r="BD45" s="178"/>
      <c r="BE45" s="178"/>
      <c r="BF45" s="178"/>
      <c r="BG45" s="178"/>
      <c r="BH45" s="178"/>
      <c r="BI45" s="178"/>
      <c r="BJ45" s="178"/>
      <c r="BK45" s="178"/>
      <c r="BL45" s="178"/>
      <c r="BM45" s="535">
        <f t="shared" si="20"/>
        <v>1</v>
      </c>
      <c r="BN45" s="361">
        <f t="shared" si="20"/>
        <v>1</v>
      </c>
      <c r="BO45" s="178"/>
      <c r="BP45" s="179"/>
      <c r="BQ45" s="325"/>
      <c r="BR45" s="10"/>
      <c r="BS45" s="10"/>
      <c r="BT45" s="10"/>
      <c r="IU45" s="21"/>
    </row>
    <row r="46" spans="1:255" customFormat="1" ht="12.75">
      <c r="A46" s="5"/>
      <c r="B46" s="13">
        <v>27</v>
      </c>
      <c r="C46" s="22"/>
      <c r="D46" s="116"/>
      <c r="E46" s="121"/>
      <c r="F46" s="121"/>
      <c r="G46" s="121" t="str">
        <f ca="1">IF(ISBLANK(D46),IF(AND(ISNUMBER(D45),D45&lt;$AF$5),'NTS ONLY_set_year'!$E$62,"- -"),IF(D46&gt;$AF$5,$AG$5,IF(D46&gt;D45+1,$AG$6,IF(D46&lt;D45,$AG$7,Y46))))</f>
        <v>- -</v>
      </c>
      <c r="H46" s="24"/>
      <c r="I46" s="23"/>
      <c r="J46" s="25"/>
      <c r="K46" s="38"/>
      <c r="L46" s="39"/>
      <c r="M46" s="37" t="str">
        <f t="shared" si="3"/>
        <v/>
      </c>
      <c r="N46" s="27"/>
      <c r="O46" s="28"/>
      <c r="P46" s="29"/>
      <c r="Q46" s="28"/>
      <c r="R46" s="26" t="str">
        <f t="shared" si="12"/>
        <v/>
      </c>
      <c r="S46" s="62"/>
      <c r="T46" s="179" t="str">
        <f ca="1">INDEX('NTS ONLY_set_year'!E:E,MATCH(TEXT($X46,"Ddd"),'NTS ONLY_set_year'!C:C,0))</f>
        <v>Dim</v>
      </c>
      <c r="U46" s="249" t="str">
        <f t="shared" ca="1" si="13"/>
        <v>juin</v>
      </c>
      <c r="V46" s="184"/>
      <c r="W46" s="179"/>
      <c r="X46" s="430">
        <f t="shared" ca="1" si="17"/>
        <v>42155</v>
      </c>
      <c r="Y46" s="568" t="str">
        <f t="shared" ca="1" si="14"/>
        <v>Dim. juin , 2015</v>
      </c>
      <c r="Z46" s="431">
        <f t="shared" ca="1" si="4"/>
        <v>30</v>
      </c>
      <c r="AA46" s="432">
        <f t="shared" ca="1" si="5"/>
        <v>6</v>
      </c>
      <c r="AB46" s="229">
        <f t="shared" ca="1" si="15"/>
        <v>0</v>
      </c>
      <c r="AC46" s="179"/>
      <c r="AD46" s="179"/>
      <c r="AE46" s="179"/>
      <c r="AF46" s="433">
        <f t="shared" ca="1" si="6"/>
        <v>99</v>
      </c>
      <c r="AG46" s="434">
        <f ca="1">MIN(AF46:AF$195)</f>
        <v>99</v>
      </c>
      <c r="AH46" s="178" t="b">
        <f t="shared" si="7"/>
        <v>0</v>
      </c>
      <c r="AI46" s="179"/>
      <c r="AJ46" s="435">
        <f t="shared" ca="1" si="8"/>
        <v>0</v>
      </c>
      <c r="AK46" s="436">
        <f>IF(D46&lt;&gt;D45,MAX(L$20:L45),AK45)</f>
        <v>0</v>
      </c>
      <c r="AL46" s="185" t="str">
        <f t="shared" si="18"/>
        <v>- -</v>
      </c>
      <c r="AM46" s="185">
        <f>MIN(K47:K$194)</f>
        <v>0</v>
      </c>
      <c r="AN46" s="438" t="str">
        <f t="shared" si="19"/>
        <v>- -</v>
      </c>
      <c r="AO46" s="185"/>
      <c r="AP46" s="438">
        <f t="shared" si="16"/>
        <v>999</v>
      </c>
      <c r="AQ46" s="439">
        <f t="shared" ca="1" si="9"/>
        <v>1</v>
      </c>
      <c r="AR46" s="439">
        <f t="shared" ca="1" si="10"/>
        <v>0</v>
      </c>
      <c r="AS46" s="185"/>
      <c r="AT46" s="178"/>
      <c r="AU46" s="361" t="str">
        <f>IF($C46=$AB$15,'NTS ONLY_set_year'!$E$143," ")&amp;$D46</f>
        <v xml:space="preserve"> </v>
      </c>
      <c r="AV46" s="178">
        <f t="shared" ca="1" si="21"/>
        <v>0</v>
      </c>
      <c r="AW46" s="262">
        <f t="shared" ca="1" si="22"/>
        <v>0</v>
      </c>
      <c r="AX46" s="178"/>
      <c r="AY46" s="178"/>
      <c r="AZ46" s="178"/>
      <c r="BA46" s="178"/>
      <c r="BB46" s="178"/>
      <c r="BC46" s="178"/>
      <c r="BD46" s="178"/>
      <c r="BE46" s="178"/>
      <c r="BF46" s="178"/>
      <c r="BG46" s="178"/>
      <c r="BH46" s="178"/>
      <c r="BI46" s="178"/>
      <c r="BJ46" s="178"/>
      <c r="BK46" s="178"/>
      <c r="BL46" s="178"/>
      <c r="BM46" s="535">
        <f t="shared" si="20"/>
        <v>1</v>
      </c>
      <c r="BN46" s="361">
        <f t="shared" si="20"/>
        <v>1</v>
      </c>
      <c r="BO46" s="178"/>
      <c r="BP46" s="179"/>
      <c r="BQ46" s="325"/>
      <c r="BR46" s="10"/>
      <c r="BS46" s="10"/>
      <c r="BT46" s="10"/>
      <c r="IU46" s="21"/>
    </row>
    <row r="47" spans="1:255" customFormat="1" ht="12.75">
      <c r="A47" s="5"/>
      <c r="B47" s="13">
        <v>28</v>
      </c>
      <c r="C47" s="22"/>
      <c r="D47" s="116"/>
      <c r="E47" s="121"/>
      <c r="F47" s="121"/>
      <c r="G47" s="121" t="str">
        <f ca="1">IF(ISBLANK(D47),IF(AND(ISNUMBER(D46),D46&lt;$AF$5),'NTS ONLY_set_year'!$E$62,"- -"),IF(D47&gt;$AF$5,$AG$5,IF(D47&gt;D46+1,$AG$6,IF(D47&lt;D46,$AG$7,Y47))))</f>
        <v>- -</v>
      </c>
      <c r="H47" s="24"/>
      <c r="I47" s="23"/>
      <c r="J47" s="25"/>
      <c r="K47" s="38"/>
      <c r="L47" s="39"/>
      <c r="M47" s="37" t="str">
        <f t="shared" si="3"/>
        <v/>
      </c>
      <c r="N47" s="27"/>
      <c r="O47" s="28"/>
      <c r="P47" s="29"/>
      <c r="Q47" s="28"/>
      <c r="R47" s="26" t="str">
        <f t="shared" si="12"/>
        <v/>
      </c>
      <c r="S47" s="62"/>
      <c r="T47" s="179" t="str">
        <f ca="1">INDEX('NTS ONLY_set_year'!E:E,MATCH(TEXT($X47,"Ddd"),'NTS ONLY_set_year'!C:C,0))</f>
        <v>Dim</v>
      </c>
      <c r="U47" s="249" t="str">
        <f t="shared" ca="1" si="13"/>
        <v>juin</v>
      </c>
      <c r="V47" s="184"/>
      <c r="W47" s="179"/>
      <c r="X47" s="430">
        <f t="shared" ca="1" si="17"/>
        <v>42155</v>
      </c>
      <c r="Y47" s="568" t="str">
        <f t="shared" ca="1" si="14"/>
        <v>Dim. juin , 2015</v>
      </c>
      <c r="Z47" s="431">
        <f t="shared" ca="1" si="4"/>
        <v>30</v>
      </c>
      <c r="AA47" s="432">
        <f t="shared" ca="1" si="5"/>
        <v>6</v>
      </c>
      <c r="AB47" s="229">
        <f t="shared" ca="1" si="15"/>
        <v>0</v>
      </c>
      <c r="AC47" s="179"/>
      <c r="AD47" s="179"/>
      <c r="AE47" s="179"/>
      <c r="AF47" s="433">
        <f t="shared" ca="1" si="6"/>
        <v>99</v>
      </c>
      <c r="AG47" s="434">
        <f ca="1">MIN(AF47:AF$195)</f>
        <v>99</v>
      </c>
      <c r="AH47" s="178" t="b">
        <f t="shared" si="7"/>
        <v>0</v>
      </c>
      <c r="AI47" s="179"/>
      <c r="AJ47" s="435">
        <f t="shared" ca="1" si="8"/>
        <v>0</v>
      </c>
      <c r="AK47" s="436">
        <f>IF(D47&lt;&gt;D46,MAX(L$20:L46),AK46)</f>
        <v>0</v>
      </c>
      <c r="AL47" s="185" t="str">
        <f t="shared" si="18"/>
        <v>- -</v>
      </c>
      <c r="AM47" s="185">
        <f>MIN(K48:K$194)</f>
        <v>0</v>
      </c>
      <c r="AN47" s="438" t="str">
        <f t="shared" si="19"/>
        <v>- -</v>
      </c>
      <c r="AO47" s="185"/>
      <c r="AP47" s="438">
        <f t="shared" si="16"/>
        <v>999</v>
      </c>
      <c r="AQ47" s="439">
        <f t="shared" ca="1" si="9"/>
        <v>1</v>
      </c>
      <c r="AR47" s="439">
        <f t="shared" ca="1" si="10"/>
        <v>0</v>
      </c>
      <c r="AS47" s="185"/>
      <c r="AT47" s="178"/>
      <c r="AU47" s="361" t="str">
        <f>IF($C47=$AB$15,'NTS ONLY_set_year'!$E$143," ")&amp;$D47</f>
        <v xml:space="preserve"> </v>
      </c>
      <c r="AV47" s="178">
        <f t="shared" ca="1" si="21"/>
        <v>0</v>
      </c>
      <c r="AW47" s="262">
        <f t="shared" ca="1" si="22"/>
        <v>0</v>
      </c>
      <c r="AX47" s="178"/>
      <c r="AY47" s="178"/>
      <c r="AZ47" s="178"/>
      <c r="BA47" s="178"/>
      <c r="BB47" s="178"/>
      <c r="BC47" s="178"/>
      <c r="BD47" s="178"/>
      <c r="BE47" s="178"/>
      <c r="BF47" s="178"/>
      <c r="BG47" s="178"/>
      <c r="BH47" s="178"/>
      <c r="BI47" s="178"/>
      <c r="BJ47" s="178"/>
      <c r="BK47" s="178"/>
      <c r="BL47" s="178"/>
      <c r="BM47" s="535">
        <f t="shared" si="20"/>
        <v>1</v>
      </c>
      <c r="BN47" s="361">
        <f t="shared" si="20"/>
        <v>1</v>
      </c>
      <c r="BO47" s="178"/>
      <c r="BP47" s="179"/>
      <c r="BQ47" s="325"/>
      <c r="BR47" s="10"/>
      <c r="BS47" s="10"/>
      <c r="BT47" s="10"/>
      <c r="IU47" s="21"/>
    </row>
    <row r="48" spans="1:255" customFormat="1" ht="12.75">
      <c r="A48" s="5"/>
      <c r="B48" s="13">
        <v>29</v>
      </c>
      <c r="C48" s="22"/>
      <c r="D48" s="116"/>
      <c r="E48" s="121"/>
      <c r="F48" s="121"/>
      <c r="G48" s="121" t="str">
        <f ca="1">IF(ISBLANK(D48),IF(AND(ISNUMBER(D47),D47&lt;$AF$5),'NTS ONLY_set_year'!$E$62,"- -"),IF(D48&gt;$AF$5,$AG$5,IF(D48&gt;D47+1,$AG$6,IF(D48&lt;D47,$AG$7,Y48))))</f>
        <v>- -</v>
      </c>
      <c r="H48" s="24"/>
      <c r="I48" s="23"/>
      <c r="J48" s="25"/>
      <c r="K48" s="38"/>
      <c r="L48" s="39"/>
      <c r="M48" s="37" t="str">
        <f t="shared" si="3"/>
        <v/>
      </c>
      <c r="N48" s="27"/>
      <c r="O48" s="28"/>
      <c r="P48" s="29"/>
      <c r="Q48" s="28"/>
      <c r="R48" s="26" t="str">
        <f t="shared" si="12"/>
        <v/>
      </c>
      <c r="S48" s="62"/>
      <c r="T48" s="179" t="str">
        <f ca="1">INDEX('NTS ONLY_set_year'!E:E,MATCH(TEXT($X48,"Ddd"),'NTS ONLY_set_year'!C:C,0))</f>
        <v>Dim</v>
      </c>
      <c r="U48" s="249" t="str">
        <f t="shared" ca="1" si="13"/>
        <v>juin</v>
      </c>
      <c r="V48" s="184"/>
      <c r="W48" s="179"/>
      <c r="X48" s="430">
        <f t="shared" ca="1" si="17"/>
        <v>42155</v>
      </c>
      <c r="Y48" s="568" t="str">
        <f t="shared" ca="1" si="14"/>
        <v>Dim. juin , 2015</v>
      </c>
      <c r="Z48" s="431">
        <f t="shared" ca="1" si="4"/>
        <v>30</v>
      </c>
      <c r="AA48" s="432">
        <f t="shared" ca="1" si="5"/>
        <v>6</v>
      </c>
      <c r="AB48" s="229">
        <f t="shared" ca="1" si="15"/>
        <v>0</v>
      </c>
      <c r="AC48" s="179"/>
      <c r="AD48" s="179"/>
      <c r="AE48" s="179"/>
      <c r="AF48" s="433">
        <f t="shared" ca="1" si="6"/>
        <v>99</v>
      </c>
      <c r="AG48" s="434">
        <f ca="1">MIN(AF48:AF$195)</f>
        <v>99</v>
      </c>
      <c r="AH48" s="178" t="b">
        <f t="shared" si="7"/>
        <v>0</v>
      </c>
      <c r="AI48" s="179"/>
      <c r="AJ48" s="435">
        <f t="shared" ca="1" si="8"/>
        <v>0</v>
      </c>
      <c r="AK48" s="436">
        <f>IF(D48&lt;&gt;D47,MAX(L$20:L47),AK47)</f>
        <v>0</v>
      </c>
      <c r="AL48" s="185" t="str">
        <f t="shared" si="18"/>
        <v>- -</v>
      </c>
      <c r="AM48" s="185">
        <f>MIN(K49:K$194)</f>
        <v>0</v>
      </c>
      <c r="AN48" s="438" t="str">
        <f t="shared" si="19"/>
        <v>- -</v>
      </c>
      <c r="AO48" s="185"/>
      <c r="AP48" s="438">
        <f t="shared" si="16"/>
        <v>999</v>
      </c>
      <c r="AQ48" s="439">
        <f t="shared" ca="1" si="9"/>
        <v>1</v>
      </c>
      <c r="AR48" s="439">
        <f t="shared" ca="1" si="10"/>
        <v>0</v>
      </c>
      <c r="AS48" s="185"/>
      <c r="AT48" s="178"/>
      <c r="AU48" s="361" t="str">
        <f>IF($C48=$AB$15,'NTS ONLY_set_year'!$E$143," ")&amp;$D48</f>
        <v xml:space="preserve"> </v>
      </c>
      <c r="AV48" s="178">
        <f t="shared" ca="1" si="21"/>
        <v>0</v>
      </c>
      <c r="AW48" s="262">
        <f t="shared" ca="1" si="22"/>
        <v>0</v>
      </c>
      <c r="AX48" s="178"/>
      <c r="AY48" s="178"/>
      <c r="AZ48" s="178"/>
      <c r="BA48" s="178"/>
      <c r="BB48" s="178"/>
      <c r="BC48" s="178"/>
      <c r="BD48" s="178"/>
      <c r="BE48" s="178"/>
      <c r="BF48" s="178"/>
      <c r="BG48" s="178"/>
      <c r="BH48" s="178"/>
      <c r="BI48" s="178"/>
      <c r="BJ48" s="178"/>
      <c r="BK48" s="178"/>
      <c r="BL48" s="178"/>
      <c r="BM48" s="535">
        <f t="shared" si="20"/>
        <v>1</v>
      </c>
      <c r="BN48" s="361">
        <f t="shared" si="20"/>
        <v>1</v>
      </c>
      <c r="BO48" s="178"/>
      <c r="BP48" s="179"/>
      <c r="BQ48" s="325"/>
      <c r="BR48" s="10"/>
      <c r="BS48" s="10"/>
      <c r="BT48" s="10"/>
      <c r="IU48" s="21"/>
    </row>
    <row r="49" spans="1:255" customFormat="1" ht="12.75">
      <c r="A49" s="5"/>
      <c r="B49" s="13">
        <v>30</v>
      </c>
      <c r="C49" s="22"/>
      <c r="D49" s="116"/>
      <c r="E49" s="121"/>
      <c r="F49" s="121"/>
      <c r="G49" s="121" t="str">
        <f ca="1">IF(ISBLANK(D49),IF(AND(ISNUMBER(D48),D48&lt;$AF$5),'NTS ONLY_set_year'!$E$62,"- -"),IF(D49&gt;$AF$5,$AG$5,IF(D49&gt;D48+1,$AG$6,IF(D49&lt;D48,$AG$7,Y49))))</f>
        <v>- -</v>
      </c>
      <c r="H49" s="24"/>
      <c r="I49" s="23"/>
      <c r="J49" s="25"/>
      <c r="K49" s="38"/>
      <c r="L49" s="39"/>
      <c r="M49" s="37" t="str">
        <f t="shared" si="3"/>
        <v/>
      </c>
      <c r="N49" s="27"/>
      <c r="O49" s="28"/>
      <c r="P49" s="29"/>
      <c r="Q49" s="28"/>
      <c r="R49" s="26" t="str">
        <f t="shared" si="12"/>
        <v/>
      </c>
      <c r="S49" s="62"/>
      <c r="T49" s="179" t="str">
        <f ca="1">INDEX('NTS ONLY_set_year'!E:E,MATCH(TEXT($X49,"Ddd"),'NTS ONLY_set_year'!C:C,0))</f>
        <v>Dim</v>
      </c>
      <c r="U49" s="249" t="str">
        <f t="shared" ca="1" si="13"/>
        <v>juin</v>
      </c>
      <c r="V49" s="184"/>
      <c r="W49" s="179"/>
      <c r="X49" s="430">
        <f t="shared" ca="1" si="17"/>
        <v>42155</v>
      </c>
      <c r="Y49" s="568" t="str">
        <f t="shared" ca="1" si="14"/>
        <v>Dim. juin , 2015</v>
      </c>
      <c r="Z49" s="431">
        <f t="shared" ca="1" si="4"/>
        <v>30</v>
      </c>
      <c r="AA49" s="432">
        <f t="shared" ca="1" si="5"/>
        <v>6</v>
      </c>
      <c r="AB49" s="229">
        <f t="shared" ca="1" si="15"/>
        <v>0</v>
      </c>
      <c r="AC49" s="179"/>
      <c r="AD49" s="179"/>
      <c r="AE49" s="179"/>
      <c r="AF49" s="433">
        <f t="shared" ca="1" si="6"/>
        <v>99</v>
      </c>
      <c r="AG49" s="434">
        <f ca="1">MIN(AF49:AF$195)</f>
        <v>99</v>
      </c>
      <c r="AH49" s="178" t="b">
        <f t="shared" si="7"/>
        <v>0</v>
      </c>
      <c r="AI49" s="179"/>
      <c r="AJ49" s="435">
        <f t="shared" ca="1" si="8"/>
        <v>0</v>
      </c>
      <c r="AK49" s="436">
        <f>IF(D49&lt;&gt;D48,MAX(L$20:L48),AK48)</f>
        <v>0</v>
      </c>
      <c r="AL49" s="185" t="str">
        <f t="shared" si="18"/>
        <v>- -</v>
      </c>
      <c r="AM49" s="185">
        <f>MIN(K50:K$194)</f>
        <v>0</v>
      </c>
      <c r="AN49" s="438" t="str">
        <f t="shared" si="19"/>
        <v>- -</v>
      </c>
      <c r="AO49" s="185"/>
      <c r="AP49" s="438">
        <f t="shared" si="16"/>
        <v>999</v>
      </c>
      <c r="AQ49" s="439">
        <f t="shared" ca="1" si="9"/>
        <v>1</v>
      </c>
      <c r="AR49" s="439">
        <f t="shared" ca="1" si="10"/>
        <v>0</v>
      </c>
      <c r="AS49" s="185"/>
      <c r="AT49" s="178"/>
      <c r="AU49" s="361" t="str">
        <f>IF($C49=$AB$15,'NTS ONLY_set_year'!$E$143," ")&amp;$D49</f>
        <v xml:space="preserve"> </v>
      </c>
      <c r="AV49" s="178">
        <f t="shared" ca="1" si="21"/>
        <v>0</v>
      </c>
      <c r="AW49" s="262">
        <f t="shared" ca="1" si="22"/>
        <v>0</v>
      </c>
      <c r="AX49" s="178"/>
      <c r="AY49" s="178"/>
      <c r="AZ49" s="178"/>
      <c r="BA49" s="178"/>
      <c r="BB49" s="178"/>
      <c r="BC49" s="178"/>
      <c r="BD49" s="178"/>
      <c r="BE49" s="178"/>
      <c r="BF49" s="178"/>
      <c r="BG49" s="178"/>
      <c r="BH49" s="178"/>
      <c r="BI49" s="178"/>
      <c r="BJ49" s="178"/>
      <c r="BK49" s="178"/>
      <c r="BL49" s="178"/>
      <c r="BM49" s="535">
        <f t="shared" si="20"/>
        <v>1</v>
      </c>
      <c r="BN49" s="361">
        <f t="shared" si="20"/>
        <v>1</v>
      </c>
      <c r="BO49" s="178"/>
      <c r="BP49" s="179"/>
      <c r="BQ49" s="325"/>
      <c r="BR49" s="10"/>
      <c r="BS49" s="10"/>
      <c r="BT49" s="10"/>
      <c r="IU49" s="21"/>
    </row>
    <row r="50" spans="1:255" customFormat="1" ht="12.75">
      <c r="A50" s="5"/>
      <c r="B50" s="13">
        <v>31</v>
      </c>
      <c r="C50" s="22"/>
      <c r="D50" s="116"/>
      <c r="E50" s="121"/>
      <c r="F50" s="121"/>
      <c r="G50" s="121" t="str">
        <f ca="1">IF(ISBLANK(D50),IF(AND(ISNUMBER(D49),D49&lt;$AF$5),'NTS ONLY_set_year'!$E$62,"- -"),IF(D50&gt;$AF$5,$AG$5,IF(D50&gt;D49+1,$AG$6,IF(D50&lt;D49,$AG$7,Y50))))</f>
        <v>- -</v>
      </c>
      <c r="H50" s="24"/>
      <c r="I50" s="23"/>
      <c r="J50" s="25"/>
      <c r="K50" s="38"/>
      <c r="L50" s="39"/>
      <c r="M50" s="37" t="str">
        <f t="shared" si="3"/>
        <v/>
      </c>
      <c r="N50" s="27"/>
      <c r="O50" s="28"/>
      <c r="P50" s="29"/>
      <c r="Q50" s="28"/>
      <c r="R50" s="26" t="str">
        <f t="shared" si="12"/>
        <v/>
      </c>
      <c r="S50" s="62"/>
      <c r="T50" s="179" t="str">
        <f ca="1">INDEX('NTS ONLY_set_year'!E:E,MATCH(TEXT($X50,"Ddd"),'NTS ONLY_set_year'!C:C,0))</f>
        <v>Dim</v>
      </c>
      <c r="U50" s="249" t="str">
        <f t="shared" ca="1" si="13"/>
        <v>juin</v>
      </c>
      <c r="V50" s="184"/>
      <c r="W50" s="179"/>
      <c r="X50" s="430">
        <f t="shared" ca="1" si="17"/>
        <v>42155</v>
      </c>
      <c r="Y50" s="568" t="str">
        <f t="shared" ca="1" si="14"/>
        <v>Dim. juin , 2015</v>
      </c>
      <c r="Z50" s="431">
        <f t="shared" ca="1" si="4"/>
        <v>30</v>
      </c>
      <c r="AA50" s="432">
        <f t="shared" ca="1" si="5"/>
        <v>6</v>
      </c>
      <c r="AB50" s="229">
        <f t="shared" ca="1" si="15"/>
        <v>0</v>
      </c>
      <c r="AC50" s="179"/>
      <c r="AD50" s="179"/>
      <c r="AE50" s="179"/>
      <c r="AF50" s="433">
        <f t="shared" ca="1" si="6"/>
        <v>99</v>
      </c>
      <c r="AG50" s="434">
        <f ca="1">MIN(AF50:AF$195)</f>
        <v>99</v>
      </c>
      <c r="AH50" s="178" t="b">
        <f t="shared" si="7"/>
        <v>0</v>
      </c>
      <c r="AI50" s="179"/>
      <c r="AJ50" s="435">
        <f t="shared" ca="1" si="8"/>
        <v>0</v>
      </c>
      <c r="AK50" s="229">
        <f>IF(D50&lt;&gt;D49,MAX(L$20:L49),AK49)</f>
        <v>0</v>
      </c>
      <c r="AL50" s="185" t="str">
        <f t="shared" si="18"/>
        <v>- -</v>
      </c>
      <c r="AM50" s="185">
        <f>MIN(K51:K$194)</f>
        <v>0</v>
      </c>
      <c r="AN50" s="438" t="str">
        <f t="shared" si="19"/>
        <v>- -</v>
      </c>
      <c r="AO50" s="178"/>
      <c r="AP50" s="438">
        <f t="shared" si="16"/>
        <v>999</v>
      </c>
      <c r="AQ50" s="431">
        <f t="shared" ca="1" si="9"/>
        <v>1</v>
      </c>
      <c r="AR50" s="431">
        <f t="shared" ca="1" si="10"/>
        <v>0</v>
      </c>
      <c r="AS50" s="178"/>
      <c r="AT50" s="178"/>
      <c r="AU50" s="361" t="str">
        <f>IF($C50=$AB$15,'NTS ONLY_set_year'!$E$143," ")&amp;$D50</f>
        <v xml:space="preserve"> </v>
      </c>
      <c r="AV50" s="178">
        <f t="shared" ca="1" si="21"/>
        <v>0</v>
      </c>
      <c r="AW50" s="262">
        <f t="shared" ca="1" si="22"/>
        <v>0</v>
      </c>
      <c r="AX50" s="178"/>
      <c r="AY50" s="178"/>
      <c r="AZ50" s="178"/>
      <c r="BA50" s="178"/>
      <c r="BB50" s="178"/>
      <c r="BC50" s="178"/>
      <c r="BD50" s="178"/>
      <c r="BE50" s="178"/>
      <c r="BF50" s="178"/>
      <c r="BG50" s="178"/>
      <c r="BH50" s="178"/>
      <c r="BI50" s="178"/>
      <c r="BJ50" s="178"/>
      <c r="BK50" s="178"/>
      <c r="BL50" s="178"/>
      <c r="BM50" s="535">
        <f t="shared" si="20"/>
        <v>1</v>
      </c>
      <c r="BN50" s="361">
        <f t="shared" si="20"/>
        <v>1</v>
      </c>
      <c r="BO50" s="178"/>
      <c r="BP50" s="179"/>
      <c r="BQ50" s="325"/>
      <c r="BR50" s="10"/>
      <c r="BS50" s="10"/>
      <c r="BT50" s="10"/>
      <c r="IU50" s="21"/>
    </row>
    <row r="51" spans="1:255" customFormat="1" ht="12.75">
      <c r="A51" s="5"/>
      <c r="B51" s="13">
        <v>32</v>
      </c>
      <c r="C51" s="22"/>
      <c r="D51" s="116"/>
      <c r="E51" s="121"/>
      <c r="F51" s="121"/>
      <c r="G51" s="121" t="str">
        <f ca="1">IF(ISBLANK(D51),IF(AND(ISNUMBER(D50),D50&lt;$AF$5),'NTS ONLY_set_year'!$E$62,"- -"),IF(D51&gt;$AF$5,$AG$5,IF(D51&gt;D50+1,$AG$6,IF(D51&lt;D50,$AG$7,Y51))))</f>
        <v>- -</v>
      </c>
      <c r="H51" s="24"/>
      <c r="I51" s="23"/>
      <c r="J51" s="25"/>
      <c r="K51" s="38"/>
      <c r="L51" s="39"/>
      <c r="M51" s="37" t="str">
        <f t="shared" si="3"/>
        <v/>
      </c>
      <c r="N51" s="27"/>
      <c r="O51" s="28"/>
      <c r="P51" s="29"/>
      <c r="Q51" s="28"/>
      <c r="R51" s="26" t="str">
        <f t="shared" si="12"/>
        <v/>
      </c>
      <c r="S51" s="62"/>
      <c r="T51" s="179" t="str">
        <f ca="1">INDEX('NTS ONLY_set_year'!E:E,MATCH(TEXT($X51,"Ddd"),'NTS ONLY_set_year'!C:C,0))</f>
        <v>Dim</v>
      </c>
      <c r="U51" s="249" t="str">
        <f t="shared" ca="1" si="13"/>
        <v>juin</v>
      </c>
      <c r="V51" s="184"/>
      <c r="W51" s="179"/>
      <c r="X51" s="430">
        <f t="shared" ca="1" si="17"/>
        <v>42155</v>
      </c>
      <c r="Y51" s="568" t="str">
        <f t="shared" ca="1" si="14"/>
        <v>Dim. juin , 2015</v>
      </c>
      <c r="Z51" s="431">
        <f t="shared" ca="1" si="4"/>
        <v>30</v>
      </c>
      <c r="AA51" s="432">
        <f t="shared" ca="1" si="5"/>
        <v>6</v>
      </c>
      <c r="AB51" s="229">
        <f t="shared" ca="1" si="15"/>
        <v>0</v>
      </c>
      <c r="AC51" s="179"/>
      <c r="AD51" s="179"/>
      <c r="AE51" s="179"/>
      <c r="AF51" s="433">
        <f t="shared" ca="1" si="6"/>
        <v>99</v>
      </c>
      <c r="AG51" s="434">
        <f ca="1">MIN(AF51:AF$195)</f>
        <v>99</v>
      </c>
      <c r="AH51" s="178" t="b">
        <f t="shared" si="7"/>
        <v>0</v>
      </c>
      <c r="AI51" s="179"/>
      <c r="AJ51" s="435">
        <f t="shared" ca="1" si="8"/>
        <v>0</v>
      </c>
      <c r="AK51" s="229">
        <f>IF(D51&lt;&gt;D50,MAX(L$20:L50),AK50)</f>
        <v>0</v>
      </c>
      <c r="AL51" s="185" t="str">
        <f t="shared" si="18"/>
        <v>- -</v>
      </c>
      <c r="AM51" s="185">
        <f>MIN(K52:K$194)</f>
        <v>0</v>
      </c>
      <c r="AN51" s="438" t="str">
        <f t="shared" si="19"/>
        <v>- -</v>
      </c>
      <c r="AO51" s="178"/>
      <c r="AP51" s="438">
        <f t="shared" si="16"/>
        <v>999</v>
      </c>
      <c r="AQ51" s="431">
        <f t="shared" ca="1" si="9"/>
        <v>1</v>
      </c>
      <c r="AR51" s="431">
        <f t="shared" ca="1" si="10"/>
        <v>0</v>
      </c>
      <c r="AS51" s="178"/>
      <c r="AT51" s="178"/>
      <c r="AU51" s="361" t="str">
        <f>IF($C51=$AB$15,'NTS ONLY_set_year'!$E$143," ")&amp;$D51</f>
        <v xml:space="preserve"> </v>
      </c>
      <c r="AV51" s="178">
        <f t="shared" ca="1" si="21"/>
        <v>0</v>
      </c>
      <c r="AW51" s="262">
        <f t="shared" ca="1" si="22"/>
        <v>0</v>
      </c>
      <c r="AX51" s="178"/>
      <c r="AY51" s="178"/>
      <c r="AZ51" s="178"/>
      <c r="BA51" s="178"/>
      <c r="BB51" s="178"/>
      <c r="BC51" s="178"/>
      <c r="BD51" s="178"/>
      <c r="BE51" s="178"/>
      <c r="BF51" s="178"/>
      <c r="BG51" s="178"/>
      <c r="BH51" s="178"/>
      <c r="BI51" s="178"/>
      <c r="BJ51" s="178"/>
      <c r="BK51" s="178"/>
      <c r="BL51" s="178"/>
      <c r="BM51" s="535">
        <f t="shared" si="20"/>
        <v>1</v>
      </c>
      <c r="BN51" s="361">
        <f t="shared" si="20"/>
        <v>1</v>
      </c>
      <c r="BO51" s="178"/>
      <c r="BP51" s="179"/>
      <c r="BQ51" s="325"/>
      <c r="BR51" s="10"/>
      <c r="BS51" s="10"/>
      <c r="BT51" s="10"/>
      <c r="IU51" s="21"/>
    </row>
    <row r="52" spans="1:255" customFormat="1" ht="12.75">
      <c r="A52" s="5"/>
      <c r="B52" s="13">
        <v>33</v>
      </c>
      <c r="C52" s="22"/>
      <c r="D52" s="116"/>
      <c r="E52" s="121"/>
      <c r="F52" s="121"/>
      <c r="G52" s="121" t="str">
        <f ca="1">IF(ISBLANK(D52),IF(AND(ISNUMBER(D51),D51&lt;$AF$5),'NTS ONLY_set_year'!$E$62,"- -"),IF(D52&gt;$AF$5,$AG$5,IF(D52&gt;D51+1,$AG$6,IF(D52&lt;D51,$AG$7,Y52))))</f>
        <v>- -</v>
      </c>
      <c r="H52" s="24"/>
      <c r="I52" s="23"/>
      <c r="J52" s="25"/>
      <c r="K52" s="38"/>
      <c r="L52" s="39"/>
      <c r="M52" s="37" t="str">
        <f t="shared" si="3"/>
        <v/>
      </c>
      <c r="N52" s="27"/>
      <c r="O52" s="28"/>
      <c r="P52" s="29"/>
      <c r="Q52" s="28"/>
      <c r="R52" s="26" t="str">
        <f t="shared" si="12"/>
        <v/>
      </c>
      <c r="S52" s="62"/>
      <c r="T52" s="179" t="str">
        <f ca="1">INDEX('NTS ONLY_set_year'!E:E,MATCH(TEXT($X52,"Ddd"),'NTS ONLY_set_year'!C:C,0))</f>
        <v>Dim</v>
      </c>
      <c r="U52" s="249" t="str">
        <f t="shared" ca="1" si="13"/>
        <v>juin</v>
      </c>
      <c r="V52" s="184"/>
      <c r="W52" s="179"/>
      <c r="X52" s="430">
        <f t="shared" ca="1" si="17"/>
        <v>42155</v>
      </c>
      <c r="Y52" s="568" t="str">
        <f t="shared" ca="1" si="14"/>
        <v>Dim. juin , 2015</v>
      </c>
      <c r="Z52" s="431">
        <f t="shared" ca="1" si="4"/>
        <v>30</v>
      </c>
      <c r="AA52" s="432">
        <f t="shared" ca="1" si="5"/>
        <v>6</v>
      </c>
      <c r="AB52" s="229">
        <f t="shared" ca="1" si="15"/>
        <v>0</v>
      </c>
      <c r="AC52" s="179"/>
      <c r="AD52" s="179"/>
      <c r="AE52" s="179"/>
      <c r="AF52" s="433">
        <f t="shared" ca="1" si="6"/>
        <v>99</v>
      </c>
      <c r="AG52" s="434">
        <f ca="1">MIN(AF52:AF$195)</f>
        <v>99</v>
      </c>
      <c r="AH52" s="178" t="b">
        <f t="shared" si="7"/>
        <v>0</v>
      </c>
      <c r="AI52" s="179"/>
      <c r="AJ52" s="435">
        <f t="shared" ca="1" si="8"/>
        <v>0</v>
      </c>
      <c r="AK52" s="229">
        <f>IF(D52&lt;&gt;D51,MAX(L$20:L51),AK51)</f>
        <v>0</v>
      </c>
      <c r="AL52" s="185" t="str">
        <f t="shared" si="18"/>
        <v>- -</v>
      </c>
      <c r="AM52" s="185">
        <f>MIN(K53:K$194)</f>
        <v>0</v>
      </c>
      <c r="AN52" s="438" t="str">
        <f t="shared" si="19"/>
        <v>- -</v>
      </c>
      <c r="AO52" s="178"/>
      <c r="AP52" s="438">
        <f t="shared" si="16"/>
        <v>999</v>
      </c>
      <c r="AQ52" s="431">
        <f t="shared" ca="1" si="9"/>
        <v>1</v>
      </c>
      <c r="AR52" s="431">
        <f t="shared" ca="1" si="10"/>
        <v>0</v>
      </c>
      <c r="AS52" s="178"/>
      <c r="AT52" s="178"/>
      <c r="AU52" s="361" t="str">
        <f>IF($C52=$AB$15,'NTS ONLY_set_year'!$E$143," ")&amp;$D52</f>
        <v xml:space="preserve"> </v>
      </c>
      <c r="AV52" s="178">
        <f t="shared" ca="1" si="21"/>
        <v>0</v>
      </c>
      <c r="AW52" s="262">
        <f t="shared" ca="1" si="22"/>
        <v>0</v>
      </c>
      <c r="AX52" s="178"/>
      <c r="AY52" s="178"/>
      <c r="AZ52" s="178"/>
      <c r="BA52" s="178"/>
      <c r="BB52" s="178"/>
      <c r="BC52" s="178"/>
      <c r="BD52" s="178"/>
      <c r="BE52" s="178"/>
      <c r="BF52" s="178"/>
      <c r="BG52" s="178"/>
      <c r="BH52" s="178"/>
      <c r="BI52" s="178"/>
      <c r="BJ52" s="178"/>
      <c r="BK52" s="178"/>
      <c r="BL52" s="178"/>
      <c r="BM52" s="535">
        <f t="shared" si="20"/>
        <v>1</v>
      </c>
      <c r="BN52" s="361">
        <f t="shared" si="20"/>
        <v>1</v>
      </c>
      <c r="BO52" s="178"/>
      <c r="BP52" s="179"/>
      <c r="BQ52" s="325"/>
      <c r="BR52" s="10"/>
      <c r="BS52" s="10"/>
      <c r="BT52" s="10"/>
      <c r="IU52" s="21"/>
    </row>
    <row r="53" spans="1:255" customFormat="1" ht="12.75">
      <c r="A53" s="5"/>
      <c r="B53" s="13">
        <v>34</v>
      </c>
      <c r="C53" s="22"/>
      <c r="D53" s="116"/>
      <c r="E53" s="121"/>
      <c r="F53" s="121"/>
      <c r="G53" s="121" t="str">
        <f ca="1">IF(ISBLANK(D53),IF(AND(ISNUMBER(D52),D52&lt;$AF$5),'NTS ONLY_set_year'!$E$62,"- -"),IF(D53&gt;$AF$5,$AG$5,IF(D53&gt;D52+1,$AG$6,IF(D53&lt;D52,$AG$7,Y53))))</f>
        <v>- -</v>
      </c>
      <c r="H53" s="24"/>
      <c r="I53" s="23"/>
      <c r="J53" s="25"/>
      <c r="K53" s="38"/>
      <c r="L53" s="39"/>
      <c r="M53" s="37" t="str">
        <f t="shared" si="3"/>
        <v/>
      </c>
      <c r="N53" s="27"/>
      <c r="O53" s="28"/>
      <c r="P53" s="29"/>
      <c r="Q53" s="28"/>
      <c r="R53" s="26" t="str">
        <f t="shared" si="12"/>
        <v/>
      </c>
      <c r="S53" s="62"/>
      <c r="T53" s="179" t="str">
        <f ca="1">INDEX('NTS ONLY_set_year'!E:E,MATCH(TEXT($X53,"Ddd"),'NTS ONLY_set_year'!C:C,0))</f>
        <v>Dim</v>
      </c>
      <c r="U53" s="249" t="str">
        <f t="shared" ca="1" si="13"/>
        <v>juin</v>
      </c>
      <c r="V53" s="184"/>
      <c r="W53" s="179"/>
      <c r="X53" s="430">
        <f t="shared" ca="1" si="17"/>
        <v>42155</v>
      </c>
      <c r="Y53" s="568" t="str">
        <f t="shared" ca="1" si="14"/>
        <v>Dim. juin , 2015</v>
      </c>
      <c r="Z53" s="431">
        <f t="shared" ca="1" si="4"/>
        <v>30</v>
      </c>
      <c r="AA53" s="432">
        <f t="shared" ca="1" si="5"/>
        <v>6</v>
      </c>
      <c r="AB53" s="229">
        <f t="shared" ca="1" si="15"/>
        <v>0</v>
      </c>
      <c r="AC53" s="179"/>
      <c r="AD53" s="179"/>
      <c r="AE53" s="179"/>
      <c r="AF53" s="433">
        <f t="shared" ca="1" si="6"/>
        <v>99</v>
      </c>
      <c r="AG53" s="434">
        <f ca="1">MIN(AF53:AF$195)</f>
        <v>99</v>
      </c>
      <c r="AH53" s="178" t="b">
        <f t="shared" si="7"/>
        <v>0</v>
      </c>
      <c r="AI53" s="179"/>
      <c r="AJ53" s="435">
        <f t="shared" ca="1" si="8"/>
        <v>0</v>
      </c>
      <c r="AK53" s="229">
        <f>IF(D53&lt;&gt;D52,MAX(L$20:L52),AK52)</f>
        <v>0</v>
      </c>
      <c r="AL53" s="185" t="str">
        <f t="shared" si="18"/>
        <v>- -</v>
      </c>
      <c r="AM53" s="185">
        <f>MIN(K54:K$194)</f>
        <v>0</v>
      </c>
      <c r="AN53" s="438" t="str">
        <f t="shared" si="19"/>
        <v>- -</v>
      </c>
      <c r="AO53" s="178"/>
      <c r="AP53" s="438">
        <f t="shared" si="16"/>
        <v>999</v>
      </c>
      <c r="AQ53" s="431">
        <f t="shared" ca="1" si="9"/>
        <v>1</v>
      </c>
      <c r="AR53" s="431">
        <f t="shared" ca="1" si="10"/>
        <v>0</v>
      </c>
      <c r="AS53" s="178"/>
      <c r="AT53" s="178"/>
      <c r="AU53" s="361" t="str">
        <f>IF($C53=$AB$15,'NTS ONLY_set_year'!$E$143," ")&amp;$D53</f>
        <v xml:space="preserve"> </v>
      </c>
      <c r="AV53" s="178">
        <f t="shared" ca="1" si="21"/>
        <v>0</v>
      </c>
      <c r="AW53" s="262">
        <f t="shared" ca="1" si="22"/>
        <v>0</v>
      </c>
      <c r="AX53" s="178"/>
      <c r="AY53" s="178"/>
      <c r="AZ53" s="178"/>
      <c r="BA53" s="178"/>
      <c r="BB53" s="178"/>
      <c r="BC53" s="178"/>
      <c r="BD53" s="178"/>
      <c r="BE53" s="178"/>
      <c r="BF53" s="178"/>
      <c r="BG53" s="178"/>
      <c r="BH53" s="178"/>
      <c r="BI53" s="178"/>
      <c r="BJ53" s="178"/>
      <c r="BK53" s="178"/>
      <c r="BL53" s="178"/>
      <c r="BM53" s="535">
        <f t="shared" si="20"/>
        <v>1</v>
      </c>
      <c r="BN53" s="361">
        <f t="shared" si="20"/>
        <v>1</v>
      </c>
      <c r="BO53" s="178"/>
      <c r="BP53" s="179"/>
      <c r="BQ53" s="325"/>
      <c r="BR53" s="10"/>
      <c r="BS53" s="10"/>
      <c r="BT53" s="10"/>
      <c r="IU53" s="21"/>
    </row>
    <row r="54" spans="1:255" customFormat="1" ht="12.75">
      <c r="A54" s="5"/>
      <c r="B54" s="13">
        <v>35</v>
      </c>
      <c r="C54" s="22"/>
      <c r="D54" s="116"/>
      <c r="E54" s="121"/>
      <c r="F54" s="121"/>
      <c r="G54" s="121" t="str">
        <f ca="1">IF(ISBLANK(D54),IF(AND(ISNUMBER(D53),D53&lt;$AF$5),'NTS ONLY_set_year'!$E$62,"- -"),IF(D54&gt;$AF$5,$AG$5,IF(D54&gt;D53+1,$AG$6,IF(D54&lt;D53,$AG$7,Y54))))</f>
        <v>- -</v>
      </c>
      <c r="H54" s="24"/>
      <c r="I54" s="23"/>
      <c r="J54" s="25"/>
      <c r="K54" s="38"/>
      <c r="L54" s="39"/>
      <c r="M54" s="37" t="str">
        <f t="shared" si="3"/>
        <v/>
      </c>
      <c r="N54" s="27"/>
      <c r="O54" s="28"/>
      <c r="P54" s="29"/>
      <c r="Q54" s="28"/>
      <c r="R54" s="26" t="str">
        <f t="shared" si="12"/>
        <v/>
      </c>
      <c r="S54" s="62"/>
      <c r="T54" s="179" t="str">
        <f ca="1">INDEX('NTS ONLY_set_year'!E:E,MATCH(TEXT($X54,"Ddd"),'NTS ONLY_set_year'!C:C,0))</f>
        <v>Dim</v>
      </c>
      <c r="U54" s="249" t="str">
        <f t="shared" ca="1" si="13"/>
        <v>juin</v>
      </c>
      <c r="V54" s="184"/>
      <c r="W54" s="179"/>
      <c r="X54" s="430">
        <f t="shared" ca="1" si="17"/>
        <v>42155</v>
      </c>
      <c r="Y54" s="568" t="str">
        <f t="shared" ca="1" si="14"/>
        <v>Dim. juin , 2015</v>
      </c>
      <c r="Z54" s="431">
        <f t="shared" ca="1" si="4"/>
        <v>30</v>
      </c>
      <c r="AA54" s="432">
        <f t="shared" ca="1" si="5"/>
        <v>6</v>
      </c>
      <c r="AB54" s="229">
        <f t="shared" ca="1" si="15"/>
        <v>0</v>
      </c>
      <c r="AC54" s="179"/>
      <c r="AD54" s="179"/>
      <c r="AE54" s="179"/>
      <c r="AF54" s="433">
        <f t="shared" ca="1" si="6"/>
        <v>99</v>
      </c>
      <c r="AG54" s="434">
        <f ca="1">MIN(AF54:AF$195)</f>
        <v>99</v>
      </c>
      <c r="AH54" s="178" t="b">
        <f t="shared" si="7"/>
        <v>0</v>
      </c>
      <c r="AI54" s="179"/>
      <c r="AJ54" s="435">
        <f t="shared" ca="1" si="8"/>
        <v>0</v>
      </c>
      <c r="AK54" s="229">
        <f>IF(D54&lt;&gt;D53,MAX(L$20:L53),AK53)</f>
        <v>0</v>
      </c>
      <c r="AL54" s="185" t="str">
        <f t="shared" si="18"/>
        <v>- -</v>
      </c>
      <c r="AM54" s="185">
        <f>MIN(K55:K$194)</f>
        <v>0</v>
      </c>
      <c r="AN54" s="438" t="str">
        <f t="shared" si="19"/>
        <v>- -</v>
      </c>
      <c r="AO54" s="178"/>
      <c r="AP54" s="438">
        <f t="shared" si="16"/>
        <v>999</v>
      </c>
      <c r="AQ54" s="431">
        <f t="shared" ca="1" si="9"/>
        <v>1</v>
      </c>
      <c r="AR54" s="431">
        <f t="shared" ca="1" si="10"/>
        <v>0</v>
      </c>
      <c r="AS54" s="178"/>
      <c r="AT54" s="178"/>
      <c r="AU54" s="361" t="str">
        <f>IF($C54=$AB$15,'NTS ONLY_set_year'!$E$143," ")&amp;$D54</f>
        <v xml:space="preserve"> </v>
      </c>
      <c r="AV54" s="178">
        <f t="shared" ca="1" si="21"/>
        <v>0</v>
      </c>
      <c r="AW54" s="262">
        <f t="shared" ca="1" si="22"/>
        <v>0</v>
      </c>
      <c r="AX54" s="178"/>
      <c r="AY54" s="178"/>
      <c r="AZ54" s="178"/>
      <c r="BA54" s="178"/>
      <c r="BB54" s="178"/>
      <c r="BC54" s="178"/>
      <c r="BD54" s="178"/>
      <c r="BE54" s="178"/>
      <c r="BF54" s="178"/>
      <c r="BG54" s="178"/>
      <c r="BH54" s="178"/>
      <c r="BI54" s="178"/>
      <c r="BJ54" s="178"/>
      <c r="BK54" s="178"/>
      <c r="BL54" s="178"/>
      <c r="BM54" s="535">
        <f t="shared" si="20"/>
        <v>1</v>
      </c>
      <c r="BN54" s="361">
        <f t="shared" si="20"/>
        <v>1</v>
      </c>
      <c r="BO54" s="178"/>
      <c r="BP54" s="179"/>
      <c r="BQ54" s="325"/>
      <c r="BR54" s="10"/>
      <c r="BS54" s="10"/>
      <c r="BT54" s="10"/>
      <c r="IU54" s="21"/>
    </row>
    <row r="55" spans="1:255" customFormat="1" ht="12.75">
      <c r="A55" s="5"/>
      <c r="B55" s="13">
        <v>36</v>
      </c>
      <c r="C55" s="22"/>
      <c r="D55" s="116"/>
      <c r="E55" s="121"/>
      <c r="F55" s="121"/>
      <c r="G55" s="121" t="str">
        <f ca="1">IF(ISBLANK(D55),IF(AND(ISNUMBER(D54),D54&lt;$AF$5),'NTS ONLY_set_year'!$E$62,"- -"),IF(D55&gt;$AF$5,$AG$5,IF(D55&gt;D54+1,$AG$6,IF(D55&lt;D54,$AG$7,Y55))))</f>
        <v>- -</v>
      </c>
      <c r="H55" s="24"/>
      <c r="I55" s="23"/>
      <c r="J55" s="25"/>
      <c r="K55" s="38"/>
      <c r="L55" s="39"/>
      <c r="M55" s="37" t="str">
        <f t="shared" si="3"/>
        <v/>
      </c>
      <c r="N55" s="27"/>
      <c r="O55" s="28"/>
      <c r="P55" s="29"/>
      <c r="Q55" s="28"/>
      <c r="R55" s="26" t="str">
        <f t="shared" si="12"/>
        <v/>
      </c>
      <c r="S55" s="62"/>
      <c r="T55" s="179" t="str">
        <f ca="1">INDEX('NTS ONLY_set_year'!E:E,MATCH(TEXT($X55,"Ddd"),'NTS ONLY_set_year'!C:C,0))</f>
        <v>Dim</v>
      </c>
      <c r="U55" s="249" t="str">
        <f t="shared" ca="1" si="13"/>
        <v>juin</v>
      </c>
      <c r="V55" s="184"/>
      <c r="W55" s="179"/>
      <c r="X55" s="430">
        <f t="shared" ca="1" si="17"/>
        <v>42155</v>
      </c>
      <c r="Y55" s="568" t="str">
        <f t="shared" ca="1" si="14"/>
        <v>Dim. juin , 2015</v>
      </c>
      <c r="Z55" s="431">
        <f t="shared" ca="1" si="4"/>
        <v>30</v>
      </c>
      <c r="AA55" s="432">
        <f t="shared" ca="1" si="5"/>
        <v>6</v>
      </c>
      <c r="AB55" s="229">
        <f t="shared" ca="1" si="15"/>
        <v>0</v>
      </c>
      <c r="AC55" s="179"/>
      <c r="AD55" s="179"/>
      <c r="AE55" s="179"/>
      <c r="AF55" s="433">
        <f t="shared" ca="1" si="6"/>
        <v>99</v>
      </c>
      <c r="AG55" s="434">
        <f ca="1">MIN(AF55:AF$195)</f>
        <v>99</v>
      </c>
      <c r="AH55" s="178" t="b">
        <f t="shared" si="7"/>
        <v>0</v>
      </c>
      <c r="AI55" s="179"/>
      <c r="AJ55" s="435">
        <f t="shared" ca="1" si="8"/>
        <v>0</v>
      </c>
      <c r="AK55" s="229">
        <f>IF(D55&lt;&gt;D54,MAX(L$20:L54),AK54)</f>
        <v>0</v>
      </c>
      <c r="AL55" s="185" t="str">
        <f t="shared" si="18"/>
        <v>- -</v>
      </c>
      <c r="AM55" s="185">
        <f>MIN(K56:K$194)</f>
        <v>0</v>
      </c>
      <c r="AN55" s="438" t="str">
        <f t="shared" si="19"/>
        <v>- -</v>
      </c>
      <c r="AO55" s="178"/>
      <c r="AP55" s="438">
        <f t="shared" si="16"/>
        <v>999</v>
      </c>
      <c r="AQ55" s="431">
        <f t="shared" ca="1" si="9"/>
        <v>1</v>
      </c>
      <c r="AR55" s="431">
        <f t="shared" ca="1" si="10"/>
        <v>0</v>
      </c>
      <c r="AS55" s="178"/>
      <c r="AT55" s="178"/>
      <c r="AU55" s="361" t="str">
        <f>IF($C55=$AB$15,'NTS ONLY_set_year'!$E$143," ")&amp;$D55</f>
        <v xml:space="preserve"> </v>
      </c>
      <c r="AV55" s="178">
        <f t="shared" ca="1" si="21"/>
        <v>0</v>
      </c>
      <c r="AW55" s="262">
        <f t="shared" ca="1" si="22"/>
        <v>0</v>
      </c>
      <c r="AX55" s="178"/>
      <c r="AY55" s="178"/>
      <c r="AZ55" s="178"/>
      <c r="BA55" s="178"/>
      <c r="BB55" s="178"/>
      <c r="BC55" s="178"/>
      <c r="BD55" s="178"/>
      <c r="BE55" s="178"/>
      <c r="BF55" s="178"/>
      <c r="BG55" s="178"/>
      <c r="BH55" s="178"/>
      <c r="BI55" s="178"/>
      <c r="BJ55" s="178"/>
      <c r="BK55" s="178"/>
      <c r="BL55" s="178"/>
      <c r="BM55" s="535">
        <f t="shared" si="20"/>
        <v>1</v>
      </c>
      <c r="BN55" s="361">
        <f t="shared" si="20"/>
        <v>1</v>
      </c>
      <c r="BO55" s="178"/>
      <c r="BP55" s="179"/>
      <c r="BQ55" s="325"/>
      <c r="BR55" s="10"/>
      <c r="BS55" s="10"/>
      <c r="BT55" s="10"/>
      <c r="IU55" s="21"/>
    </row>
    <row r="56" spans="1:255" customFormat="1" ht="12.75">
      <c r="A56" s="5"/>
      <c r="B56" s="13">
        <v>37</v>
      </c>
      <c r="C56" s="22"/>
      <c r="D56" s="116"/>
      <c r="E56" s="121"/>
      <c r="F56" s="121"/>
      <c r="G56" s="121" t="str">
        <f ca="1">IF(ISBLANK(D56),IF(AND(ISNUMBER(D55),D55&lt;$AF$5),'NTS ONLY_set_year'!$E$62,"- -"),IF(D56&gt;$AF$5,$AG$5,IF(D56&gt;D55+1,$AG$6,IF(D56&lt;D55,$AG$7,Y56))))</f>
        <v>- -</v>
      </c>
      <c r="H56" s="534"/>
      <c r="I56" s="23"/>
      <c r="J56" s="25"/>
      <c r="K56" s="38"/>
      <c r="L56" s="39"/>
      <c r="M56" s="37" t="str">
        <f t="shared" si="3"/>
        <v/>
      </c>
      <c r="N56" s="27"/>
      <c r="O56" s="28"/>
      <c r="P56" s="29"/>
      <c r="Q56" s="28"/>
      <c r="R56" s="26" t="str">
        <f t="shared" si="12"/>
        <v/>
      </c>
      <c r="S56" s="62"/>
      <c r="T56" s="179" t="str">
        <f ca="1">INDEX('NTS ONLY_set_year'!E:E,MATCH(TEXT($X56,"Ddd"),'NTS ONLY_set_year'!C:C,0))</f>
        <v>Dim</v>
      </c>
      <c r="U56" s="249" t="str">
        <f t="shared" ca="1" si="13"/>
        <v>juin</v>
      </c>
      <c r="V56" s="184"/>
      <c r="W56" s="179"/>
      <c r="X56" s="430">
        <f t="shared" ca="1" si="17"/>
        <v>42155</v>
      </c>
      <c r="Y56" s="568" t="str">
        <f t="shared" ca="1" si="14"/>
        <v>Dim. juin , 2015</v>
      </c>
      <c r="Z56" s="431">
        <f t="shared" ca="1" si="4"/>
        <v>30</v>
      </c>
      <c r="AA56" s="432">
        <f t="shared" ca="1" si="5"/>
        <v>6</v>
      </c>
      <c r="AB56" s="229">
        <f t="shared" ca="1" si="15"/>
        <v>0</v>
      </c>
      <c r="AC56" s="179"/>
      <c r="AD56" s="179"/>
      <c r="AE56" s="179"/>
      <c r="AF56" s="433">
        <f t="shared" ca="1" si="6"/>
        <v>99</v>
      </c>
      <c r="AG56" s="434">
        <f ca="1">MIN(AF56:AF$195)</f>
        <v>99</v>
      </c>
      <c r="AH56" s="178" t="b">
        <f t="shared" si="7"/>
        <v>0</v>
      </c>
      <c r="AI56" s="179"/>
      <c r="AJ56" s="435">
        <f t="shared" ca="1" si="8"/>
        <v>0</v>
      </c>
      <c r="AK56" s="229">
        <f>IF(D56&lt;&gt;D55,MAX(L$20:L55),AK55)</f>
        <v>0</v>
      </c>
      <c r="AL56" s="185" t="str">
        <f t="shared" si="18"/>
        <v>- -</v>
      </c>
      <c r="AM56" s="185">
        <f>MIN(K57:K$194)</f>
        <v>0</v>
      </c>
      <c r="AN56" s="438" t="str">
        <f t="shared" si="19"/>
        <v>- -</v>
      </c>
      <c r="AO56" s="178"/>
      <c r="AP56" s="438">
        <f t="shared" si="16"/>
        <v>999</v>
      </c>
      <c r="AQ56" s="431">
        <f t="shared" ca="1" si="9"/>
        <v>1</v>
      </c>
      <c r="AR56" s="431">
        <f t="shared" ca="1" si="10"/>
        <v>0</v>
      </c>
      <c r="AS56" s="178"/>
      <c r="AT56" s="178"/>
      <c r="AU56" s="361" t="str">
        <f>IF($C56=$AB$15,'NTS ONLY_set_year'!$E$143," ")&amp;$D56</f>
        <v xml:space="preserve"> </v>
      </c>
      <c r="AV56" s="178">
        <f t="shared" ca="1" si="21"/>
        <v>0</v>
      </c>
      <c r="AW56" s="262">
        <f t="shared" ca="1" si="22"/>
        <v>0</v>
      </c>
      <c r="AX56" s="178"/>
      <c r="AY56" s="178"/>
      <c r="AZ56" s="178"/>
      <c r="BA56" s="178"/>
      <c r="BB56" s="178"/>
      <c r="BC56" s="178"/>
      <c r="BD56" s="178"/>
      <c r="BE56" s="178"/>
      <c r="BF56" s="178"/>
      <c r="BG56" s="178"/>
      <c r="BH56" s="178"/>
      <c r="BI56" s="178"/>
      <c r="BJ56" s="178"/>
      <c r="BK56" s="178"/>
      <c r="BL56" s="178"/>
      <c r="BM56" s="535">
        <f t="shared" si="20"/>
        <v>1</v>
      </c>
      <c r="BN56" s="361">
        <f t="shared" si="20"/>
        <v>1</v>
      </c>
      <c r="BO56" s="178"/>
      <c r="BP56" s="179"/>
      <c r="BQ56" s="325"/>
      <c r="BR56" s="10"/>
      <c r="BS56" s="10"/>
      <c r="BT56" s="10"/>
      <c r="IU56" s="21"/>
    </row>
    <row r="57" spans="1:255" customFormat="1" ht="12.75">
      <c r="A57" s="5"/>
      <c r="B57" s="13">
        <v>38</v>
      </c>
      <c r="C57" s="22"/>
      <c r="D57" s="116"/>
      <c r="E57" s="121"/>
      <c r="F57" s="121"/>
      <c r="G57" s="121" t="str">
        <f ca="1">IF(ISBLANK(D57),IF(AND(ISNUMBER(D56),D56&lt;$AF$5),'NTS ONLY_set_year'!$E$62,"- -"),IF(D57&gt;$AF$5,$AG$5,IF(D57&gt;D56+1,$AG$6,IF(D57&lt;D56,$AG$7,Y57))))</f>
        <v>- -</v>
      </c>
      <c r="H57" s="24"/>
      <c r="I57" s="23"/>
      <c r="J57" s="25"/>
      <c r="K57" s="38"/>
      <c r="L57" s="39"/>
      <c r="M57" s="37" t="str">
        <f t="shared" si="3"/>
        <v/>
      </c>
      <c r="N57" s="27"/>
      <c r="O57" s="28"/>
      <c r="P57" s="29"/>
      <c r="Q57" s="28"/>
      <c r="R57" s="26" t="str">
        <f t="shared" si="12"/>
        <v/>
      </c>
      <c r="S57" s="62"/>
      <c r="T57" s="179" t="str">
        <f ca="1">INDEX('NTS ONLY_set_year'!E:E,MATCH(TEXT($X57,"Ddd"),'NTS ONLY_set_year'!C:C,0))</f>
        <v>Dim</v>
      </c>
      <c r="U57" s="249" t="str">
        <f t="shared" ca="1" si="13"/>
        <v>juin</v>
      </c>
      <c r="V57" s="184"/>
      <c r="W57" s="179"/>
      <c r="X57" s="430">
        <f t="shared" ca="1" si="17"/>
        <v>42155</v>
      </c>
      <c r="Y57" s="568" t="str">
        <f t="shared" ca="1" si="14"/>
        <v>Dim. juin , 2015</v>
      </c>
      <c r="Z57" s="431">
        <f t="shared" ca="1" si="4"/>
        <v>30</v>
      </c>
      <c r="AA57" s="432">
        <f t="shared" ca="1" si="5"/>
        <v>6</v>
      </c>
      <c r="AB57" s="229">
        <f t="shared" ca="1" si="15"/>
        <v>0</v>
      </c>
      <c r="AC57" s="179"/>
      <c r="AD57" s="179"/>
      <c r="AE57" s="179"/>
      <c r="AF57" s="433">
        <f t="shared" ca="1" si="6"/>
        <v>99</v>
      </c>
      <c r="AG57" s="434">
        <f ca="1">MIN(AF57:AF$195)</f>
        <v>99</v>
      </c>
      <c r="AH57" s="178" t="b">
        <f t="shared" si="7"/>
        <v>0</v>
      </c>
      <c r="AI57" s="179"/>
      <c r="AJ57" s="435">
        <f t="shared" ca="1" si="8"/>
        <v>0</v>
      </c>
      <c r="AK57" s="229">
        <f>IF(D57&lt;&gt;D56,MAX(L$20:L56),AK56)</f>
        <v>0</v>
      </c>
      <c r="AL57" s="185" t="str">
        <f t="shared" si="18"/>
        <v>- -</v>
      </c>
      <c r="AM57" s="185">
        <f>MIN(K58:K$194)</f>
        <v>0</v>
      </c>
      <c r="AN57" s="438" t="str">
        <f t="shared" si="19"/>
        <v>- -</v>
      </c>
      <c r="AO57" s="178"/>
      <c r="AP57" s="438">
        <f t="shared" si="16"/>
        <v>999</v>
      </c>
      <c r="AQ57" s="431">
        <f t="shared" ca="1" si="9"/>
        <v>1</v>
      </c>
      <c r="AR57" s="431">
        <f t="shared" ca="1" si="10"/>
        <v>0</v>
      </c>
      <c r="AS57" s="178"/>
      <c r="AT57" s="178"/>
      <c r="AU57" s="361" t="str">
        <f>IF($C57=$AB$15,'NTS ONLY_set_year'!$E$143," ")&amp;$D57</f>
        <v xml:space="preserve"> </v>
      </c>
      <c r="AV57" s="178">
        <f t="shared" ca="1" si="21"/>
        <v>0</v>
      </c>
      <c r="AW57" s="262">
        <f t="shared" ca="1" si="22"/>
        <v>0</v>
      </c>
      <c r="AX57" s="178"/>
      <c r="AY57" s="178"/>
      <c r="AZ57" s="178"/>
      <c r="BA57" s="178"/>
      <c r="BB57" s="178"/>
      <c r="BC57" s="178"/>
      <c r="BD57" s="178"/>
      <c r="BE57" s="178"/>
      <c r="BF57" s="178"/>
      <c r="BG57" s="178"/>
      <c r="BH57" s="178"/>
      <c r="BI57" s="178"/>
      <c r="BJ57" s="178"/>
      <c r="BK57" s="178"/>
      <c r="BL57" s="178"/>
      <c r="BM57" s="535">
        <f t="shared" si="20"/>
        <v>1</v>
      </c>
      <c r="BN57" s="361">
        <f t="shared" si="20"/>
        <v>1</v>
      </c>
      <c r="BO57" s="178"/>
      <c r="BP57" s="179"/>
      <c r="BQ57" s="325"/>
      <c r="BR57" s="10"/>
      <c r="BS57" s="10"/>
      <c r="BT57" s="10"/>
      <c r="IU57" s="21"/>
    </row>
    <row r="58" spans="1:255" customFormat="1" ht="12.75">
      <c r="A58" s="5"/>
      <c r="B58" s="13">
        <v>39</v>
      </c>
      <c r="C58" s="22"/>
      <c r="D58" s="116"/>
      <c r="E58" s="121"/>
      <c r="F58" s="121"/>
      <c r="G58" s="121" t="str">
        <f ca="1">IF(ISBLANK(D58),IF(AND(ISNUMBER(D57),D57&lt;$AF$5),'NTS ONLY_set_year'!$E$62,"- -"),IF(D58&gt;$AF$5,$AG$5,IF(D58&gt;D57+1,$AG$6,IF(D58&lt;D57,$AG$7,Y58))))</f>
        <v>- -</v>
      </c>
      <c r="H58" s="24"/>
      <c r="I58" s="23"/>
      <c r="J58" s="25"/>
      <c r="K58" s="38"/>
      <c r="L58" s="39"/>
      <c r="M58" s="37" t="str">
        <f t="shared" si="3"/>
        <v/>
      </c>
      <c r="N58" s="27"/>
      <c r="O58" s="28"/>
      <c r="P58" s="29"/>
      <c r="Q58" s="28"/>
      <c r="R58" s="26" t="str">
        <f t="shared" si="12"/>
        <v/>
      </c>
      <c r="S58" s="62"/>
      <c r="T58" s="179" t="str">
        <f ca="1">INDEX('NTS ONLY_set_year'!E:E,MATCH(TEXT($X58,"Ddd"),'NTS ONLY_set_year'!C:C,0))</f>
        <v>Dim</v>
      </c>
      <c r="U58" s="249" t="str">
        <f t="shared" ca="1" si="13"/>
        <v>juin</v>
      </c>
      <c r="V58" s="184"/>
      <c r="W58" s="179"/>
      <c r="X58" s="430">
        <f t="shared" ca="1" si="17"/>
        <v>42155</v>
      </c>
      <c r="Y58" s="568" t="str">
        <f t="shared" ca="1" si="14"/>
        <v>Dim. juin , 2015</v>
      </c>
      <c r="Z58" s="431">
        <f t="shared" ca="1" si="4"/>
        <v>30</v>
      </c>
      <c r="AA58" s="432">
        <f t="shared" ca="1" si="5"/>
        <v>6</v>
      </c>
      <c r="AB58" s="229">
        <f t="shared" ca="1" si="15"/>
        <v>0</v>
      </c>
      <c r="AC58" s="179"/>
      <c r="AD58" s="179"/>
      <c r="AE58" s="179"/>
      <c r="AF58" s="433">
        <f t="shared" ca="1" si="6"/>
        <v>99</v>
      </c>
      <c r="AG58" s="434">
        <f ca="1">MIN(AF58:AF$195)</f>
        <v>99</v>
      </c>
      <c r="AH58" s="178" t="b">
        <f t="shared" si="7"/>
        <v>0</v>
      </c>
      <c r="AI58" s="179"/>
      <c r="AJ58" s="435">
        <f t="shared" ca="1" si="8"/>
        <v>0</v>
      </c>
      <c r="AK58" s="229">
        <f>IF(D58&lt;&gt;D57,MAX(L$20:L57),AK57)</f>
        <v>0</v>
      </c>
      <c r="AL58" s="185" t="str">
        <f t="shared" si="18"/>
        <v>- -</v>
      </c>
      <c r="AM58" s="185">
        <f>MIN(K59:K$194)</f>
        <v>0</v>
      </c>
      <c r="AN58" s="438" t="str">
        <f t="shared" si="19"/>
        <v>- -</v>
      </c>
      <c r="AO58" s="178"/>
      <c r="AP58" s="438">
        <f t="shared" si="16"/>
        <v>999</v>
      </c>
      <c r="AQ58" s="431">
        <f t="shared" ca="1" si="9"/>
        <v>1</v>
      </c>
      <c r="AR58" s="431">
        <f t="shared" ca="1" si="10"/>
        <v>0</v>
      </c>
      <c r="AS58" s="178"/>
      <c r="AT58" s="178"/>
      <c r="AU58" s="361" t="str">
        <f>IF($C58=$AB$15,'NTS ONLY_set_year'!$E$143," ")&amp;$D58</f>
        <v xml:space="preserve"> </v>
      </c>
      <c r="AV58" s="178">
        <f t="shared" ca="1" si="21"/>
        <v>0</v>
      </c>
      <c r="AW58" s="262">
        <f t="shared" ca="1" si="22"/>
        <v>0</v>
      </c>
      <c r="AX58" s="178"/>
      <c r="AY58" s="178"/>
      <c r="AZ58" s="178"/>
      <c r="BA58" s="178"/>
      <c r="BB58" s="178"/>
      <c r="BC58" s="178"/>
      <c r="BD58" s="178"/>
      <c r="BE58" s="178"/>
      <c r="BF58" s="178"/>
      <c r="BG58" s="178"/>
      <c r="BH58" s="178"/>
      <c r="BI58" s="178"/>
      <c r="BJ58" s="178"/>
      <c r="BK58" s="178"/>
      <c r="BL58" s="178"/>
      <c r="BM58" s="535">
        <f t="shared" si="20"/>
        <v>1</v>
      </c>
      <c r="BN58" s="361">
        <f t="shared" si="20"/>
        <v>1</v>
      </c>
      <c r="BO58" s="178"/>
      <c r="BP58" s="179"/>
      <c r="BQ58" s="325"/>
      <c r="BR58" s="10"/>
      <c r="BS58" s="10"/>
      <c r="BT58" s="10"/>
      <c r="IU58" s="21"/>
    </row>
    <row r="59" spans="1:255" customFormat="1" ht="12.75">
      <c r="A59" s="5"/>
      <c r="B59" s="13">
        <v>40</v>
      </c>
      <c r="C59" s="22"/>
      <c r="D59" s="116"/>
      <c r="E59" s="121"/>
      <c r="F59" s="121"/>
      <c r="G59" s="121" t="str">
        <f ca="1">IF(ISBLANK(D59),IF(AND(ISNUMBER(D58),D58&lt;$AF$5),'NTS ONLY_set_year'!$E$62,"- -"),IF(D59&gt;$AF$5,$AG$5,IF(D59&gt;D58+1,$AG$6,IF(D59&lt;D58,$AG$7,Y59))))</f>
        <v>- -</v>
      </c>
      <c r="H59" s="24"/>
      <c r="I59" s="23"/>
      <c r="J59" s="25"/>
      <c r="K59" s="38"/>
      <c r="L59" s="39"/>
      <c r="M59" s="37" t="str">
        <f t="shared" si="3"/>
        <v/>
      </c>
      <c r="N59" s="27"/>
      <c r="O59" s="28"/>
      <c r="P59" s="29"/>
      <c r="Q59" s="28"/>
      <c r="R59" s="26" t="str">
        <f t="shared" si="12"/>
        <v/>
      </c>
      <c r="S59" s="62"/>
      <c r="T59" s="179" t="str">
        <f ca="1">INDEX('NTS ONLY_set_year'!E:E,MATCH(TEXT($X59,"Ddd"),'NTS ONLY_set_year'!C:C,0))</f>
        <v>Dim</v>
      </c>
      <c r="U59" s="249" t="str">
        <f t="shared" ca="1" si="13"/>
        <v>juin</v>
      </c>
      <c r="V59" s="184"/>
      <c r="W59" s="179"/>
      <c r="X59" s="430">
        <f t="shared" ca="1" si="17"/>
        <v>42155</v>
      </c>
      <c r="Y59" s="568" t="str">
        <f t="shared" ca="1" si="14"/>
        <v>Dim. juin , 2015</v>
      </c>
      <c r="Z59" s="431">
        <f t="shared" ca="1" si="4"/>
        <v>30</v>
      </c>
      <c r="AA59" s="432">
        <f t="shared" ca="1" si="5"/>
        <v>6</v>
      </c>
      <c r="AB59" s="229">
        <f t="shared" ca="1" si="15"/>
        <v>0</v>
      </c>
      <c r="AC59" s="179"/>
      <c r="AD59" s="179"/>
      <c r="AE59" s="179"/>
      <c r="AF59" s="433">
        <f t="shared" ca="1" si="6"/>
        <v>99</v>
      </c>
      <c r="AG59" s="434">
        <f ca="1">MIN(AF59:AF$195)</f>
        <v>99</v>
      </c>
      <c r="AH59" s="178" t="b">
        <f t="shared" si="7"/>
        <v>0</v>
      </c>
      <c r="AI59" s="179"/>
      <c r="AJ59" s="435">
        <f t="shared" ca="1" si="8"/>
        <v>0</v>
      </c>
      <c r="AK59" s="229">
        <f>IF(D59&lt;&gt;D58,MAX(L$20:L58),AK58)</f>
        <v>0</v>
      </c>
      <c r="AL59" s="185" t="str">
        <f t="shared" si="18"/>
        <v>- -</v>
      </c>
      <c r="AM59" s="185">
        <f>MIN(K60:K$194)</f>
        <v>0</v>
      </c>
      <c r="AN59" s="438" t="str">
        <f t="shared" si="19"/>
        <v>- -</v>
      </c>
      <c r="AO59" s="178"/>
      <c r="AP59" s="438">
        <f t="shared" si="16"/>
        <v>999</v>
      </c>
      <c r="AQ59" s="431">
        <f t="shared" ca="1" si="9"/>
        <v>1</v>
      </c>
      <c r="AR59" s="431">
        <f t="shared" ca="1" si="10"/>
        <v>0</v>
      </c>
      <c r="AS59" s="178"/>
      <c r="AT59" s="178"/>
      <c r="AU59" s="361" t="str">
        <f>IF($C59=$AB$15,'NTS ONLY_set_year'!$E$143," ")&amp;$D59</f>
        <v xml:space="preserve"> </v>
      </c>
      <c r="AV59" s="178">
        <f t="shared" ca="1" si="21"/>
        <v>0</v>
      </c>
      <c r="AW59" s="262">
        <f t="shared" ca="1" si="22"/>
        <v>0</v>
      </c>
      <c r="AX59" s="178"/>
      <c r="AY59" s="178"/>
      <c r="AZ59" s="178"/>
      <c r="BA59" s="178"/>
      <c r="BB59" s="178"/>
      <c r="BC59" s="178"/>
      <c r="BD59" s="178"/>
      <c r="BE59" s="178"/>
      <c r="BF59" s="178"/>
      <c r="BG59" s="178"/>
      <c r="BH59" s="178"/>
      <c r="BI59" s="178"/>
      <c r="BJ59" s="178"/>
      <c r="BK59" s="178"/>
      <c r="BL59" s="178"/>
      <c r="BM59" s="535">
        <f t="shared" si="20"/>
        <v>1</v>
      </c>
      <c r="BN59" s="361">
        <f t="shared" si="20"/>
        <v>1</v>
      </c>
      <c r="BO59" s="178"/>
      <c r="BP59" s="179"/>
      <c r="BQ59" s="325"/>
      <c r="BR59" s="10"/>
      <c r="BS59" s="10"/>
      <c r="BT59" s="10"/>
      <c r="IU59" s="21"/>
    </row>
    <row r="60" spans="1:255" customFormat="1" ht="12.75">
      <c r="A60" s="5"/>
      <c r="B60" s="13">
        <v>41</v>
      </c>
      <c r="C60" s="22"/>
      <c r="D60" s="116"/>
      <c r="E60" s="121"/>
      <c r="F60" s="121"/>
      <c r="G60" s="121" t="str">
        <f ca="1">IF(ISBLANK(D60),IF(AND(ISNUMBER(D59),D59&lt;$AF$5),'NTS ONLY_set_year'!$E$62,"- -"),IF(D60&gt;$AF$5,$AG$5,IF(D60&gt;D59+1,$AG$6,IF(D60&lt;D59,$AG$7,Y60))))</f>
        <v>- -</v>
      </c>
      <c r="H60" s="24"/>
      <c r="I60" s="23"/>
      <c r="J60" s="25"/>
      <c r="K60" s="38"/>
      <c r="L60" s="39"/>
      <c r="M60" s="37" t="str">
        <f t="shared" si="3"/>
        <v/>
      </c>
      <c r="N60" s="27"/>
      <c r="O60" s="28"/>
      <c r="P60" s="29"/>
      <c r="Q60" s="28"/>
      <c r="R60" s="26" t="str">
        <f t="shared" si="12"/>
        <v/>
      </c>
      <c r="S60" s="62"/>
      <c r="T60" s="179" t="str">
        <f ca="1">INDEX('NTS ONLY_set_year'!E:E,MATCH(TEXT($X60,"Ddd"),'NTS ONLY_set_year'!C:C,0))</f>
        <v>Dim</v>
      </c>
      <c r="U60" s="249" t="str">
        <f t="shared" ca="1" si="13"/>
        <v>juin</v>
      </c>
      <c r="V60" s="184"/>
      <c r="W60" s="179"/>
      <c r="X60" s="430">
        <f t="shared" ca="1" si="17"/>
        <v>42155</v>
      </c>
      <c r="Y60" s="568" t="str">
        <f t="shared" ca="1" si="14"/>
        <v>Dim. juin , 2015</v>
      </c>
      <c r="Z60" s="431">
        <f t="shared" ca="1" si="4"/>
        <v>30</v>
      </c>
      <c r="AA60" s="432">
        <f t="shared" ca="1" si="5"/>
        <v>6</v>
      </c>
      <c r="AB60" s="229">
        <f t="shared" ca="1" si="15"/>
        <v>0</v>
      </c>
      <c r="AC60" s="179"/>
      <c r="AD60" s="179"/>
      <c r="AE60" s="179"/>
      <c r="AF60" s="433">
        <f t="shared" ca="1" si="6"/>
        <v>99</v>
      </c>
      <c r="AG60" s="434">
        <f ca="1">MIN(AF60:AF$195)</f>
        <v>99</v>
      </c>
      <c r="AH60" s="178" t="b">
        <f t="shared" si="7"/>
        <v>0</v>
      </c>
      <c r="AI60" s="179"/>
      <c r="AJ60" s="435">
        <f t="shared" ca="1" si="8"/>
        <v>0</v>
      </c>
      <c r="AK60" s="229">
        <f>IF(D60&lt;&gt;D59,MAX(L$20:L59),AK59)</f>
        <v>0</v>
      </c>
      <c r="AL60" s="185" t="str">
        <f t="shared" si="18"/>
        <v>- -</v>
      </c>
      <c r="AM60" s="185">
        <f>MIN(K61:K$194)</f>
        <v>0</v>
      </c>
      <c r="AN60" s="438" t="str">
        <f t="shared" si="19"/>
        <v>- -</v>
      </c>
      <c r="AO60" s="178"/>
      <c r="AP60" s="438">
        <f t="shared" si="16"/>
        <v>999</v>
      </c>
      <c r="AQ60" s="431">
        <f t="shared" ca="1" si="9"/>
        <v>1</v>
      </c>
      <c r="AR60" s="431">
        <f t="shared" ca="1" si="10"/>
        <v>0</v>
      </c>
      <c r="AS60" s="178"/>
      <c r="AT60" s="178"/>
      <c r="AU60" s="361" t="str">
        <f>IF($C60=$AB$15,'NTS ONLY_set_year'!$E$143," ")&amp;$D60</f>
        <v xml:space="preserve"> </v>
      </c>
      <c r="AV60" s="178">
        <f t="shared" ca="1" si="21"/>
        <v>0</v>
      </c>
      <c r="AW60" s="262">
        <f t="shared" ca="1" si="22"/>
        <v>0</v>
      </c>
      <c r="AX60" s="178"/>
      <c r="AY60" s="178"/>
      <c r="AZ60" s="178"/>
      <c r="BA60" s="178"/>
      <c r="BB60" s="178"/>
      <c r="BC60" s="178"/>
      <c r="BD60" s="178"/>
      <c r="BE60" s="178"/>
      <c r="BF60" s="178"/>
      <c r="BG60" s="178"/>
      <c r="BH60" s="178"/>
      <c r="BI60" s="178"/>
      <c r="BJ60" s="178"/>
      <c r="BK60" s="178"/>
      <c r="BL60" s="178"/>
      <c r="BM60" s="535">
        <f t="shared" si="20"/>
        <v>1</v>
      </c>
      <c r="BN60" s="361">
        <f t="shared" si="20"/>
        <v>1</v>
      </c>
      <c r="BO60" s="178"/>
      <c r="BP60" s="179"/>
      <c r="BQ60" s="325"/>
      <c r="BR60" s="10"/>
      <c r="BS60" s="10"/>
      <c r="BT60" s="10"/>
      <c r="IU60" s="21"/>
    </row>
    <row r="61" spans="1:255" customFormat="1" ht="12.75">
      <c r="A61" s="5"/>
      <c r="B61" s="13">
        <v>42</v>
      </c>
      <c r="C61" s="22"/>
      <c r="D61" s="116"/>
      <c r="E61" s="121"/>
      <c r="F61" s="121"/>
      <c r="G61" s="121" t="str">
        <f ca="1">IF(ISBLANK(D61),IF(AND(ISNUMBER(D60),D60&lt;$AF$5),'NTS ONLY_set_year'!$E$62,"- -"),IF(D61&gt;$AF$5,$AG$5,IF(D61&gt;D60+1,$AG$6,IF(D61&lt;D60,$AG$7,Y61))))</f>
        <v>- -</v>
      </c>
      <c r="H61" s="24"/>
      <c r="I61" s="23"/>
      <c r="J61" s="25"/>
      <c r="K61" s="38"/>
      <c r="L61" s="39"/>
      <c r="M61" s="37" t="str">
        <f t="shared" si="3"/>
        <v/>
      </c>
      <c r="N61" s="27"/>
      <c r="O61" s="28"/>
      <c r="P61" s="29"/>
      <c r="Q61" s="28"/>
      <c r="R61" s="26" t="str">
        <f t="shared" si="12"/>
        <v/>
      </c>
      <c r="S61" s="62"/>
      <c r="T61" s="179" t="str">
        <f ca="1">INDEX('NTS ONLY_set_year'!E:E,MATCH(TEXT($X61,"Ddd"),'NTS ONLY_set_year'!C:C,0))</f>
        <v>Dim</v>
      </c>
      <c r="U61" s="249" t="str">
        <f t="shared" ca="1" si="13"/>
        <v>juin</v>
      </c>
      <c r="V61" s="184"/>
      <c r="W61" s="179"/>
      <c r="X61" s="430">
        <f t="shared" ca="1" si="17"/>
        <v>42155</v>
      </c>
      <c r="Y61" s="568" t="str">
        <f t="shared" ca="1" si="14"/>
        <v>Dim. juin , 2015</v>
      </c>
      <c r="Z61" s="431">
        <f t="shared" ca="1" si="4"/>
        <v>30</v>
      </c>
      <c r="AA61" s="432">
        <f t="shared" ca="1" si="5"/>
        <v>6</v>
      </c>
      <c r="AB61" s="229">
        <f t="shared" ca="1" si="15"/>
        <v>0</v>
      </c>
      <c r="AC61" s="179"/>
      <c r="AD61" s="179"/>
      <c r="AE61" s="179"/>
      <c r="AF61" s="433">
        <f t="shared" ca="1" si="6"/>
        <v>99</v>
      </c>
      <c r="AG61" s="434">
        <f ca="1">MIN(AF61:AF$195)</f>
        <v>99</v>
      </c>
      <c r="AH61" s="178" t="b">
        <f t="shared" si="7"/>
        <v>0</v>
      </c>
      <c r="AI61" s="179"/>
      <c r="AJ61" s="435">
        <f t="shared" ca="1" si="8"/>
        <v>0</v>
      </c>
      <c r="AK61" s="229">
        <f>IF(D61&lt;&gt;D60,MAX(L$20:L60),AK60)</f>
        <v>0</v>
      </c>
      <c r="AL61" s="185" t="str">
        <f t="shared" si="18"/>
        <v>- -</v>
      </c>
      <c r="AM61" s="185">
        <f>MIN(K62:K$194)</f>
        <v>0</v>
      </c>
      <c r="AN61" s="438" t="str">
        <f t="shared" si="19"/>
        <v>- -</v>
      </c>
      <c r="AO61" s="178"/>
      <c r="AP61" s="438">
        <f t="shared" si="16"/>
        <v>999</v>
      </c>
      <c r="AQ61" s="431">
        <f t="shared" ca="1" si="9"/>
        <v>1</v>
      </c>
      <c r="AR61" s="431">
        <f t="shared" ca="1" si="10"/>
        <v>0</v>
      </c>
      <c r="AS61" s="178"/>
      <c r="AT61" s="178"/>
      <c r="AU61" s="361" t="str">
        <f>IF($C61=$AB$15,'NTS ONLY_set_year'!$E$143," ")&amp;$D61</f>
        <v xml:space="preserve"> </v>
      </c>
      <c r="AV61" s="178">
        <f t="shared" ca="1" si="21"/>
        <v>0</v>
      </c>
      <c r="AW61" s="262">
        <f t="shared" ca="1" si="22"/>
        <v>0</v>
      </c>
      <c r="AX61" s="178"/>
      <c r="AY61" s="178"/>
      <c r="AZ61" s="178"/>
      <c r="BA61" s="178"/>
      <c r="BB61" s="178"/>
      <c r="BC61" s="178"/>
      <c r="BD61" s="178"/>
      <c r="BE61" s="178"/>
      <c r="BF61" s="178"/>
      <c r="BG61" s="178"/>
      <c r="BH61" s="178"/>
      <c r="BI61" s="178"/>
      <c r="BJ61" s="178"/>
      <c r="BK61" s="178"/>
      <c r="BL61" s="178"/>
      <c r="BM61" s="535">
        <f t="shared" si="20"/>
        <v>1</v>
      </c>
      <c r="BN61" s="361">
        <f t="shared" si="20"/>
        <v>1</v>
      </c>
      <c r="BO61" s="178"/>
      <c r="BP61" s="179"/>
      <c r="BQ61" s="325"/>
      <c r="BR61" s="10"/>
      <c r="BS61" s="10"/>
      <c r="BT61" s="10"/>
      <c r="IU61" s="21"/>
    </row>
    <row r="62" spans="1:255" customFormat="1" ht="12.75">
      <c r="A62" s="5"/>
      <c r="B62" s="13">
        <v>43</v>
      </c>
      <c r="C62" s="22"/>
      <c r="D62" s="116"/>
      <c r="E62" s="121"/>
      <c r="F62" s="121"/>
      <c r="G62" s="121" t="str">
        <f ca="1">IF(ISBLANK(D62),IF(AND(ISNUMBER(D61),D61&lt;$AF$5),'NTS ONLY_set_year'!$E$62,"- -"),IF(D62&gt;$AF$5,$AG$5,IF(D62&gt;D61+1,$AG$6,IF(D62&lt;D61,$AG$7,Y62))))</f>
        <v>- -</v>
      </c>
      <c r="H62" s="24"/>
      <c r="I62" s="23"/>
      <c r="J62" s="25"/>
      <c r="K62" s="38"/>
      <c r="L62" s="39"/>
      <c r="M62" s="37" t="str">
        <f t="shared" si="3"/>
        <v/>
      </c>
      <c r="N62" s="27"/>
      <c r="O62" s="28"/>
      <c r="P62" s="29"/>
      <c r="Q62" s="28"/>
      <c r="R62" s="26" t="str">
        <f t="shared" si="12"/>
        <v/>
      </c>
      <c r="S62" s="62"/>
      <c r="T62" s="179" t="str">
        <f ca="1">INDEX('NTS ONLY_set_year'!E:E,MATCH(TEXT($X62,"Ddd"),'NTS ONLY_set_year'!C:C,0))</f>
        <v>Dim</v>
      </c>
      <c r="U62" s="249" t="str">
        <f t="shared" ca="1" si="13"/>
        <v>juin</v>
      </c>
      <c r="V62" s="184"/>
      <c r="W62" s="179"/>
      <c r="X62" s="430">
        <f t="shared" ca="1" si="17"/>
        <v>42155</v>
      </c>
      <c r="Y62" s="568" t="str">
        <f t="shared" ca="1" si="14"/>
        <v>Dim. juin , 2015</v>
      </c>
      <c r="Z62" s="431">
        <f t="shared" ca="1" si="4"/>
        <v>30</v>
      </c>
      <c r="AA62" s="432">
        <f t="shared" ca="1" si="5"/>
        <v>6</v>
      </c>
      <c r="AB62" s="229">
        <f t="shared" ca="1" si="15"/>
        <v>0</v>
      </c>
      <c r="AC62" s="179"/>
      <c r="AD62" s="179"/>
      <c r="AE62" s="179"/>
      <c r="AF62" s="433">
        <f t="shared" ca="1" si="6"/>
        <v>99</v>
      </c>
      <c r="AG62" s="434">
        <f ca="1">MIN(AF62:AF$195)</f>
        <v>99</v>
      </c>
      <c r="AH62" s="178" t="b">
        <f t="shared" si="7"/>
        <v>0</v>
      </c>
      <c r="AI62" s="179"/>
      <c r="AJ62" s="435">
        <f t="shared" ca="1" si="8"/>
        <v>0</v>
      </c>
      <c r="AK62" s="229">
        <f>IF(D62&lt;&gt;D61,MAX(L$20:L61),AK61)</f>
        <v>0</v>
      </c>
      <c r="AL62" s="185" t="str">
        <f t="shared" si="18"/>
        <v>- -</v>
      </c>
      <c r="AM62" s="185">
        <f>MIN(K63:K$194)</f>
        <v>0</v>
      </c>
      <c r="AN62" s="438" t="str">
        <f t="shared" si="19"/>
        <v>- -</v>
      </c>
      <c r="AO62" s="178"/>
      <c r="AP62" s="438">
        <f t="shared" si="16"/>
        <v>999</v>
      </c>
      <c r="AQ62" s="431">
        <f t="shared" ca="1" si="9"/>
        <v>1</v>
      </c>
      <c r="AR62" s="431">
        <f t="shared" ca="1" si="10"/>
        <v>0</v>
      </c>
      <c r="AS62" s="178"/>
      <c r="AT62" s="178"/>
      <c r="AU62" s="361" t="str">
        <f>IF($C62=$AB$15,'NTS ONLY_set_year'!$E$143," ")&amp;$D62</f>
        <v xml:space="preserve"> </v>
      </c>
      <c r="AV62" s="178">
        <f t="shared" ca="1" si="21"/>
        <v>0</v>
      </c>
      <c r="AW62" s="262">
        <f t="shared" ca="1" si="22"/>
        <v>0</v>
      </c>
      <c r="AX62" s="178"/>
      <c r="AY62" s="178"/>
      <c r="AZ62" s="178"/>
      <c r="BA62" s="178"/>
      <c r="BB62" s="178"/>
      <c r="BC62" s="178"/>
      <c r="BD62" s="178"/>
      <c r="BE62" s="178"/>
      <c r="BF62" s="178"/>
      <c r="BG62" s="178"/>
      <c r="BH62" s="178"/>
      <c r="BI62" s="178"/>
      <c r="BJ62" s="178"/>
      <c r="BK62" s="178"/>
      <c r="BL62" s="178"/>
      <c r="BM62" s="535">
        <f t="shared" si="20"/>
        <v>1</v>
      </c>
      <c r="BN62" s="361">
        <f t="shared" si="20"/>
        <v>1</v>
      </c>
      <c r="BO62" s="178"/>
      <c r="BP62" s="179"/>
      <c r="BQ62" s="325"/>
      <c r="BR62" s="10"/>
      <c r="BS62" s="10"/>
      <c r="BT62" s="10"/>
      <c r="IU62" s="21"/>
    </row>
    <row r="63" spans="1:255" customFormat="1" ht="12.75">
      <c r="A63" s="5"/>
      <c r="B63" s="13">
        <v>44</v>
      </c>
      <c r="C63" s="22"/>
      <c r="D63" s="116"/>
      <c r="E63" s="121"/>
      <c r="F63" s="121"/>
      <c r="G63" s="121" t="str">
        <f ca="1">IF(ISBLANK(D63),IF(AND(ISNUMBER(D62),D62&lt;$AF$5),'NTS ONLY_set_year'!$E$62,"- -"),IF(D63&gt;$AF$5,$AG$5,IF(D63&gt;D62+1,$AG$6,IF(D63&lt;D62,$AG$7,Y63))))</f>
        <v>- -</v>
      </c>
      <c r="H63" s="24"/>
      <c r="I63" s="23"/>
      <c r="J63" s="25"/>
      <c r="K63" s="38"/>
      <c r="L63" s="39"/>
      <c r="M63" s="37" t="str">
        <f t="shared" si="3"/>
        <v/>
      </c>
      <c r="N63" s="27"/>
      <c r="O63" s="28"/>
      <c r="P63" s="29"/>
      <c r="Q63" s="28"/>
      <c r="R63" s="26" t="str">
        <f t="shared" si="12"/>
        <v/>
      </c>
      <c r="S63" s="62"/>
      <c r="T63" s="179" t="str">
        <f ca="1">INDEX('NTS ONLY_set_year'!E:E,MATCH(TEXT($X63,"Ddd"),'NTS ONLY_set_year'!C:C,0))</f>
        <v>Dim</v>
      </c>
      <c r="U63" s="249" t="str">
        <f t="shared" ca="1" si="13"/>
        <v>juin</v>
      </c>
      <c r="V63" s="184"/>
      <c r="W63" s="179"/>
      <c r="X63" s="430">
        <f t="shared" ca="1" si="17"/>
        <v>42155</v>
      </c>
      <c r="Y63" s="568" t="str">
        <f t="shared" ca="1" si="14"/>
        <v>Dim. juin , 2015</v>
      </c>
      <c r="Z63" s="431">
        <f t="shared" ca="1" si="4"/>
        <v>30</v>
      </c>
      <c r="AA63" s="432">
        <f t="shared" ca="1" si="5"/>
        <v>6</v>
      </c>
      <c r="AB63" s="229">
        <f t="shared" ca="1" si="15"/>
        <v>0</v>
      </c>
      <c r="AC63" s="179"/>
      <c r="AD63" s="179"/>
      <c r="AE63" s="179"/>
      <c r="AF63" s="433">
        <f t="shared" ca="1" si="6"/>
        <v>99</v>
      </c>
      <c r="AG63" s="434">
        <f ca="1">MIN(AF63:AF$195)</f>
        <v>99</v>
      </c>
      <c r="AH63" s="178" t="b">
        <f t="shared" si="7"/>
        <v>0</v>
      </c>
      <c r="AI63" s="179"/>
      <c r="AJ63" s="435">
        <f t="shared" ca="1" si="8"/>
        <v>0</v>
      </c>
      <c r="AK63" s="229">
        <f>IF(D63&lt;&gt;D62,MAX(L$20:L62),AK62)</f>
        <v>0</v>
      </c>
      <c r="AL63" s="185" t="str">
        <f t="shared" si="18"/>
        <v>- -</v>
      </c>
      <c r="AM63" s="185">
        <f>MIN(K64:K$194)</f>
        <v>0</v>
      </c>
      <c r="AN63" s="438" t="str">
        <f t="shared" si="19"/>
        <v>- -</v>
      </c>
      <c r="AO63" s="178"/>
      <c r="AP63" s="438">
        <f t="shared" si="16"/>
        <v>999</v>
      </c>
      <c r="AQ63" s="431">
        <f t="shared" ca="1" si="9"/>
        <v>1</v>
      </c>
      <c r="AR63" s="431">
        <f t="shared" ca="1" si="10"/>
        <v>0</v>
      </c>
      <c r="AS63" s="178"/>
      <c r="AT63" s="178"/>
      <c r="AU63" s="361" t="str">
        <f>IF($C63=$AB$15,'NTS ONLY_set_year'!$E$143," ")&amp;$D63</f>
        <v xml:space="preserve"> </v>
      </c>
      <c r="AV63" s="178">
        <f t="shared" ca="1" si="21"/>
        <v>0</v>
      </c>
      <c r="AW63" s="262">
        <f t="shared" ca="1" si="22"/>
        <v>0</v>
      </c>
      <c r="AX63" s="178"/>
      <c r="AY63" s="178"/>
      <c r="AZ63" s="178"/>
      <c r="BA63" s="178"/>
      <c r="BB63" s="178"/>
      <c r="BC63" s="178"/>
      <c r="BD63" s="178"/>
      <c r="BE63" s="178"/>
      <c r="BF63" s="178"/>
      <c r="BG63" s="178"/>
      <c r="BH63" s="178"/>
      <c r="BI63" s="178"/>
      <c r="BJ63" s="178"/>
      <c r="BK63" s="178"/>
      <c r="BL63" s="178"/>
      <c r="BM63" s="535">
        <f t="shared" si="20"/>
        <v>1</v>
      </c>
      <c r="BN63" s="361">
        <f t="shared" si="20"/>
        <v>1</v>
      </c>
      <c r="BO63" s="178"/>
      <c r="BP63" s="179"/>
      <c r="BQ63" s="325"/>
      <c r="BR63" s="10"/>
      <c r="BS63" s="10"/>
      <c r="BT63" s="10"/>
      <c r="IU63" s="21"/>
    </row>
    <row r="64" spans="1:255" customFormat="1" ht="12.75">
      <c r="A64" s="5"/>
      <c r="B64" s="13">
        <v>45</v>
      </c>
      <c r="C64" s="22"/>
      <c r="D64" s="116"/>
      <c r="E64" s="121"/>
      <c r="F64" s="121"/>
      <c r="G64" s="121" t="str">
        <f ca="1">IF(ISBLANK(D64),IF(AND(ISNUMBER(D63),D63&lt;$AF$5),'NTS ONLY_set_year'!$E$62,"- -"),IF(D64&gt;$AF$5,$AG$5,IF(D64&gt;D63+1,$AG$6,IF(D64&lt;D63,$AG$7,Y64))))</f>
        <v>- -</v>
      </c>
      <c r="H64" s="24"/>
      <c r="I64" s="23"/>
      <c r="J64" s="25"/>
      <c r="K64" s="38"/>
      <c r="L64" s="39"/>
      <c r="M64" s="37" t="str">
        <f t="shared" si="3"/>
        <v/>
      </c>
      <c r="N64" s="27"/>
      <c r="O64" s="28"/>
      <c r="P64" s="29"/>
      <c r="Q64" s="28"/>
      <c r="R64" s="26" t="str">
        <f t="shared" si="12"/>
        <v/>
      </c>
      <c r="S64" s="62"/>
      <c r="T64" s="179" t="str">
        <f ca="1">INDEX('NTS ONLY_set_year'!E:E,MATCH(TEXT($X64,"Ddd"),'NTS ONLY_set_year'!C:C,0))</f>
        <v>Dim</v>
      </c>
      <c r="U64" s="249" t="str">
        <f t="shared" ca="1" si="13"/>
        <v>juin</v>
      </c>
      <c r="V64" s="184"/>
      <c r="W64" s="179"/>
      <c r="X64" s="430">
        <f t="shared" ca="1" si="17"/>
        <v>42155</v>
      </c>
      <c r="Y64" s="568" t="str">
        <f t="shared" ca="1" si="14"/>
        <v>Dim. juin , 2015</v>
      </c>
      <c r="Z64" s="431">
        <f t="shared" ca="1" si="4"/>
        <v>30</v>
      </c>
      <c r="AA64" s="432">
        <f t="shared" ca="1" si="5"/>
        <v>6</v>
      </c>
      <c r="AB64" s="229">
        <f t="shared" ca="1" si="15"/>
        <v>0</v>
      </c>
      <c r="AC64" s="179"/>
      <c r="AD64" s="179"/>
      <c r="AE64" s="179"/>
      <c r="AF64" s="433">
        <f t="shared" ca="1" si="6"/>
        <v>99</v>
      </c>
      <c r="AG64" s="434">
        <f ca="1">MIN(AF64:AF$195)</f>
        <v>99</v>
      </c>
      <c r="AH64" s="178" t="b">
        <f t="shared" si="7"/>
        <v>0</v>
      </c>
      <c r="AI64" s="179"/>
      <c r="AJ64" s="435">
        <f t="shared" ca="1" si="8"/>
        <v>0</v>
      </c>
      <c r="AK64" s="229">
        <f>IF(D64&lt;&gt;D63,MAX(L$20:L63),AK63)</f>
        <v>0</v>
      </c>
      <c r="AL64" s="185" t="str">
        <f t="shared" si="18"/>
        <v>- -</v>
      </c>
      <c r="AM64" s="185">
        <f>MIN(K65:K$194)</f>
        <v>0</v>
      </c>
      <c r="AN64" s="438" t="str">
        <f t="shared" si="19"/>
        <v>- -</v>
      </c>
      <c r="AO64" s="178"/>
      <c r="AP64" s="438">
        <f t="shared" si="16"/>
        <v>999</v>
      </c>
      <c r="AQ64" s="431">
        <f t="shared" ca="1" si="9"/>
        <v>1</v>
      </c>
      <c r="AR64" s="431">
        <f t="shared" ca="1" si="10"/>
        <v>0</v>
      </c>
      <c r="AS64" s="178"/>
      <c r="AT64" s="178"/>
      <c r="AU64" s="361" t="str">
        <f>IF($C64=$AB$15,'NTS ONLY_set_year'!$E$143," ")&amp;$D64</f>
        <v xml:space="preserve"> </v>
      </c>
      <c r="AV64" s="178">
        <f t="shared" ca="1" si="21"/>
        <v>0</v>
      </c>
      <c r="AW64" s="262">
        <f t="shared" ca="1" si="22"/>
        <v>0</v>
      </c>
      <c r="AX64" s="178"/>
      <c r="AY64" s="178"/>
      <c r="AZ64" s="178"/>
      <c r="BA64" s="178"/>
      <c r="BB64" s="178"/>
      <c r="BC64" s="178"/>
      <c r="BD64" s="178"/>
      <c r="BE64" s="178"/>
      <c r="BF64" s="178"/>
      <c r="BG64" s="178"/>
      <c r="BH64" s="178"/>
      <c r="BI64" s="178"/>
      <c r="BJ64" s="178"/>
      <c r="BK64" s="178"/>
      <c r="BL64" s="178"/>
      <c r="BM64" s="535">
        <f t="shared" si="20"/>
        <v>1</v>
      </c>
      <c r="BN64" s="361">
        <f t="shared" si="20"/>
        <v>1</v>
      </c>
      <c r="BO64" s="178"/>
      <c r="BP64" s="179"/>
      <c r="BQ64" s="325"/>
      <c r="BR64" s="10"/>
      <c r="BS64" s="10"/>
      <c r="BT64" s="10"/>
      <c r="IU64" s="21"/>
    </row>
    <row r="65" spans="1:255" customFormat="1" ht="12.75">
      <c r="A65" s="5"/>
      <c r="B65" s="13">
        <v>46</v>
      </c>
      <c r="C65" s="22"/>
      <c r="D65" s="116"/>
      <c r="E65" s="121"/>
      <c r="F65" s="121"/>
      <c r="G65" s="121" t="str">
        <f ca="1">IF(ISBLANK(D65),IF(AND(ISNUMBER(D64),D64&lt;$AF$5),'NTS ONLY_set_year'!$E$62,"- -"),IF(D65&gt;$AF$5,$AG$5,IF(D65&gt;D64+1,$AG$6,IF(D65&lt;D64,$AG$7,Y65))))</f>
        <v>- -</v>
      </c>
      <c r="H65" s="24"/>
      <c r="I65" s="23"/>
      <c r="J65" s="25"/>
      <c r="K65" s="38"/>
      <c r="L65" s="39"/>
      <c r="M65" s="37" t="str">
        <f t="shared" si="3"/>
        <v/>
      </c>
      <c r="N65" s="27"/>
      <c r="O65" s="28"/>
      <c r="P65" s="29"/>
      <c r="Q65" s="28"/>
      <c r="R65" s="26" t="str">
        <f t="shared" si="12"/>
        <v/>
      </c>
      <c r="S65" s="62"/>
      <c r="T65" s="179" t="str">
        <f ca="1">INDEX('NTS ONLY_set_year'!E:E,MATCH(TEXT($X65,"Ddd"),'NTS ONLY_set_year'!C:C,0))</f>
        <v>Dim</v>
      </c>
      <c r="U65" s="249" t="str">
        <f t="shared" ca="1" si="13"/>
        <v>juin</v>
      </c>
      <c r="V65" s="184"/>
      <c r="W65" s="179"/>
      <c r="X65" s="430">
        <f t="shared" ca="1" si="17"/>
        <v>42155</v>
      </c>
      <c r="Y65" s="568" t="str">
        <f t="shared" ca="1" si="14"/>
        <v>Dim. juin , 2015</v>
      </c>
      <c r="Z65" s="431">
        <f t="shared" ca="1" si="4"/>
        <v>30</v>
      </c>
      <c r="AA65" s="432">
        <f t="shared" ca="1" si="5"/>
        <v>6</v>
      </c>
      <c r="AB65" s="229">
        <f t="shared" ca="1" si="15"/>
        <v>0</v>
      </c>
      <c r="AC65" s="179"/>
      <c r="AD65" s="179"/>
      <c r="AE65" s="179"/>
      <c r="AF65" s="433">
        <f t="shared" ca="1" si="6"/>
        <v>99</v>
      </c>
      <c r="AG65" s="434">
        <f ca="1">MIN(AF65:AF$195)</f>
        <v>99</v>
      </c>
      <c r="AH65" s="178" t="b">
        <f t="shared" si="7"/>
        <v>0</v>
      </c>
      <c r="AI65" s="179"/>
      <c r="AJ65" s="435">
        <f t="shared" ca="1" si="8"/>
        <v>0</v>
      </c>
      <c r="AK65" s="229">
        <f>IF(D65&lt;&gt;D64,MAX(L$20:L64),AK64)</f>
        <v>0</v>
      </c>
      <c r="AL65" s="185" t="str">
        <f t="shared" si="18"/>
        <v>- -</v>
      </c>
      <c r="AM65" s="185">
        <f>MIN(K66:K$194)</f>
        <v>0</v>
      </c>
      <c r="AN65" s="438" t="str">
        <f t="shared" si="19"/>
        <v>- -</v>
      </c>
      <c r="AO65" s="178"/>
      <c r="AP65" s="438">
        <f t="shared" si="16"/>
        <v>999</v>
      </c>
      <c r="AQ65" s="431">
        <f t="shared" ca="1" si="9"/>
        <v>1</v>
      </c>
      <c r="AR65" s="431">
        <f t="shared" ca="1" si="10"/>
        <v>0</v>
      </c>
      <c r="AS65" s="178"/>
      <c r="AT65" s="178"/>
      <c r="AU65" s="361" t="str">
        <f>IF($C65=$AB$15,'NTS ONLY_set_year'!$E$143," ")&amp;$D65</f>
        <v xml:space="preserve"> </v>
      </c>
      <c r="AV65" s="178">
        <f t="shared" ca="1" si="21"/>
        <v>0</v>
      </c>
      <c r="AW65" s="262">
        <f t="shared" ca="1" si="22"/>
        <v>0</v>
      </c>
      <c r="AX65" s="178"/>
      <c r="AY65" s="178"/>
      <c r="AZ65" s="178"/>
      <c r="BA65" s="178"/>
      <c r="BB65" s="178"/>
      <c r="BC65" s="178"/>
      <c r="BD65" s="178"/>
      <c r="BE65" s="178"/>
      <c r="BF65" s="178"/>
      <c r="BG65" s="178"/>
      <c r="BH65" s="178"/>
      <c r="BI65" s="178"/>
      <c r="BJ65" s="178"/>
      <c r="BK65" s="178"/>
      <c r="BL65" s="178"/>
      <c r="BM65" s="535">
        <f t="shared" si="20"/>
        <v>1</v>
      </c>
      <c r="BN65" s="361">
        <f t="shared" si="20"/>
        <v>1</v>
      </c>
      <c r="BO65" s="178"/>
      <c r="BP65" s="179"/>
      <c r="BQ65" s="325"/>
      <c r="BR65" s="10"/>
      <c r="BS65" s="10"/>
      <c r="BT65" s="10"/>
      <c r="IU65" s="21"/>
    </row>
    <row r="66" spans="1:255" customFormat="1" ht="12.75">
      <c r="A66" s="5"/>
      <c r="B66" s="13">
        <v>47</v>
      </c>
      <c r="C66" s="22"/>
      <c r="D66" s="116"/>
      <c r="E66" s="121"/>
      <c r="F66" s="121"/>
      <c r="G66" s="121" t="str">
        <f ca="1">IF(ISBLANK(D66),IF(AND(ISNUMBER(D65),D65&lt;$AF$5),'NTS ONLY_set_year'!$E$62,"- -"),IF(D66&gt;$AF$5,$AG$5,IF(D66&gt;D65+1,$AG$6,IF(D66&lt;D65,$AG$7,Y66))))</f>
        <v>- -</v>
      </c>
      <c r="H66" s="24"/>
      <c r="I66" s="23"/>
      <c r="J66" s="25"/>
      <c r="K66" s="38"/>
      <c r="L66" s="39"/>
      <c r="M66" s="37" t="str">
        <f t="shared" si="3"/>
        <v/>
      </c>
      <c r="N66" s="27"/>
      <c r="O66" s="28"/>
      <c r="P66" s="29"/>
      <c r="Q66" s="28"/>
      <c r="R66" s="26" t="str">
        <f t="shared" si="12"/>
        <v/>
      </c>
      <c r="S66" s="62"/>
      <c r="T66" s="179" t="str">
        <f ca="1">INDEX('NTS ONLY_set_year'!E:E,MATCH(TEXT($X66,"Ddd"),'NTS ONLY_set_year'!C:C,0))</f>
        <v>Dim</v>
      </c>
      <c r="U66" s="249" t="str">
        <f t="shared" ca="1" si="13"/>
        <v>juin</v>
      </c>
      <c r="V66" s="184"/>
      <c r="W66" s="179"/>
      <c r="X66" s="430">
        <f t="shared" ca="1" si="17"/>
        <v>42155</v>
      </c>
      <c r="Y66" s="568" t="str">
        <f t="shared" ca="1" si="14"/>
        <v>Dim. juin , 2015</v>
      </c>
      <c r="Z66" s="431">
        <f t="shared" ca="1" si="4"/>
        <v>30</v>
      </c>
      <c r="AA66" s="432">
        <f t="shared" ca="1" si="5"/>
        <v>6</v>
      </c>
      <c r="AB66" s="229">
        <f t="shared" ca="1" si="15"/>
        <v>0</v>
      </c>
      <c r="AC66" s="179"/>
      <c r="AD66" s="179"/>
      <c r="AE66" s="179"/>
      <c r="AF66" s="433">
        <f t="shared" ca="1" si="6"/>
        <v>99</v>
      </c>
      <c r="AG66" s="434">
        <f ca="1">MIN(AF66:AF$195)</f>
        <v>99</v>
      </c>
      <c r="AH66" s="178" t="b">
        <f t="shared" si="7"/>
        <v>0</v>
      </c>
      <c r="AI66" s="179"/>
      <c r="AJ66" s="435">
        <f t="shared" ca="1" si="8"/>
        <v>0</v>
      </c>
      <c r="AK66" s="229">
        <f>IF(D66&lt;&gt;D65,MAX(L$20:L65),AK65)</f>
        <v>0</v>
      </c>
      <c r="AL66" s="185" t="str">
        <f t="shared" si="18"/>
        <v>- -</v>
      </c>
      <c r="AM66" s="185">
        <f>MIN(K67:K$194)</f>
        <v>0</v>
      </c>
      <c r="AN66" s="438" t="str">
        <f t="shared" si="19"/>
        <v>- -</v>
      </c>
      <c r="AO66" s="178"/>
      <c r="AP66" s="438">
        <f t="shared" si="16"/>
        <v>999</v>
      </c>
      <c r="AQ66" s="431">
        <f t="shared" ca="1" si="9"/>
        <v>1</v>
      </c>
      <c r="AR66" s="431">
        <f t="shared" ca="1" si="10"/>
        <v>0</v>
      </c>
      <c r="AS66" s="178"/>
      <c r="AT66" s="178"/>
      <c r="AU66" s="361" t="str">
        <f>IF($C66=$AB$15,'NTS ONLY_set_year'!$E$143," ")&amp;$D66</f>
        <v xml:space="preserve"> </v>
      </c>
      <c r="AV66" s="178">
        <f t="shared" ca="1" si="21"/>
        <v>0</v>
      </c>
      <c r="AW66" s="262">
        <f t="shared" ca="1" si="22"/>
        <v>0</v>
      </c>
      <c r="AX66" s="178"/>
      <c r="AY66" s="178"/>
      <c r="AZ66" s="178"/>
      <c r="BA66" s="178"/>
      <c r="BB66" s="178"/>
      <c r="BC66" s="178"/>
      <c r="BD66" s="178"/>
      <c r="BE66" s="178"/>
      <c r="BF66" s="178"/>
      <c r="BG66" s="178"/>
      <c r="BH66" s="178"/>
      <c r="BI66" s="178"/>
      <c r="BJ66" s="178"/>
      <c r="BK66" s="178"/>
      <c r="BL66" s="178"/>
      <c r="BM66" s="535">
        <f t="shared" si="20"/>
        <v>1</v>
      </c>
      <c r="BN66" s="361">
        <f t="shared" si="20"/>
        <v>1</v>
      </c>
      <c r="BO66" s="178"/>
      <c r="BP66" s="179"/>
      <c r="BQ66" s="325"/>
      <c r="BR66" s="10"/>
      <c r="BS66" s="10"/>
      <c r="BT66" s="10"/>
      <c r="IU66" s="21"/>
    </row>
    <row r="67" spans="1:255" customFormat="1" ht="12.75">
      <c r="A67" s="5"/>
      <c r="B67" s="13">
        <v>48</v>
      </c>
      <c r="C67" s="22"/>
      <c r="D67" s="116"/>
      <c r="E67" s="121"/>
      <c r="F67" s="121"/>
      <c r="G67" s="121" t="str">
        <f ca="1">IF(ISBLANK(D67),IF(AND(ISNUMBER(D66),D66&lt;$AF$5),'NTS ONLY_set_year'!$E$62,"- -"),IF(D67&gt;$AF$5,$AG$5,IF(D67&gt;D66+1,$AG$6,IF(D67&lt;D66,$AG$7,Y67))))</f>
        <v>- -</v>
      </c>
      <c r="H67" s="24"/>
      <c r="I67" s="23"/>
      <c r="J67" s="25"/>
      <c r="K67" s="38"/>
      <c r="L67" s="39"/>
      <c r="M67" s="37" t="str">
        <f t="shared" si="3"/>
        <v/>
      </c>
      <c r="N67" s="27"/>
      <c r="O67" s="28"/>
      <c r="P67" s="29"/>
      <c r="Q67" s="28"/>
      <c r="R67" s="26" t="str">
        <f t="shared" si="12"/>
        <v/>
      </c>
      <c r="S67" s="62"/>
      <c r="T67" s="179" t="str">
        <f ca="1">INDEX('NTS ONLY_set_year'!E:E,MATCH(TEXT($X67,"Ddd"),'NTS ONLY_set_year'!C:C,0))</f>
        <v>Dim</v>
      </c>
      <c r="U67" s="249" t="str">
        <f t="shared" ca="1" si="13"/>
        <v>juin</v>
      </c>
      <c r="V67" s="184"/>
      <c r="W67" s="179"/>
      <c r="X67" s="430">
        <f t="shared" ca="1" si="17"/>
        <v>42155</v>
      </c>
      <c r="Y67" s="568" t="str">
        <f t="shared" ca="1" si="14"/>
        <v>Dim. juin , 2015</v>
      </c>
      <c r="Z67" s="431">
        <f t="shared" ca="1" si="4"/>
        <v>30</v>
      </c>
      <c r="AA67" s="432">
        <f t="shared" ca="1" si="5"/>
        <v>6</v>
      </c>
      <c r="AB67" s="229">
        <f t="shared" ca="1" si="15"/>
        <v>0</v>
      </c>
      <c r="AC67" s="179"/>
      <c r="AD67" s="179"/>
      <c r="AE67" s="179"/>
      <c r="AF67" s="433">
        <f t="shared" ca="1" si="6"/>
        <v>99</v>
      </c>
      <c r="AG67" s="434">
        <f ca="1">MIN(AF67:AF$195)</f>
        <v>99</v>
      </c>
      <c r="AH67" s="178" t="b">
        <f t="shared" si="7"/>
        <v>0</v>
      </c>
      <c r="AI67" s="179"/>
      <c r="AJ67" s="435">
        <f t="shared" ca="1" si="8"/>
        <v>0</v>
      </c>
      <c r="AK67" s="229">
        <f>IF(D67&lt;&gt;D66,MAX(L$20:L66),AK66)</f>
        <v>0</v>
      </c>
      <c r="AL67" s="185" t="str">
        <f t="shared" si="18"/>
        <v>- -</v>
      </c>
      <c r="AM67" s="185">
        <f>MIN(K68:K$194)</f>
        <v>0</v>
      </c>
      <c r="AN67" s="438" t="str">
        <f t="shared" si="19"/>
        <v>- -</v>
      </c>
      <c r="AO67" s="178"/>
      <c r="AP67" s="438">
        <f t="shared" si="16"/>
        <v>999</v>
      </c>
      <c r="AQ67" s="431">
        <f t="shared" ca="1" si="9"/>
        <v>1</v>
      </c>
      <c r="AR67" s="431">
        <f t="shared" ca="1" si="10"/>
        <v>0</v>
      </c>
      <c r="AS67" s="178"/>
      <c r="AT67" s="178"/>
      <c r="AU67" s="361" t="str">
        <f>IF($C67=$AB$15,'NTS ONLY_set_year'!$E$143," ")&amp;$D67</f>
        <v xml:space="preserve"> </v>
      </c>
      <c r="AV67" s="178">
        <f t="shared" ca="1" si="21"/>
        <v>0</v>
      </c>
      <c r="AW67" s="262">
        <f t="shared" ca="1" si="22"/>
        <v>0</v>
      </c>
      <c r="AX67" s="178"/>
      <c r="AY67" s="178"/>
      <c r="AZ67" s="178"/>
      <c r="BA67" s="178"/>
      <c r="BB67" s="178"/>
      <c r="BC67" s="178"/>
      <c r="BD67" s="178"/>
      <c r="BE67" s="178"/>
      <c r="BF67" s="178"/>
      <c r="BG67" s="178"/>
      <c r="BH67" s="178"/>
      <c r="BI67" s="178"/>
      <c r="BJ67" s="178"/>
      <c r="BK67" s="178"/>
      <c r="BL67" s="178"/>
      <c r="BM67" s="535">
        <f t="shared" si="20"/>
        <v>1</v>
      </c>
      <c r="BN67" s="361">
        <f t="shared" si="20"/>
        <v>1</v>
      </c>
      <c r="BO67" s="178"/>
      <c r="BP67" s="179"/>
      <c r="BQ67" s="325"/>
      <c r="BR67" s="10"/>
      <c r="BS67" s="10"/>
      <c r="BT67" s="10"/>
      <c r="IU67" s="21"/>
    </row>
    <row r="68" spans="1:255" customFormat="1" ht="12.75">
      <c r="A68" s="5"/>
      <c r="B68" s="13">
        <v>49</v>
      </c>
      <c r="C68" s="22"/>
      <c r="D68" s="116"/>
      <c r="E68" s="121"/>
      <c r="F68" s="121"/>
      <c r="G68" s="121" t="str">
        <f ca="1">IF(ISBLANK(D68),IF(AND(ISNUMBER(D67),D67&lt;$AF$5),'NTS ONLY_set_year'!$E$62,"- -"),IF(D68&gt;$AF$5,$AG$5,IF(D68&gt;D67+1,$AG$6,IF(D68&lt;D67,$AG$7,Y68))))</f>
        <v>- -</v>
      </c>
      <c r="H68" s="24"/>
      <c r="I68" s="23"/>
      <c r="J68" s="25"/>
      <c r="K68" s="38"/>
      <c r="L68" s="39"/>
      <c r="M68" s="37" t="str">
        <f t="shared" si="3"/>
        <v/>
      </c>
      <c r="N68" s="27"/>
      <c r="O68" s="28"/>
      <c r="P68" s="29"/>
      <c r="Q68" s="28"/>
      <c r="R68" s="26" t="str">
        <f t="shared" si="12"/>
        <v/>
      </c>
      <c r="S68" s="62"/>
      <c r="T68" s="179" t="str">
        <f ca="1">INDEX('NTS ONLY_set_year'!E:E,MATCH(TEXT($X68,"Ddd"),'NTS ONLY_set_year'!C:C,0))</f>
        <v>Dim</v>
      </c>
      <c r="U68" s="249" t="str">
        <f t="shared" ca="1" si="13"/>
        <v>juin</v>
      </c>
      <c r="V68" s="184"/>
      <c r="W68" s="179"/>
      <c r="X68" s="430">
        <f t="shared" ca="1" si="17"/>
        <v>42155</v>
      </c>
      <c r="Y68" s="568" t="str">
        <f t="shared" ca="1" si="14"/>
        <v>Dim. juin , 2015</v>
      </c>
      <c r="Z68" s="431">
        <f t="shared" ca="1" si="4"/>
        <v>30</v>
      </c>
      <c r="AA68" s="432">
        <f t="shared" ca="1" si="5"/>
        <v>6</v>
      </c>
      <c r="AB68" s="229">
        <f t="shared" ca="1" si="15"/>
        <v>0</v>
      </c>
      <c r="AC68" s="179"/>
      <c r="AD68" s="179"/>
      <c r="AE68" s="179"/>
      <c r="AF68" s="433">
        <f t="shared" ca="1" si="6"/>
        <v>99</v>
      </c>
      <c r="AG68" s="434">
        <f ca="1">MIN(AF68:AF$195)</f>
        <v>99</v>
      </c>
      <c r="AH68" s="178" t="b">
        <f t="shared" si="7"/>
        <v>0</v>
      </c>
      <c r="AI68" s="179"/>
      <c r="AJ68" s="435">
        <f t="shared" ca="1" si="8"/>
        <v>0</v>
      </c>
      <c r="AK68" s="229">
        <f>IF(D68&lt;&gt;D67,MAX(L$20:L67),AK67)</f>
        <v>0</v>
      </c>
      <c r="AL68" s="185" t="str">
        <f t="shared" si="18"/>
        <v>- -</v>
      </c>
      <c r="AM68" s="185">
        <f>MIN(K69:K$194)</f>
        <v>0</v>
      </c>
      <c r="AN68" s="438" t="str">
        <f t="shared" si="19"/>
        <v>- -</v>
      </c>
      <c r="AO68" s="178"/>
      <c r="AP68" s="438">
        <f t="shared" si="16"/>
        <v>999</v>
      </c>
      <c r="AQ68" s="431">
        <f t="shared" ca="1" si="9"/>
        <v>1</v>
      </c>
      <c r="AR68" s="431">
        <f t="shared" ca="1" si="10"/>
        <v>0</v>
      </c>
      <c r="AS68" s="178"/>
      <c r="AT68" s="178"/>
      <c r="AU68" s="361" t="str">
        <f>IF($C68=$AB$15,'NTS ONLY_set_year'!$E$143," ")&amp;$D68</f>
        <v xml:space="preserve"> </v>
      </c>
      <c r="AV68" s="178">
        <f t="shared" ca="1" si="21"/>
        <v>0</v>
      </c>
      <c r="AW68" s="262">
        <f t="shared" ca="1" si="22"/>
        <v>0</v>
      </c>
      <c r="AX68" s="178"/>
      <c r="AY68" s="178"/>
      <c r="AZ68" s="178"/>
      <c r="BA68" s="178"/>
      <c r="BB68" s="178"/>
      <c r="BC68" s="178"/>
      <c r="BD68" s="178"/>
      <c r="BE68" s="178"/>
      <c r="BF68" s="178"/>
      <c r="BG68" s="178"/>
      <c r="BH68" s="178"/>
      <c r="BI68" s="178"/>
      <c r="BJ68" s="178"/>
      <c r="BK68" s="178"/>
      <c r="BL68" s="178"/>
      <c r="BM68" s="535">
        <f t="shared" si="20"/>
        <v>1</v>
      </c>
      <c r="BN68" s="361">
        <f t="shared" si="20"/>
        <v>1</v>
      </c>
      <c r="BO68" s="178"/>
      <c r="BP68" s="179"/>
      <c r="BQ68" s="325"/>
      <c r="BR68" s="10"/>
      <c r="BS68" s="10"/>
      <c r="BT68" s="10"/>
      <c r="IU68" s="21"/>
    </row>
    <row r="69" spans="1:255" customFormat="1" ht="12.75">
      <c r="A69" s="5"/>
      <c r="B69" s="13">
        <v>50</v>
      </c>
      <c r="C69" s="22"/>
      <c r="D69" s="116"/>
      <c r="E69" s="121"/>
      <c r="F69" s="121"/>
      <c r="G69" s="121" t="str">
        <f ca="1">IF(ISBLANK(D69),IF(AND(ISNUMBER(D68),D68&lt;$AF$5),'NTS ONLY_set_year'!$E$62,"- -"),IF(D69&gt;$AF$5,$AG$5,IF(D69&gt;D68+1,$AG$6,IF(D69&lt;D68,$AG$7,Y69))))</f>
        <v>- -</v>
      </c>
      <c r="H69" s="24"/>
      <c r="I69" s="23"/>
      <c r="J69" s="25"/>
      <c r="K69" s="38"/>
      <c r="L69" s="39"/>
      <c r="M69" s="37" t="str">
        <f t="shared" si="3"/>
        <v/>
      </c>
      <c r="N69" s="27"/>
      <c r="O69" s="28"/>
      <c r="P69" s="29"/>
      <c r="Q69" s="28"/>
      <c r="R69" s="26" t="str">
        <f t="shared" si="12"/>
        <v/>
      </c>
      <c r="S69" s="62"/>
      <c r="T69" s="179" t="str">
        <f ca="1">INDEX('NTS ONLY_set_year'!E:E,MATCH(TEXT($X69,"Ddd"),'NTS ONLY_set_year'!C:C,0))</f>
        <v>Dim</v>
      </c>
      <c r="U69" s="249" t="str">
        <f t="shared" ca="1" si="13"/>
        <v>juin</v>
      </c>
      <c r="V69" s="184"/>
      <c r="W69" s="179"/>
      <c r="X69" s="430">
        <f t="shared" ca="1" si="17"/>
        <v>42155</v>
      </c>
      <c r="Y69" s="568" t="str">
        <f t="shared" ca="1" si="14"/>
        <v>Dim. juin , 2015</v>
      </c>
      <c r="Z69" s="431">
        <f t="shared" ca="1" si="4"/>
        <v>30</v>
      </c>
      <c r="AA69" s="432">
        <f t="shared" ca="1" si="5"/>
        <v>6</v>
      </c>
      <c r="AB69" s="229">
        <f t="shared" ca="1" si="15"/>
        <v>0</v>
      </c>
      <c r="AC69" s="179"/>
      <c r="AD69" s="179"/>
      <c r="AE69" s="179"/>
      <c r="AF69" s="433">
        <f t="shared" ca="1" si="6"/>
        <v>99</v>
      </c>
      <c r="AG69" s="434">
        <f ca="1">MIN(AF69:AF$195)</f>
        <v>99</v>
      </c>
      <c r="AH69" s="178" t="b">
        <f t="shared" si="7"/>
        <v>0</v>
      </c>
      <c r="AI69" s="179"/>
      <c r="AJ69" s="435">
        <f t="shared" ca="1" si="8"/>
        <v>0</v>
      </c>
      <c r="AK69" s="229">
        <f>IF(D69&lt;&gt;D68,MAX(L$20:L68),AK68)</f>
        <v>0</v>
      </c>
      <c r="AL69" s="185" t="str">
        <f t="shared" si="18"/>
        <v>- -</v>
      </c>
      <c r="AM69" s="185">
        <f>MIN(K70:K$194)</f>
        <v>0</v>
      </c>
      <c r="AN69" s="438" t="str">
        <f t="shared" si="19"/>
        <v>- -</v>
      </c>
      <c r="AO69" s="178"/>
      <c r="AP69" s="438">
        <f t="shared" si="16"/>
        <v>999</v>
      </c>
      <c r="AQ69" s="431">
        <f t="shared" ca="1" si="9"/>
        <v>1</v>
      </c>
      <c r="AR69" s="431">
        <f t="shared" ca="1" si="10"/>
        <v>0</v>
      </c>
      <c r="AS69" s="178"/>
      <c r="AT69" s="178"/>
      <c r="AU69" s="361" t="str">
        <f>IF($C69=$AB$15,'NTS ONLY_set_year'!$E$143," ")&amp;$D69</f>
        <v xml:space="preserve"> </v>
      </c>
      <c r="AV69" s="178">
        <f t="shared" ca="1" si="21"/>
        <v>0</v>
      </c>
      <c r="AW69" s="262">
        <f t="shared" ca="1" si="22"/>
        <v>0</v>
      </c>
      <c r="AX69" s="178"/>
      <c r="AY69" s="178"/>
      <c r="AZ69" s="178"/>
      <c r="BA69" s="178"/>
      <c r="BB69" s="178"/>
      <c r="BC69" s="178"/>
      <c r="BD69" s="178"/>
      <c r="BE69" s="178"/>
      <c r="BF69" s="178"/>
      <c r="BG69" s="178"/>
      <c r="BH69" s="178"/>
      <c r="BI69" s="178"/>
      <c r="BJ69" s="178"/>
      <c r="BK69" s="178"/>
      <c r="BL69" s="178"/>
      <c r="BM69" s="535">
        <f t="shared" si="20"/>
        <v>1</v>
      </c>
      <c r="BN69" s="361">
        <f t="shared" si="20"/>
        <v>1</v>
      </c>
      <c r="BO69" s="178"/>
      <c r="BP69" s="179"/>
      <c r="BQ69" s="325"/>
      <c r="BR69" s="10"/>
      <c r="BS69" s="10"/>
      <c r="BT69" s="10"/>
      <c r="IU69" s="21"/>
    </row>
    <row r="70" spans="1:255" customFormat="1" ht="12.75">
      <c r="A70" s="5"/>
      <c r="B70" s="13">
        <v>51</v>
      </c>
      <c r="C70" s="22"/>
      <c r="D70" s="116"/>
      <c r="E70" s="121"/>
      <c r="F70" s="121"/>
      <c r="G70" s="121" t="str">
        <f ca="1">IF(ISBLANK(D70),IF(AND(ISNUMBER(D69),D69&lt;$AF$5),'NTS ONLY_set_year'!$E$62,"- -"),IF(D70&gt;$AF$5,$AG$5,IF(D70&gt;D69+1,$AG$6,IF(D70&lt;D69,$AG$7,Y70))))</f>
        <v>- -</v>
      </c>
      <c r="H70" s="24"/>
      <c r="I70" s="23"/>
      <c r="J70" s="25"/>
      <c r="K70" s="38"/>
      <c r="L70" s="39"/>
      <c r="M70" s="37" t="str">
        <f t="shared" si="3"/>
        <v/>
      </c>
      <c r="N70" s="27"/>
      <c r="O70" s="28"/>
      <c r="P70" s="29"/>
      <c r="Q70" s="28"/>
      <c r="R70" s="26" t="str">
        <f t="shared" si="12"/>
        <v/>
      </c>
      <c r="S70" s="62"/>
      <c r="T70" s="179" t="str">
        <f ca="1">INDEX('NTS ONLY_set_year'!E:E,MATCH(TEXT($X70,"Ddd"),'NTS ONLY_set_year'!C:C,0))</f>
        <v>Dim</v>
      </c>
      <c r="U70" s="249" t="str">
        <f t="shared" ca="1" si="13"/>
        <v>juin</v>
      </c>
      <c r="V70" s="184"/>
      <c r="W70" s="179"/>
      <c r="X70" s="430">
        <f t="shared" ca="1" si="17"/>
        <v>42155</v>
      </c>
      <c r="Y70" s="568" t="str">
        <f t="shared" ca="1" si="14"/>
        <v>Dim. juin , 2015</v>
      </c>
      <c r="Z70" s="431">
        <f t="shared" ca="1" si="4"/>
        <v>30</v>
      </c>
      <c r="AA70" s="432">
        <f t="shared" ca="1" si="5"/>
        <v>6</v>
      </c>
      <c r="AB70" s="229">
        <f t="shared" ca="1" si="15"/>
        <v>0</v>
      </c>
      <c r="AC70" s="179"/>
      <c r="AD70" s="179"/>
      <c r="AE70" s="179"/>
      <c r="AF70" s="433">
        <f t="shared" ca="1" si="6"/>
        <v>99</v>
      </c>
      <c r="AG70" s="434">
        <f ca="1">MIN(AF70:AF$195)</f>
        <v>99</v>
      </c>
      <c r="AH70" s="178" t="b">
        <f t="shared" si="7"/>
        <v>0</v>
      </c>
      <c r="AI70" s="179"/>
      <c r="AJ70" s="435">
        <f t="shared" ca="1" si="8"/>
        <v>0</v>
      </c>
      <c r="AK70" s="229">
        <f>IF(D70&lt;&gt;D69,MAX(L$20:L69),AK69)</f>
        <v>0</v>
      </c>
      <c r="AL70" s="185" t="str">
        <f t="shared" si="18"/>
        <v>- -</v>
      </c>
      <c r="AM70" s="185">
        <f>MIN(K71:K$194)</f>
        <v>0</v>
      </c>
      <c r="AN70" s="438" t="str">
        <f t="shared" si="19"/>
        <v>- -</v>
      </c>
      <c r="AO70" s="178"/>
      <c r="AP70" s="438">
        <f t="shared" si="16"/>
        <v>999</v>
      </c>
      <c r="AQ70" s="431">
        <f t="shared" ca="1" si="9"/>
        <v>1</v>
      </c>
      <c r="AR70" s="431">
        <f t="shared" ca="1" si="10"/>
        <v>0</v>
      </c>
      <c r="AS70" s="178"/>
      <c r="AT70" s="178"/>
      <c r="AU70" s="361" t="str">
        <f>IF($C70=$AB$15,'NTS ONLY_set_year'!$E$143," ")&amp;$D70</f>
        <v xml:space="preserve"> </v>
      </c>
      <c r="AV70" s="178">
        <f t="shared" ca="1" si="21"/>
        <v>0</v>
      </c>
      <c r="AW70" s="262">
        <f t="shared" ca="1" si="22"/>
        <v>0</v>
      </c>
      <c r="AX70" s="178"/>
      <c r="AY70" s="178"/>
      <c r="AZ70" s="178"/>
      <c r="BA70" s="178"/>
      <c r="BB70" s="178"/>
      <c r="BC70" s="178"/>
      <c r="BD70" s="178"/>
      <c r="BE70" s="178"/>
      <c r="BF70" s="178"/>
      <c r="BG70" s="178"/>
      <c r="BH70" s="178"/>
      <c r="BI70" s="178"/>
      <c r="BJ70" s="178"/>
      <c r="BK70" s="178"/>
      <c r="BL70" s="178"/>
      <c r="BM70" s="535">
        <f t="shared" si="20"/>
        <v>1</v>
      </c>
      <c r="BN70" s="361">
        <f t="shared" si="20"/>
        <v>1</v>
      </c>
      <c r="BO70" s="178"/>
      <c r="BP70" s="179"/>
      <c r="BQ70" s="325"/>
      <c r="BR70" s="10"/>
      <c r="BS70" s="10"/>
      <c r="BT70" s="10"/>
      <c r="IU70" s="21"/>
    </row>
    <row r="71" spans="1:255" customFormat="1" ht="12.75">
      <c r="A71" s="5"/>
      <c r="B71" s="13">
        <v>52</v>
      </c>
      <c r="C71" s="22"/>
      <c r="D71" s="116"/>
      <c r="E71" s="121"/>
      <c r="F71" s="121"/>
      <c r="G71" s="121" t="str">
        <f ca="1">IF(ISBLANK(D71),IF(AND(ISNUMBER(D70),D70&lt;$AF$5),'NTS ONLY_set_year'!$E$62,"- -"),IF(D71&gt;$AF$5,$AG$5,IF(D71&gt;D70+1,$AG$6,IF(D71&lt;D70,$AG$7,Y71))))</f>
        <v>- -</v>
      </c>
      <c r="H71" s="24"/>
      <c r="I71" s="23"/>
      <c r="J71" s="25"/>
      <c r="K71" s="38"/>
      <c r="L71" s="39"/>
      <c r="M71" s="37" t="str">
        <f t="shared" si="3"/>
        <v/>
      </c>
      <c r="N71" s="27"/>
      <c r="O71" s="28"/>
      <c r="P71" s="29"/>
      <c r="Q71" s="28"/>
      <c r="R71" s="26" t="str">
        <f t="shared" si="12"/>
        <v/>
      </c>
      <c r="S71" s="62"/>
      <c r="T71" s="179" t="str">
        <f ca="1">INDEX('NTS ONLY_set_year'!E:E,MATCH(TEXT($X71,"Ddd"),'NTS ONLY_set_year'!C:C,0))</f>
        <v>Dim</v>
      </c>
      <c r="U71" s="249" t="str">
        <f t="shared" ca="1" si="13"/>
        <v>juin</v>
      </c>
      <c r="V71" s="184"/>
      <c r="W71" s="179"/>
      <c r="X71" s="430">
        <f t="shared" ca="1" si="17"/>
        <v>42155</v>
      </c>
      <c r="Y71" s="568" t="str">
        <f t="shared" ca="1" si="14"/>
        <v>Dim. juin , 2015</v>
      </c>
      <c r="Z71" s="431">
        <f t="shared" ca="1" si="4"/>
        <v>30</v>
      </c>
      <c r="AA71" s="432">
        <f t="shared" ca="1" si="5"/>
        <v>6</v>
      </c>
      <c r="AB71" s="229">
        <f t="shared" ca="1" si="15"/>
        <v>0</v>
      </c>
      <c r="AC71" s="179"/>
      <c r="AD71" s="179"/>
      <c r="AE71" s="179"/>
      <c r="AF71" s="433">
        <f t="shared" ca="1" si="6"/>
        <v>99</v>
      </c>
      <c r="AG71" s="434">
        <f ca="1">MIN(AF71:AF$195)</f>
        <v>99</v>
      </c>
      <c r="AH71" s="178" t="b">
        <f t="shared" si="7"/>
        <v>0</v>
      </c>
      <c r="AI71" s="179"/>
      <c r="AJ71" s="435">
        <f t="shared" ca="1" si="8"/>
        <v>0</v>
      </c>
      <c r="AK71" s="229">
        <f>IF(D71&lt;&gt;D70,MAX(L$20:L70),AK70)</f>
        <v>0</v>
      </c>
      <c r="AL71" s="185" t="str">
        <f t="shared" si="18"/>
        <v>- -</v>
      </c>
      <c r="AM71" s="185">
        <f>MIN(K72:K$194)</f>
        <v>0</v>
      </c>
      <c r="AN71" s="438" t="str">
        <f t="shared" si="19"/>
        <v>- -</v>
      </c>
      <c r="AO71" s="178"/>
      <c r="AP71" s="438">
        <f t="shared" si="16"/>
        <v>999</v>
      </c>
      <c r="AQ71" s="431">
        <f t="shared" ca="1" si="9"/>
        <v>1</v>
      </c>
      <c r="AR71" s="431">
        <f t="shared" ca="1" si="10"/>
        <v>0</v>
      </c>
      <c r="AS71" s="178"/>
      <c r="AT71" s="178"/>
      <c r="AU71" s="361" t="str">
        <f>IF($C71=$AB$15,'NTS ONLY_set_year'!$E$143," ")&amp;$D71</f>
        <v xml:space="preserve"> </v>
      </c>
      <c r="AV71" s="178">
        <f t="shared" ca="1" si="21"/>
        <v>0</v>
      </c>
      <c r="AW71" s="262">
        <f t="shared" ca="1" si="22"/>
        <v>0</v>
      </c>
      <c r="AX71" s="178"/>
      <c r="AY71" s="178"/>
      <c r="AZ71" s="178"/>
      <c r="BA71" s="178"/>
      <c r="BB71" s="178"/>
      <c r="BC71" s="178"/>
      <c r="BD71" s="178"/>
      <c r="BE71" s="178"/>
      <c r="BF71" s="178"/>
      <c r="BG71" s="178"/>
      <c r="BH71" s="178"/>
      <c r="BI71" s="178"/>
      <c r="BJ71" s="178"/>
      <c r="BK71" s="178"/>
      <c r="BL71" s="178"/>
      <c r="BM71" s="535">
        <f t="shared" si="20"/>
        <v>1</v>
      </c>
      <c r="BN71" s="361">
        <f t="shared" si="20"/>
        <v>1</v>
      </c>
      <c r="BO71" s="178"/>
      <c r="BP71" s="179"/>
      <c r="BQ71" s="325"/>
      <c r="BR71" s="10"/>
      <c r="BS71" s="10"/>
      <c r="BT71" s="10"/>
      <c r="IU71" s="21"/>
    </row>
    <row r="72" spans="1:255" customFormat="1" ht="12.75">
      <c r="A72" s="5"/>
      <c r="B72" s="13">
        <v>53</v>
      </c>
      <c r="C72" s="22"/>
      <c r="D72" s="116"/>
      <c r="E72" s="121"/>
      <c r="F72" s="121"/>
      <c r="G72" s="121" t="str">
        <f ca="1">IF(ISBLANK(D72),IF(AND(ISNUMBER(D71),D71&lt;$AF$5),'NTS ONLY_set_year'!$E$62,"- -"),IF(D72&gt;$AF$5,$AG$5,IF(D72&gt;D71+1,$AG$6,IF(D72&lt;D71,$AG$7,Y72))))</f>
        <v>- -</v>
      </c>
      <c r="H72" s="24"/>
      <c r="I72" s="23"/>
      <c r="J72" s="25"/>
      <c r="K72" s="38"/>
      <c r="L72" s="39"/>
      <c r="M72" s="37" t="str">
        <f t="shared" si="3"/>
        <v/>
      </c>
      <c r="N72" s="27"/>
      <c r="O72" s="28"/>
      <c r="P72" s="29"/>
      <c r="Q72" s="28"/>
      <c r="R72" s="26" t="str">
        <f t="shared" si="12"/>
        <v/>
      </c>
      <c r="S72" s="62"/>
      <c r="T72" s="179" t="str">
        <f ca="1">INDEX('NTS ONLY_set_year'!E:E,MATCH(TEXT($X72,"Ddd"),'NTS ONLY_set_year'!C:C,0))</f>
        <v>Dim</v>
      </c>
      <c r="U72" s="249" t="str">
        <f t="shared" ca="1" si="13"/>
        <v>juin</v>
      </c>
      <c r="V72" s="184"/>
      <c r="W72" s="179"/>
      <c r="X72" s="430">
        <f t="shared" ca="1" si="17"/>
        <v>42155</v>
      </c>
      <c r="Y72" s="568" t="str">
        <f t="shared" ca="1" si="14"/>
        <v>Dim. juin , 2015</v>
      </c>
      <c r="Z72" s="431">
        <f t="shared" ca="1" si="4"/>
        <v>30</v>
      </c>
      <c r="AA72" s="432">
        <f t="shared" ca="1" si="5"/>
        <v>6</v>
      </c>
      <c r="AB72" s="229">
        <f t="shared" ca="1" si="15"/>
        <v>0</v>
      </c>
      <c r="AC72" s="179"/>
      <c r="AD72" s="179"/>
      <c r="AE72" s="179"/>
      <c r="AF72" s="433">
        <f t="shared" ca="1" si="6"/>
        <v>99</v>
      </c>
      <c r="AG72" s="434">
        <f ca="1">MIN(AF72:AF$195)</f>
        <v>99</v>
      </c>
      <c r="AH72" s="178" t="b">
        <f t="shared" si="7"/>
        <v>0</v>
      </c>
      <c r="AI72" s="179"/>
      <c r="AJ72" s="435">
        <f t="shared" ca="1" si="8"/>
        <v>0</v>
      </c>
      <c r="AK72" s="229">
        <f>IF(D72&lt;&gt;D71,MAX(L$20:L71),AK71)</f>
        <v>0</v>
      </c>
      <c r="AL72" s="185" t="str">
        <f t="shared" si="18"/>
        <v>- -</v>
      </c>
      <c r="AM72" s="185">
        <f>MIN(K73:K$194)</f>
        <v>0</v>
      </c>
      <c r="AN72" s="438" t="str">
        <f t="shared" si="19"/>
        <v>- -</v>
      </c>
      <c r="AO72" s="178"/>
      <c r="AP72" s="438">
        <f t="shared" si="16"/>
        <v>999</v>
      </c>
      <c r="AQ72" s="431">
        <f t="shared" ca="1" si="9"/>
        <v>1</v>
      </c>
      <c r="AR72" s="431">
        <f t="shared" ca="1" si="10"/>
        <v>0</v>
      </c>
      <c r="AS72" s="178"/>
      <c r="AT72" s="178"/>
      <c r="AU72" s="361" t="str">
        <f>IF($C72=$AB$15,'NTS ONLY_set_year'!$E$143," ")&amp;$D72</f>
        <v xml:space="preserve"> </v>
      </c>
      <c r="AV72" s="178">
        <f t="shared" ca="1" si="21"/>
        <v>0</v>
      </c>
      <c r="AW72" s="262">
        <f t="shared" ca="1" si="22"/>
        <v>0</v>
      </c>
      <c r="AX72" s="178"/>
      <c r="AY72" s="178"/>
      <c r="AZ72" s="178"/>
      <c r="BA72" s="178"/>
      <c r="BB72" s="178"/>
      <c r="BC72" s="178"/>
      <c r="BD72" s="178"/>
      <c r="BE72" s="178"/>
      <c r="BF72" s="178"/>
      <c r="BG72" s="178"/>
      <c r="BH72" s="178"/>
      <c r="BI72" s="178"/>
      <c r="BJ72" s="178"/>
      <c r="BK72" s="178"/>
      <c r="BL72" s="178"/>
      <c r="BM72" s="535">
        <f t="shared" si="20"/>
        <v>1</v>
      </c>
      <c r="BN72" s="361">
        <f t="shared" si="20"/>
        <v>1</v>
      </c>
      <c r="BO72" s="178"/>
      <c r="BP72" s="179"/>
      <c r="BQ72" s="325"/>
      <c r="BR72" s="10"/>
      <c r="BS72" s="10"/>
      <c r="BT72" s="10"/>
      <c r="IU72" s="21"/>
    </row>
    <row r="73" spans="1:255" customFormat="1" ht="12.75">
      <c r="A73" s="5"/>
      <c r="B73" s="13">
        <v>54</v>
      </c>
      <c r="C73" s="22"/>
      <c r="D73" s="116"/>
      <c r="E73" s="121"/>
      <c r="F73" s="121"/>
      <c r="G73" s="121" t="str">
        <f ca="1">IF(ISBLANK(D73),IF(AND(ISNUMBER(D72),D72&lt;$AF$5),'NTS ONLY_set_year'!$E$62,"- -"),IF(D73&gt;$AF$5,$AG$5,IF(D73&gt;D72+1,$AG$6,IF(D73&lt;D72,$AG$7,Y73))))</f>
        <v>- -</v>
      </c>
      <c r="H73" s="24"/>
      <c r="I73" s="23"/>
      <c r="J73" s="25"/>
      <c r="K73" s="38"/>
      <c r="L73" s="39"/>
      <c r="M73" s="37" t="str">
        <f t="shared" si="3"/>
        <v/>
      </c>
      <c r="N73" s="27"/>
      <c r="O73" s="28"/>
      <c r="P73" s="29"/>
      <c r="Q73" s="28"/>
      <c r="R73" s="26" t="str">
        <f t="shared" si="12"/>
        <v/>
      </c>
      <c r="S73" s="62"/>
      <c r="T73" s="179" t="str">
        <f ca="1">INDEX('NTS ONLY_set_year'!E:E,MATCH(TEXT($X73,"Ddd"),'NTS ONLY_set_year'!C:C,0))</f>
        <v>Dim</v>
      </c>
      <c r="U73" s="249" t="str">
        <f t="shared" ca="1" si="13"/>
        <v>juin</v>
      </c>
      <c r="V73" s="184"/>
      <c r="W73" s="179"/>
      <c r="X73" s="430">
        <f t="shared" ca="1" si="17"/>
        <v>42155</v>
      </c>
      <c r="Y73" s="568" t="str">
        <f t="shared" ca="1" si="14"/>
        <v>Dim. juin , 2015</v>
      </c>
      <c r="Z73" s="431">
        <f t="shared" ca="1" si="4"/>
        <v>30</v>
      </c>
      <c r="AA73" s="432">
        <f t="shared" ca="1" si="5"/>
        <v>6</v>
      </c>
      <c r="AB73" s="229">
        <f t="shared" ca="1" si="15"/>
        <v>0</v>
      </c>
      <c r="AC73" s="179"/>
      <c r="AD73" s="179"/>
      <c r="AE73" s="179"/>
      <c r="AF73" s="433">
        <f t="shared" ca="1" si="6"/>
        <v>99</v>
      </c>
      <c r="AG73" s="434">
        <f ca="1">MIN(AF73:AF$195)</f>
        <v>99</v>
      </c>
      <c r="AH73" s="178" t="b">
        <f t="shared" si="7"/>
        <v>0</v>
      </c>
      <c r="AI73" s="179"/>
      <c r="AJ73" s="435">
        <f t="shared" ca="1" si="8"/>
        <v>0</v>
      </c>
      <c r="AK73" s="229">
        <f>IF(D73&lt;&gt;D72,MAX(L$20:L72),AK72)</f>
        <v>0</v>
      </c>
      <c r="AL73" s="185" t="str">
        <f t="shared" si="18"/>
        <v>- -</v>
      </c>
      <c r="AM73" s="185">
        <f>MIN(K74:K$194)</f>
        <v>0</v>
      </c>
      <c r="AN73" s="438" t="str">
        <f t="shared" si="19"/>
        <v>- -</v>
      </c>
      <c r="AO73" s="178"/>
      <c r="AP73" s="438">
        <f t="shared" si="16"/>
        <v>999</v>
      </c>
      <c r="AQ73" s="431">
        <f t="shared" ca="1" si="9"/>
        <v>1</v>
      </c>
      <c r="AR73" s="431">
        <f t="shared" ca="1" si="10"/>
        <v>0</v>
      </c>
      <c r="AS73" s="178"/>
      <c r="AT73" s="178"/>
      <c r="AU73" s="361" t="str">
        <f>IF($C73=$AB$15,'NTS ONLY_set_year'!$E$143," ")&amp;$D73</f>
        <v xml:space="preserve"> </v>
      </c>
      <c r="AV73" s="178">
        <f t="shared" ca="1" si="21"/>
        <v>0</v>
      </c>
      <c r="AW73" s="262">
        <f t="shared" ca="1" si="22"/>
        <v>0</v>
      </c>
      <c r="AX73" s="178"/>
      <c r="AY73" s="178"/>
      <c r="AZ73" s="178"/>
      <c r="BA73" s="178"/>
      <c r="BB73" s="178"/>
      <c r="BC73" s="178"/>
      <c r="BD73" s="178"/>
      <c r="BE73" s="178"/>
      <c r="BF73" s="178"/>
      <c r="BG73" s="178"/>
      <c r="BH73" s="178"/>
      <c r="BI73" s="178"/>
      <c r="BJ73" s="178"/>
      <c r="BK73" s="178"/>
      <c r="BL73" s="178"/>
      <c r="BM73" s="535">
        <f t="shared" si="20"/>
        <v>1</v>
      </c>
      <c r="BN73" s="361">
        <f t="shared" si="20"/>
        <v>1</v>
      </c>
      <c r="BO73" s="178"/>
      <c r="BP73" s="179"/>
      <c r="BQ73" s="325"/>
      <c r="BR73" s="10"/>
      <c r="BS73" s="10"/>
      <c r="BT73" s="10"/>
      <c r="IU73" s="21"/>
    </row>
    <row r="74" spans="1:255" customFormat="1" ht="12.75">
      <c r="A74" s="5"/>
      <c r="B74" s="13">
        <v>55</v>
      </c>
      <c r="C74" s="22"/>
      <c r="D74" s="116"/>
      <c r="E74" s="121"/>
      <c r="F74" s="121"/>
      <c r="G74" s="121" t="str">
        <f ca="1">IF(ISBLANK(D74),IF(AND(ISNUMBER(D73),D73&lt;$AF$5),'NTS ONLY_set_year'!$E$62,"- -"),IF(D74&gt;$AF$5,$AG$5,IF(D74&gt;D73+1,$AG$6,IF(D74&lt;D73,$AG$7,Y74))))</f>
        <v>- -</v>
      </c>
      <c r="H74" s="24"/>
      <c r="I74" s="23"/>
      <c r="J74" s="25"/>
      <c r="K74" s="38"/>
      <c r="L74" s="39"/>
      <c r="M74" s="37" t="str">
        <f t="shared" si="3"/>
        <v/>
      </c>
      <c r="N74" s="27"/>
      <c r="O74" s="28"/>
      <c r="P74" s="29"/>
      <c r="Q74" s="28"/>
      <c r="R74" s="26" t="str">
        <f t="shared" si="12"/>
        <v/>
      </c>
      <c r="S74" s="62"/>
      <c r="T74" s="179" t="str">
        <f ca="1">INDEX('NTS ONLY_set_year'!E:E,MATCH(TEXT($X74,"Ddd"),'NTS ONLY_set_year'!C:C,0))</f>
        <v>Dim</v>
      </c>
      <c r="U74" s="249" t="str">
        <f t="shared" ca="1" si="13"/>
        <v>juin</v>
      </c>
      <c r="V74" s="184"/>
      <c r="W74" s="179"/>
      <c r="X74" s="430">
        <f t="shared" ca="1" si="17"/>
        <v>42155</v>
      </c>
      <c r="Y74" s="568" t="str">
        <f t="shared" ca="1" si="14"/>
        <v>Dim. juin , 2015</v>
      </c>
      <c r="Z74" s="431">
        <f t="shared" ca="1" si="4"/>
        <v>30</v>
      </c>
      <c r="AA74" s="432">
        <f t="shared" ca="1" si="5"/>
        <v>6</v>
      </c>
      <c r="AB74" s="229">
        <f t="shared" ca="1" si="15"/>
        <v>0</v>
      </c>
      <c r="AC74" s="179"/>
      <c r="AD74" s="179"/>
      <c r="AE74" s="179"/>
      <c r="AF74" s="433">
        <f t="shared" ca="1" si="6"/>
        <v>99</v>
      </c>
      <c r="AG74" s="434">
        <f ca="1">MIN(AF74:AF$195)</f>
        <v>99</v>
      </c>
      <c r="AH74" s="178" t="b">
        <f t="shared" si="7"/>
        <v>0</v>
      </c>
      <c r="AI74" s="179"/>
      <c r="AJ74" s="435">
        <f t="shared" ca="1" si="8"/>
        <v>0</v>
      </c>
      <c r="AK74" s="229">
        <f>IF(D74&lt;&gt;D73,MAX(L$20:L73),AK73)</f>
        <v>0</v>
      </c>
      <c r="AL74" s="185" t="str">
        <f t="shared" si="18"/>
        <v>- -</v>
      </c>
      <c r="AM74" s="185">
        <f>MIN(K75:K$194)</f>
        <v>0</v>
      </c>
      <c r="AN74" s="438" t="str">
        <f t="shared" si="19"/>
        <v>- -</v>
      </c>
      <c r="AO74" s="178"/>
      <c r="AP74" s="438">
        <f t="shared" si="16"/>
        <v>999</v>
      </c>
      <c r="AQ74" s="431">
        <f t="shared" ca="1" si="9"/>
        <v>1</v>
      </c>
      <c r="AR74" s="431">
        <f t="shared" ca="1" si="10"/>
        <v>0</v>
      </c>
      <c r="AS74" s="178"/>
      <c r="AT74" s="178"/>
      <c r="AU74" s="361" t="str">
        <f>IF($C74=$AB$15,'NTS ONLY_set_year'!$E$143," ")&amp;$D74</f>
        <v xml:space="preserve"> </v>
      </c>
      <c r="AV74" s="178">
        <f t="shared" ca="1" si="21"/>
        <v>0</v>
      </c>
      <c r="AW74" s="262">
        <f t="shared" ca="1" si="22"/>
        <v>0</v>
      </c>
      <c r="AX74" s="178"/>
      <c r="AY74" s="178"/>
      <c r="AZ74" s="178"/>
      <c r="BA74" s="178"/>
      <c r="BB74" s="178"/>
      <c r="BC74" s="178"/>
      <c r="BD74" s="178"/>
      <c r="BE74" s="178"/>
      <c r="BF74" s="178"/>
      <c r="BG74" s="178"/>
      <c r="BH74" s="178"/>
      <c r="BI74" s="178"/>
      <c r="BJ74" s="178"/>
      <c r="BK74" s="178"/>
      <c r="BL74" s="178"/>
      <c r="BM74" s="535">
        <f t="shared" si="20"/>
        <v>1</v>
      </c>
      <c r="BN74" s="361">
        <f t="shared" si="20"/>
        <v>1</v>
      </c>
      <c r="BO74" s="178"/>
      <c r="BP74" s="179"/>
      <c r="BQ74" s="325"/>
      <c r="BR74" s="10"/>
      <c r="BS74" s="10"/>
      <c r="BT74" s="10"/>
      <c r="IU74" s="21"/>
    </row>
    <row r="75" spans="1:255" customFormat="1" ht="12.75">
      <c r="A75" s="5"/>
      <c r="B75" s="13">
        <v>56</v>
      </c>
      <c r="C75" s="22"/>
      <c r="D75" s="116"/>
      <c r="E75" s="121"/>
      <c r="F75" s="121"/>
      <c r="G75" s="121" t="str">
        <f ca="1">IF(ISBLANK(D75),IF(AND(ISNUMBER(D74),D74&lt;$AF$5),'NTS ONLY_set_year'!$E$62,"- -"),IF(D75&gt;$AF$5,$AG$5,IF(D75&gt;D74+1,$AG$6,IF(D75&lt;D74,$AG$7,Y75))))</f>
        <v>- -</v>
      </c>
      <c r="H75" s="24"/>
      <c r="I75" s="23"/>
      <c r="J75" s="25"/>
      <c r="K75" s="38"/>
      <c r="L75" s="39"/>
      <c r="M75" s="37" t="str">
        <f t="shared" si="3"/>
        <v/>
      </c>
      <c r="N75" s="27"/>
      <c r="O75" s="28"/>
      <c r="P75" s="29"/>
      <c r="Q75" s="28"/>
      <c r="R75" s="26" t="str">
        <f t="shared" si="12"/>
        <v/>
      </c>
      <c r="S75" s="62"/>
      <c r="T75" s="179" t="str">
        <f ca="1">INDEX('NTS ONLY_set_year'!E:E,MATCH(TEXT($X75,"Ddd"),'NTS ONLY_set_year'!C:C,0))</f>
        <v>Dim</v>
      </c>
      <c r="U75" s="249" t="str">
        <f t="shared" ca="1" si="13"/>
        <v>juin</v>
      </c>
      <c r="V75" s="184"/>
      <c r="W75" s="179"/>
      <c r="X75" s="430">
        <f t="shared" ca="1" si="17"/>
        <v>42155</v>
      </c>
      <c r="Y75" s="568" t="str">
        <f t="shared" ca="1" si="14"/>
        <v>Dim. juin , 2015</v>
      </c>
      <c r="Z75" s="431">
        <f t="shared" ca="1" si="4"/>
        <v>30</v>
      </c>
      <c r="AA75" s="432">
        <f t="shared" ca="1" si="5"/>
        <v>6</v>
      </c>
      <c r="AB75" s="229">
        <f t="shared" ca="1" si="15"/>
        <v>0</v>
      </c>
      <c r="AC75" s="179"/>
      <c r="AD75" s="179"/>
      <c r="AE75" s="179"/>
      <c r="AF75" s="433">
        <f t="shared" ca="1" si="6"/>
        <v>99</v>
      </c>
      <c r="AG75" s="434">
        <f ca="1">MIN(AF75:AF$195)</f>
        <v>99</v>
      </c>
      <c r="AH75" s="178" t="b">
        <f t="shared" si="7"/>
        <v>0</v>
      </c>
      <c r="AI75" s="179"/>
      <c r="AJ75" s="435">
        <f t="shared" ca="1" si="8"/>
        <v>0</v>
      </c>
      <c r="AK75" s="229">
        <f>IF(D75&lt;&gt;D74,MAX(L$20:L74),AK74)</f>
        <v>0</v>
      </c>
      <c r="AL75" s="185" t="str">
        <f t="shared" si="18"/>
        <v>- -</v>
      </c>
      <c r="AM75" s="185">
        <f>MIN(K76:K$194)</f>
        <v>0</v>
      </c>
      <c r="AN75" s="438" t="str">
        <f t="shared" si="19"/>
        <v>- -</v>
      </c>
      <c r="AO75" s="178"/>
      <c r="AP75" s="438">
        <f t="shared" si="16"/>
        <v>999</v>
      </c>
      <c r="AQ75" s="431">
        <f t="shared" ca="1" si="9"/>
        <v>1</v>
      </c>
      <c r="AR75" s="431">
        <f t="shared" ca="1" si="10"/>
        <v>0</v>
      </c>
      <c r="AS75" s="178"/>
      <c r="AT75" s="178"/>
      <c r="AU75" s="361" t="str">
        <f>IF($C75=$AB$15,'NTS ONLY_set_year'!$E$143," ")&amp;$D75</f>
        <v xml:space="preserve"> </v>
      </c>
      <c r="AV75" s="178">
        <f t="shared" ca="1" si="21"/>
        <v>0</v>
      </c>
      <c r="AW75" s="262">
        <f t="shared" ca="1" si="22"/>
        <v>0</v>
      </c>
      <c r="AX75" s="178"/>
      <c r="AY75" s="178"/>
      <c r="AZ75" s="178"/>
      <c r="BA75" s="178"/>
      <c r="BB75" s="178"/>
      <c r="BC75" s="178"/>
      <c r="BD75" s="178"/>
      <c r="BE75" s="178"/>
      <c r="BF75" s="178"/>
      <c r="BG75" s="178"/>
      <c r="BH75" s="178"/>
      <c r="BI75" s="178"/>
      <c r="BJ75" s="178"/>
      <c r="BK75" s="178"/>
      <c r="BL75" s="178"/>
      <c r="BM75" s="535">
        <f t="shared" si="20"/>
        <v>1</v>
      </c>
      <c r="BN75" s="361">
        <f t="shared" si="20"/>
        <v>1</v>
      </c>
      <c r="BO75" s="178"/>
      <c r="BP75" s="179"/>
      <c r="BQ75" s="325"/>
      <c r="BR75" s="10"/>
      <c r="BS75" s="10"/>
      <c r="BT75" s="10"/>
      <c r="IU75" s="21"/>
    </row>
    <row r="76" spans="1:255" customFormat="1" ht="12.75">
      <c r="A76" s="5"/>
      <c r="B76" s="13">
        <v>57</v>
      </c>
      <c r="C76" s="22"/>
      <c r="D76" s="116"/>
      <c r="E76" s="121"/>
      <c r="F76" s="121"/>
      <c r="G76" s="121" t="str">
        <f ca="1">IF(ISBLANK(D76),IF(AND(ISNUMBER(D75),D75&lt;$AF$5),'NTS ONLY_set_year'!$E$62,"- -"),IF(D76&gt;$AF$5,$AG$5,IF(D76&gt;D75+1,$AG$6,IF(D76&lt;D75,$AG$7,Y76))))</f>
        <v>- -</v>
      </c>
      <c r="H76" s="24"/>
      <c r="I76" s="23"/>
      <c r="J76" s="25"/>
      <c r="K76" s="38"/>
      <c r="L76" s="39"/>
      <c r="M76" s="37" t="str">
        <f t="shared" si="3"/>
        <v/>
      </c>
      <c r="N76" s="27"/>
      <c r="O76" s="28"/>
      <c r="P76" s="29"/>
      <c r="Q76" s="28"/>
      <c r="R76" s="26" t="str">
        <f t="shared" si="12"/>
        <v/>
      </c>
      <c r="S76" s="62"/>
      <c r="T76" s="179" t="str">
        <f ca="1">INDEX('NTS ONLY_set_year'!E:E,MATCH(TEXT($X76,"Ddd"),'NTS ONLY_set_year'!C:C,0))</f>
        <v>Dim</v>
      </c>
      <c r="U76" s="249" t="str">
        <f t="shared" ca="1" si="13"/>
        <v>juin</v>
      </c>
      <c r="V76" s="184"/>
      <c r="W76" s="179"/>
      <c r="X76" s="430">
        <f t="shared" ca="1" si="17"/>
        <v>42155</v>
      </c>
      <c r="Y76" s="568" t="str">
        <f t="shared" ca="1" si="14"/>
        <v>Dim. juin , 2015</v>
      </c>
      <c r="Z76" s="431">
        <f t="shared" ca="1" si="4"/>
        <v>30</v>
      </c>
      <c r="AA76" s="432">
        <f t="shared" ca="1" si="5"/>
        <v>6</v>
      </c>
      <c r="AB76" s="229">
        <f t="shared" ca="1" si="15"/>
        <v>0</v>
      </c>
      <c r="AC76" s="179"/>
      <c r="AD76" s="179"/>
      <c r="AE76" s="179"/>
      <c r="AF76" s="433">
        <f t="shared" ca="1" si="6"/>
        <v>99</v>
      </c>
      <c r="AG76" s="434">
        <f ca="1">MIN(AF76:AF$195)</f>
        <v>99</v>
      </c>
      <c r="AH76" s="178" t="b">
        <f t="shared" si="7"/>
        <v>0</v>
      </c>
      <c r="AI76" s="179"/>
      <c r="AJ76" s="435">
        <f t="shared" ca="1" si="8"/>
        <v>0</v>
      </c>
      <c r="AK76" s="229">
        <f>IF(D76&lt;&gt;D75,MAX(L$20:L75),AK75)</f>
        <v>0</v>
      </c>
      <c r="AL76" s="185" t="str">
        <f t="shared" si="18"/>
        <v>- -</v>
      </c>
      <c r="AM76" s="185">
        <f>MIN(K77:K$194)</f>
        <v>0</v>
      </c>
      <c r="AN76" s="438" t="str">
        <f t="shared" si="19"/>
        <v>- -</v>
      </c>
      <c r="AO76" s="178"/>
      <c r="AP76" s="438">
        <f t="shared" si="16"/>
        <v>999</v>
      </c>
      <c r="AQ76" s="431">
        <f t="shared" ca="1" si="9"/>
        <v>1</v>
      </c>
      <c r="AR76" s="431">
        <f t="shared" ca="1" si="10"/>
        <v>0</v>
      </c>
      <c r="AS76" s="178"/>
      <c r="AT76" s="178"/>
      <c r="AU76" s="361" t="str">
        <f>IF($C76=$AB$15,'NTS ONLY_set_year'!$E$143," ")&amp;$D76</f>
        <v xml:space="preserve"> </v>
      </c>
      <c r="AV76" s="178">
        <f t="shared" ca="1" si="21"/>
        <v>0</v>
      </c>
      <c r="AW76" s="262">
        <f t="shared" ca="1" si="22"/>
        <v>0</v>
      </c>
      <c r="AX76" s="178"/>
      <c r="AY76" s="178"/>
      <c r="AZ76" s="178"/>
      <c r="BA76" s="178"/>
      <c r="BB76" s="178"/>
      <c r="BC76" s="178"/>
      <c r="BD76" s="178"/>
      <c r="BE76" s="178"/>
      <c r="BF76" s="178"/>
      <c r="BG76" s="178"/>
      <c r="BH76" s="178"/>
      <c r="BI76" s="178"/>
      <c r="BJ76" s="178"/>
      <c r="BK76" s="178"/>
      <c r="BL76" s="178"/>
      <c r="BM76" s="535">
        <f t="shared" si="20"/>
        <v>1</v>
      </c>
      <c r="BN76" s="361">
        <f t="shared" si="20"/>
        <v>1</v>
      </c>
      <c r="BO76" s="178"/>
      <c r="BP76" s="179"/>
      <c r="BQ76" s="325"/>
      <c r="BR76" s="10"/>
      <c r="BS76" s="10"/>
      <c r="BT76" s="10"/>
      <c r="IU76" s="21"/>
    </row>
    <row r="77" spans="1:255" customFormat="1" ht="12.75">
      <c r="A77" s="5"/>
      <c r="B77" s="13">
        <v>58</v>
      </c>
      <c r="C77" s="22"/>
      <c r="D77" s="116"/>
      <c r="E77" s="121"/>
      <c r="F77" s="121"/>
      <c r="G77" s="121" t="str">
        <f ca="1">IF(ISBLANK(D77),IF(AND(ISNUMBER(D76),D76&lt;$AF$5),'NTS ONLY_set_year'!$E$62,"- -"),IF(D77&gt;$AF$5,$AG$5,IF(D77&gt;D76+1,$AG$6,IF(D77&lt;D76,$AG$7,Y77))))</f>
        <v>- -</v>
      </c>
      <c r="H77" s="24"/>
      <c r="I77" s="23"/>
      <c r="J77" s="25"/>
      <c r="K77" s="38"/>
      <c r="L77" s="39"/>
      <c r="M77" s="37" t="str">
        <f t="shared" si="3"/>
        <v/>
      </c>
      <c r="N77" s="27"/>
      <c r="O77" s="28"/>
      <c r="P77" s="29"/>
      <c r="Q77" s="28"/>
      <c r="R77" s="26" t="str">
        <f t="shared" si="12"/>
        <v/>
      </c>
      <c r="S77" s="62"/>
      <c r="T77" s="179" t="str">
        <f ca="1">INDEX('NTS ONLY_set_year'!E:E,MATCH(TEXT($X77,"Ddd"),'NTS ONLY_set_year'!C:C,0))</f>
        <v>Dim</v>
      </c>
      <c r="U77" s="249" t="str">
        <f t="shared" ca="1" si="13"/>
        <v>juin</v>
      </c>
      <c r="V77" s="184"/>
      <c r="W77" s="179"/>
      <c r="X77" s="430">
        <f t="shared" ca="1" si="17"/>
        <v>42155</v>
      </c>
      <c r="Y77" s="568" t="str">
        <f t="shared" ca="1" si="14"/>
        <v>Dim. juin , 2015</v>
      </c>
      <c r="Z77" s="431">
        <f t="shared" ca="1" si="4"/>
        <v>30</v>
      </c>
      <c r="AA77" s="432">
        <f t="shared" ca="1" si="5"/>
        <v>6</v>
      </c>
      <c r="AB77" s="229">
        <f t="shared" ca="1" si="15"/>
        <v>0</v>
      </c>
      <c r="AC77" s="179"/>
      <c r="AD77" s="179"/>
      <c r="AE77" s="179"/>
      <c r="AF77" s="433">
        <f t="shared" ca="1" si="6"/>
        <v>99</v>
      </c>
      <c r="AG77" s="434">
        <f ca="1">MIN(AF77:AF$195)</f>
        <v>99</v>
      </c>
      <c r="AH77" s="178" t="b">
        <f t="shared" si="7"/>
        <v>0</v>
      </c>
      <c r="AI77" s="179"/>
      <c r="AJ77" s="435">
        <f t="shared" ca="1" si="8"/>
        <v>0</v>
      </c>
      <c r="AK77" s="229">
        <f>IF(D77&lt;&gt;D76,MAX(L$20:L76),AK76)</f>
        <v>0</v>
      </c>
      <c r="AL77" s="185" t="str">
        <f t="shared" si="18"/>
        <v>- -</v>
      </c>
      <c r="AM77" s="185">
        <f>MIN(K78:K$194)</f>
        <v>0</v>
      </c>
      <c r="AN77" s="438" t="str">
        <f t="shared" si="19"/>
        <v>- -</v>
      </c>
      <c r="AO77" s="178"/>
      <c r="AP77" s="438">
        <f t="shared" si="16"/>
        <v>999</v>
      </c>
      <c r="AQ77" s="431">
        <f t="shared" ca="1" si="9"/>
        <v>1</v>
      </c>
      <c r="AR77" s="431">
        <f t="shared" ca="1" si="10"/>
        <v>0</v>
      </c>
      <c r="AS77" s="178"/>
      <c r="AT77" s="178"/>
      <c r="AU77" s="361" t="str">
        <f>IF($C77=$AB$15,'NTS ONLY_set_year'!$E$143," ")&amp;$D77</f>
        <v xml:space="preserve"> </v>
      </c>
      <c r="AV77" s="178">
        <f t="shared" ca="1" si="21"/>
        <v>0</v>
      </c>
      <c r="AW77" s="262">
        <f t="shared" ca="1" si="22"/>
        <v>0</v>
      </c>
      <c r="AX77" s="178"/>
      <c r="AY77" s="178"/>
      <c r="AZ77" s="178"/>
      <c r="BA77" s="178"/>
      <c r="BB77" s="178"/>
      <c r="BC77" s="178"/>
      <c r="BD77" s="178"/>
      <c r="BE77" s="178"/>
      <c r="BF77" s="178"/>
      <c r="BG77" s="178"/>
      <c r="BH77" s="178"/>
      <c r="BI77" s="178"/>
      <c r="BJ77" s="178"/>
      <c r="BK77" s="178"/>
      <c r="BL77" s="178"/>
      <c r="BM77" s="535">
        <f t="shared" si="20"/>
        <v>1</v>
      </c>
      <c r="BN77" s="361">
        <f t="shared" si="20"/>
        <v>1</v>
      </c>
      <c r="BO77" s="178"/>
      <c r="BP77" s="179"/>
      <c r="BQ77" s="325"/>
      <c r="BR77" s="10"/>
      <c r="BS77" s="10"/>
      <c r="BT77" s="10"/>
      <c r="IU77" s="21"/>
    </row>
    <row r="78" spans="1:255" customFormat="1" ht="12.75">
      <c r="A78" s="5"/>
      <c r="B78" s="13">
        <v>59</v>
      </c>
      <c r="C78" s="22"/>
      <c r="D78" s="116"/>
      <c r="E78" s="121"/>
      <c r="F78" s="121"/>
      <c r="G78" s="121" t="str">
        <f ca="1">IF(ISBLANK(D78),IF(AND(ISNUMBER(D77),D77&lt;$AF$5),'NTS ONLY_set_year'!$E$62,"- -"),IF(D78&gt;$AF$5,$AG$5,IF(D78&gt;D77+1,$AG$6,IF(D78&lt;D77,$AG$7,Y78))))</f>
        <v>- -</v>
      </c>
      <c r="H78" s="24"/>
      <c r="I78" s="23"/>
      <c r="J78" s="25"/>
      <c r="K78" s="38"/>
      <c r="L78" s="39"/>
      <c r="M78" s="37" t="str">
        <f t="shared" si="3"/>
        <v/>
      </c>
      <c r="N78" s="27"/>
      <c r="O78" s="28"/>
      <c r="P78" s="29"/>
      <c r="Q78" s="28"/>
      <c r="R78" s="26" t="str">
        <f t="shared" si="12"/>
        <v/>
      </c>
      <c r="S78" s="62"/>
      <c r="T78" s="179" t="str">
        <f ca="1">INDEX('NTS ONLY_set_year'!E:E,MATCH(TEXT($X78,"Ddd"),'NTS ONLY_set_year'!C:C,0))</f>
        <v>Dim</v>
      </c>
      <c r="U78" s="249" t="str">
        <f t="shared" ca="1" si="13"/>
        <v>juin</v>
      </c>
      <c r="V78" s="184"/>
      <c r="W78" s="179"/>
      <c r="X78" s="430">
        <f t="shared" ca="1" si="17"/>
        <v>42155</v>
      </c>
      <c r="Y78" s="568" t="str">
        <f t="shared" ca="1" si="14"/>
        <v>Dim. juin , 2015</v>
      </c>
      <c r="Z78" s="431">
        <f t="shared" ca="1" si="4"/>
        <v>30</v>
      </c>
      <c r="AA78" s="432">
        <f t="shared" ca="1" si="5"/>
        <v>6</v>
      </c>
      <c r="AB78" s="229">
        <f t="shared" ca="1" si="15"/>
        <v>0</v>
      </c>
      <c r="AC78" s="179"/>
      <c r="AD78" s="179"/>
      <c r="AE78" s="179"/>
      <c r="AF78" s="433">
        <f t="shared" ca="1" si="6"/>
        <v>99</v>
      </c>
      <c r="AG78" s="434">
        <f ca="1">MIN(AF78:AF$195)</f>
        <v>99</v>
      </c>
      <c r="AH78" s="178" t="b">
        <f t="shared" si="7"/>
        <v>0</v>
      </c>
      <c r="AI78" s="179"/>
      <c r="AJ78" s="435">
        <f t="shared" ca="1" si="8"/>
        <v>0</v>
      </c>
      <c r="AK78" s="229">
        <f>IF(D78&lt;&gt;D77,MAX(L$20:L77),AK77)</f>
        <v>0</v>
      </c>
      <c r="AL78" s="185" t="str">
        <f t="shared" si="18"/>
        <v>- -</v>
      </c>
      <c r="AM78" s="185">
        <f>MIN(K79:K$194)</f>
        <v>0</v>
      </c>
      <c r="AN78" s="438" t="str">
        <f t="shared" si="19"/>
        <v>- -</v>
      </c>
      <c r="AO78" s="178"/>
      <c r="AP78" s="438">
        <f t="shared" si="16"/>
        <v>999</v>
      </c>
      <c r="AQ78" s="431">
        <f t="shared" ca="1" si="9"/>
        <v>1</v>
      </c>
      <c r="AR78" s="431">
        <f t="shared" ca="1" si="10"/>
        <v>0</v>
      </c>
      <c r="AS78" s="178"/>
      <c r="AT78" s="178"/>
      <c r="AU78" s="361" t="str">
        <f>IF($C78=$AB$15,'NTS ONLY_set_year'!$E$143," ")&amp;$D78</f>
        <v xml:space="preserve"> </v>
      </c>
      <c r="AV78" s="178">
        <f t="shared" ca="1" si="21"/>
        <v>0</v>
      </c>
      <c r="AW78" s="262">
        <f t="shared" ca="1" si="22"/>
        <v>0</v>
      </c>
      <c r="AX78" s="178"/>
      <c r="AY78" s="178"/>
      <c r="AZ78" s="178"/>
      <c r="BA78" s="178"/>
      <c r="BB78" s="178"/>
      <c r="BC78" s="178"/>
      <c r="BD78" s="178"/>
      <c r="BE78" s="178"/>
      <c r="BF78" s="178"/>
      <c r="BG78" s="178"/>
      <c r="BH78" s="178"/>
      <c r="BI78" s="178"/>
      <c r="BJ78" s="178"/>
      <c r="BK78" s="178"/>
      <c r="BL78" s="178"/>
      <c r="BM78" s="535">
        <f t="shared" si="20"/>
        <v>1</v>
      </c>
      <c r="BN78" s="361">
        <f t="shared" si="20"/>
        <v>1</v>
      </c>
      <c r="BO78" s="178"/>
      <c r="BP78" s="179"/>
      <c r="BQ78" s="325"/>
      <c r="BR78" s="10"/>
      <c r="BS78" s="10"/>
      <c r="BT78" s="10"/>
      <c r="IU78" s="21"/>
    </row>
    <row r="79" spans="1:255" customFormat="1" ht="12.75">
      <c r="A79" s="5"/>
      <c r="B79" s="13">
        <v>60</v>
      </c>
      <c r="C79" s="22"/>
      <c r="D79" s="116"/>
      <c r="E79" s="121"/>
      <c r="F79" s="121"/>
      <c r="G79" s="121" t="str">
        <f ca="1">IF(ISBLANK(D79),IF(AND(ISNUMBER(D78),D78&lt;$AF$5),'NTS ONLY_set_year'!$E$62,"- -"),IF(D79&gt;$AF$5,$AG$5,IF(D79&gt;D78+1,$AG$6,IF(D79&lt;D78,$AG$7,Y79))))</f>
        <v>- -</v>
      </c>
      <c r="H79" s="24"/>
      <c r="I79" s="23"/>
      <c r="J79" s="25"/>
      <c r="K79" s="38"/>
      <c r="L79" s="39"/>
      <c r="M79" s="37" t="str">
        <f t="shared" si="3"/>
        <v/>
      </c>
      <c r="N79" s="27"/>
      <c r="O79" s="28"/>
      <c r="P79" s="29"/>
      <c r="Q79" s="28"/>
      <c r="R79" s="26" t="str">
        <f t="shared" si="12"/>
        <v/>
      </c>
      <c r="S79" s="62"/>
      <c r="T79" s="179" t="str">
        <f ca="1">INDEX('NTS ONLY_set_year'!E:E,MATCH(TEXT($X79,"Ddd"),'NTS ONLY_set_year'!C:C,0))</f>
        <v>Dim</v>
      </c>
      <c r="U79" s="249" t="str">
        <f t="shared" ca="1" si="13"/>
        <v>juin</v>
      </c>
      <c r="V79" s="184"/>
      <c r="W79" s="179"/>
      <c r="X79" s="430">
        <f t="shared" ca="1" si="17"/>
        <v>42155</v>
      </c>
      <c r="Y79" s="568" t="str">
        <f t="shared" ca="1" si="14"/>
        <v>Dim. juin , 2015</v>
      </c>
      <c r="Z79" s="431">
        <f t="shared" ca="1" si="4"/>
        <v>30</v>
      </c>
      <c r="AA79" s="432">
        <f t="shared" ca="1" si="5"/>
        <v>6</v>
      </c>
      <c r="AB79" s="229">
        <f t="shared" ca="1" si="15"/>
        <v>0</v>
      </c>
      <c r="AC79" s="179"/>
      <c r="AD79" s="179"/>
      <c r="AE79" s="179"/>
      <c r="AF79" s="433">
        <f t="shared" ca="1" si="6"/>
        <v>99</v>
      </c>
      <c r="AG79" s="434">
        <f ca="1">MIN(AF79:AF$195)</f>
        <v>99</v>
      </c>
      <c r="AH79" s="178" t="b">
        <f t="shared" si="7"/>
        <v>0</v>
      </c>
      <c r="AI79" s="179"/>
      <c r="AJ79" s="435">
        <f t="shared" ca="1" si="8"/>
        <v>0</v>
      </c>
      <c r="AK79" s="229">
        <f>IF(D79&lt;&gt;D78,MAX(L$20:L78),AK78)</f>
        <v>0</v>
      </c>
      <c r="AL79" s="185" t="str">
        <f t="shared" si="18"/>
        <v>- -</v>
      </c>
      <c r="AM79" s="185">
        <f>MIN(K80:K$194)</f>
        <v>0</v>
      </c>
      <c r="AN79" s="438" t="str">
        <f t="shared" si="19"/>
        <v>- -</v>
      </c>
      <c r="AO79" s="178"/>
      <c r="AP79" s="438">
        <f t="shared" si="16"/>
        <v>999</v>
      </c>
      <c r="AQ79" s="431">
        <f t="shared" ca="1" si="9"/>
        <v>1</v>
      </c>
      <c r="AR79" s="431">
        <f t="shared" ca="1" si="10"/>
        <v>0</v>
      </c>
      <c r="AS79" s="178"/>
      <c r="AT79" s="178"/>
      <c r="AU79" s="361" t="str">
        <f>IF($C79=$AB$15,'NTS ONLY_set_year'!$E$143," ")&amp;$D79</f>
        <v xml:space="preserve"> </v>
      </c>
      <c r="AV79" s="178">
        <f t="shared" ca="1" si="21"/>
        <v>0</v>
      </c>
      <c r="AW79" s="262">
        <f t="shared" ca="1" si="22"/>
        <v>0</v>
      </c>
      <c r="AX79" s="178"/>
      <c r="AY79" s="178"/>
      <c r="AZ79" s="178"/>
      <c r="BA79" s="178"/>
      <c r="BB79" s="178"/>
      <c r="BC79" s="178"/>
      <c r="BD79" s="178"/>
      <c r="BE79" s="178"/>
      <c r="BF79" s="178"/>
      <c r="BG79" s="178"/>
      <c r="BH79" s="178"/>
      <c r="BI79" s="178"/>
      <c r="BJ79" s="178"/>
      <c r="BK79" s="178"/>
      <c r="BL79" s="178"/>
      <c r="BM79" s="535">
        <f t="shared" si="20"/>
        <v>1</v>
      </c>
      <c r="BN79" s="361">
        <f t="shared" si="20"/>
        <v>1</v>
      </c>
      <c r="BO79" s="178"/>
      <c r="BP79" s="179"/>
      <c r="BQ79" s="325"/>
      <c r="BR79" s="10"/>
      <c r="BS79" s="10"/>
      <c r="BT79" s="10"/>
      <c r="IU79" s="21"/>
    </row>
    <row r="80" spans="1:255" customFormat="1" ht="12.75">
      <c r="A80" s="5"/>
      <c r="B80" s="13">
        <v>61</v>
      </c>
      <c r="C80" s="22"/>
      <c r="D80" s="116"/>
      <c r="E80" s="121"/>
      <c r="F80" s="121"/>
      <c r="G80" s="121" t="str">
        <f ca="1">IF(ISBLANK(D80),IF(AND(ISNUMBER(D79),D79&lt;$AF$5),'NTS ONLY_set_year'!$E$62,"- -"),IF(D80&gt;$AF$5,$AG$5,IF(D80&gt;D79+1,$AG$6,IF(D80&lt;D79,$AG$7,Y80))))</f>
        <v>- -</v>
      </c>
      <c r="H80" s="24"/>
      <c r="I80" s="23"/>
      <c r="J80" s="25"/>
      <c r="K80" s="38"/>
      <c r="L80" s="39"/>
      <c r="M80" s="37" t="str">
        <f t="shared" si="3"/>
        <v/>
      </c>
      <c r="N80" s="27"/>
      <c r="O80" s="28"/>
      <c r="P80" s="29"/>
      <c r="Q80" s="28"/>
      <c r="R80" s="26" t="str">
        <f t="shared" si="12"/>
        <v/>
      </c>
      <c r="S80" s="62"/>
      <c r="T80" s="179" t="str">
        <f ca="1">INDEX('NTS ONLY_set_year'!E:E,MATCH(TEXT($X80,"Ddd"),'NTS ONLY_set_year'!C:C,0))</f>
        <v>Dim</v>
      </c>
      <c r="U80" s="249" t="str">
        <f t="shared" ca="1" si="13"/>
        <v>juin</v>
      </c>
      <c r="V80" s="184"/>
      <c r="W80" s="179"/>
      <c r="X80" s="430">
        <f t="shared" ca="1" si="17"/>
        <v>42155</v>
      </c>
      <c r="Y80" s="568" t="str">
        <f t="shared" ca="1" si="14"/>
        <v>Dim. juin , 2015</v>
      </c>
      <c r="Z80" s="431">
        <f t="shared" ca="1" si="4"/>
        <v>30</v>
      </c>
      <c r="AA80" s="432">
        <f t="shared" ca="1" si="5"/>
        <v>6</v>
      </c>
      <c r="AB80" s="229">
        <f t="shared" ca="1" si="15"/>
        <v>0</v>
      </c>
      <c r="AC80" s="179"/>
      <c r="AD80" s="179"/>
      <c r="AE80" s="179"/>
      <c r="AF80" s="433">
        <f t="shared" ca="1" si="6"/>
        <v>99</v>
      </c>
      <c r="AG80" s="434">
        <f ca="1">MIN(AF80:AF$195)</f>
        <v>99</v>
      </c>
      <c r="AH80" s="178" t="b">
        <f t="shared" si="7"/>
        <v>0</v>
      </c>
      <c r="AI80" s="179"/>
      <c r="AJ80" s="435">
        <f t="shared" ca="1" si="8"/>
        <v>0</v>
      </c>
      <c r="AK80" s="229">
        <f>IF(D80&lt;&gt;D79,MAX(L$20:L79),AK79)</f>
        <v>0</v>
      </c>
      <c r="AL80" s="185" t="str">
        <f t="shared" si="18"/>
        <v>- -</v>
      </c>
      <c r="AM80" s="185">
        <f>MIN(K81:K$194)</f>
        <v>0</v>
      </c>
      <c r="AN80" s="438" t="str">
        <f t="shared" si="19"/>
        <v>- -</v>
      </c>
      <c r="AO80" s="178"/>
      <c r="AP80" s="438">
        <f t="shared" si="16"/>
        <v>999</v>
      </c>
      <c r="AQ80" s="431">
        <f t="shared" ca="1" si="9"/>
        <v>1</v>
      </c>
      <c r="AR80" s="431">
        <f t="shared" ca="1" si="10"/>
        <v>0</v>
      </c>
      <c r="AS80" s="178"/>
      <c r="AT80" s="178"/>
      <c r="AU80" s="361" t="str">
        <f>IF($C80=$AB$15,'NTS ONLY_set_year'!$E$143," ")&amp;$D80</f>
        <v xml:space="preserve"> </v>
      </c>
      <c r="AV80" s="178">
        <f t="shared" ca="1" si="21"/>
        <v>0</v>
      </c>
      <c r="AW80" s="262">
        <f t="shared" ca="1" si="22"/>
        <v>0</v>
      </c>
      <c r="AX80" s="178"/>
      <c r="AY80" s="178"/>
      <c r="AZ80" s="178"/>
      <c r="BA80" s="178"/>
      <c r="BB80" s="178"/>
      <c r="BC80" s="178"/>
      <c r="BD80" s="178"/>
      <c r="BE80" s="178"/>
      <c r="BF80" s="178"/>
      <c r="BG80" s="178"/>
      <c r="BH80" s="178"/>
      <c r="BI80" s="178"/>
      <c r="BJ80" s="178"/>
      <c r="BK80" s="178"/>
      <c r="BL80" s="178"/>
      <c r="BM80" s="535">
        <f t="shared" si="20"/>
        <v>1</v>
      </c>
      <c r="BN80" s="361">
        <f t="shared" si="20"/>
        <v>1</v>
      </c>
      <c r="BO80" s="178"/>
      <c r="BP80" s="179"/>
      <c r="BQ80" s="325"/>
      <c r="BR80" s="10"/>
      <c r="BS80" s="10"/>
      <c r="BT80" s="10"/>
      <c r="IU80" s="21"/>
    </row>
    <row r="81" spans="1:255" customFormat="1" ht="12.75">
      <c r="A81" s="5"/>
      <c r="B81" s="13">
        <v>62</v>
      </c>
      <c r="C81" s="22"/>
      <c r="D81" s="116"/>
      <c r="E81" s="121"/>
      <c r="F81" s="121"/>
      <c r="G81" s="121" t="str">
        <f ca="1">IF(ISBLANK(D81),IF(AND(ISNUMBER(D80),D80&lt;$AF$5),'NTS ONLY_set_year'!$E$62,"- -"),IF(D81&gt;$AF$5,$AG$5,IF(D81&gt;D80+1,$AG$6,IF(D81&lt;D80,$AG$7,Y81))))</f>
        <v>- -</v>
      </c>
      <c r="H81" s="24"/>
      <c r="I81" s="23"/>
      <c r="J81" s="25"/>
      <c r="K81" s="38"/>
      <c r="L81" s="39"/>
      <c r="M81" s="37" t="str">
        <f t="shared" si="3"/>
        <v/>
      </c>
      <c r="N81" s="27"/>
      <c r="O81" s="28"/>
      <c r="P81" s="29"/>
      <c r="Q81" s="28"/>
      <c r="R81" s="26" t="str">
        <f t="shared" si="12"/>
        <v/>
      </c>
      <c r="S81" s="62"/>
      <c r="T81" s="179" t="str">
        <f ca="1">INDEX('NTS ONLY_set_year'!E:E,MATCH(TEXT($X81,"Ddd"),'NTS ONLY_set_year'!C:C,0))</f>
        <v>Dim</v>
      </c>
      <c r="U81" s="249" t="str">
        <f t="shared" ca="1" si="13"/>
        <v>juin</v>
      </c>
      <c r="V81" s="184"/>
      <c r="W81" s="179"/>
      <c r="X81" s="430">
        <f t="shared" ca="1" si="17"/>
        <v>42155</v>
      </c>
      <c r="Y81" s="568" t="str">
        <f t="shared" ca="1" si="14"/>
        <v>Dim. juin , 2015</v>
      </c>
      <c r="Z81" s="431">
        <f t="shared" ca="1" si="4"/>
        <v>30</v>
      </c>
      <c r="AA81" s="432">
        <f t="shared" ca="1" si="5"/>
        <v>6</v>
      </c>
      <c r="AB81" s="229">
        <f t="shared" ca="1" si="15"/>
        <v>0</v>
      </c>
      <c r="AC81" s="179"/>
      <c r="AD81" s="179"/>
      <c r="AE81" s="179"/>
      <c r="AF81" s="433">
        <f t="shared" ca="1" si="6"/>
        <v>99</v>
      </c>
      <c r="AG81" s="434">
        <f ca="1">MIN(AF81:AF$195)</f>
        <v>99</v>
      </c>
      <c r="AH81" s="178" t="b">
        <f t="shared" si="7"/>
        <v>0</v>
      </c>
      <c r="AI81" s="179"/>
      <c r="AJ81" s="435">
        <f t="shared" ca="1" si="8"/>
        <v>0</v>
      </c>
      <c r="AK81" s="229">
        <f>IF(D81&lt;&gt;D80,MAX(L$20:L80),AK80)</f>
        <v>0</v>
      </c>
      <c r="AL81" s="185" t="str">
        <f t="shared" si="18"/>
        <v>- -</v>
      </c>
      <c r="AM81" s="185">
        <f>MIN(K82:K$194)</f>
        <v>0</v>
      </c>
      <c r="AN81" s="438" t="str">
        <f t="shared" si="19"/>
        <v>- -</v>
      </c>
      <c r="AO81" s="178"/>
      <c r="AP81" s="438">
        <f t="shared" si="16"/>
        <v>999</v>
      </c>
      <c r="AQ81" s="431">
        <f t="shared" ca="1" si="9"/>
        <v>1</v>
      </c>
      <c r="AR81" s="431">
        <f t="shared" ca="1" si="10"/>
        <v>0</v>
      </c>
      <c r="AS81" s="178"/>
      <c r="AT81" s="178"/>
      <c r="AU81" s="361" t="str">
        <f>IF($C81=$AB$15,'NTS ONLY_set_year'!$E$143," ")&amp;$D81</f>
        <v xml:space="preserve"> </v>
      </c>
      <c r="AV81" s="178">
        <f t="shared" ca="1" si="21"/>
        <v>0</v>
      </c>
      <c r="AW81" s="262">
        <f t="shared" ca="1" si="22"/>
        <v>0</v>
      </c>
      <c r="AX81" s="178"/>
      <c r="AY81" s="178"/>
      <c r="AZ81" s="178"/>
      <c r="BA81" s="178"/>
      <c r="BB81" s="178"/>
      <c r="BC81" s="178"/>
      <c r="BD81" s="178"/>
      <c r="BE81" s="178"/>
      <c r="BF81" s="178"/>
      <c r="BG81" s="178"/>
      <c r="BH81" s="178"/>
      <c r="BI81" s="178"/>
      <c r="BJ81" s="178"/>
      <c r="BK81" s="178"/>
      <c r="BL81" s="178"/>
      <c r="BM81" s="535">
        <f t="shared" si="20"/>
        <v>1</v>
      </c>
      <c r="BN81" s="361">
        <f t="shared" si="20"/>
        <v>1</v>
      </c>
      <c r="BO81" s="178"/>
      <c r="BP81" s="179"/>
      <c r="BQ81" s="325"/>
      <c r="BR81" s="10"/>
      <c r="BS81" s="10"/>
      <c r="BT81" s="10"/>
      <c r="IU81" s="21"/>
    </row>
    <row r="82" spans="1:255" customFormat="1" ht="12.75">
      <c r="A82" s="5"/>
      <c r="B82" s="13">
        <v>63</v>
      </c>
      <c r="C82" s="22"/>
      <c r="D82" s="116"/>
      <c r="E82" s="121"/>
      <c r="F82" s="121"/>
      <c r="G82" s="121" t="str">
        <f ca="1">IF(ISBLANK(D82),IF(AND(ISNUMBER(D81),D81&lt;$AF$5),'NTS ONLY_set_year'!$E$62,"- -"),IF(D82&gt;$AF$5,$AG$5,IF(D82&gt;D81+1,$AG$6,IF(D82&lt;D81,$AG$7,Y82))))</f>
        <v>- -</v>
      </c>
      <c r="H82" s="24"/>
      <c r="I82" s="23"/>
      <c r="J82" s="25"/>
      <c r="K82" s="38"/>
      <c r="L82" s="39"/>
      <c r="M82" s="37" t="str">
        <f t="shared" si="3"/>
        <v/>
      </c>
      <c r="N82" s="27"/>
      <c r="O82" s="28"/>
      <c r="P82" s="29"/>
      <c r="Q82" s="28"/>
      <c r="R82" s="26" t="str">
        <f t="shared" si="12"/>
        <v/>
      </c>
      <c r="S82" s="62"/>
      <c r="T82" s="179" t="str">
        <f ca="1">INDEX('NTS ONLY_set_year'!E:E,MATCH(TEXT($X82,"Ddd"),'NTS ONLY_set_year'!C:C,0))</f>
        <v>Dim</v>
      </c>
      <c r="U82" s="249" t="str">
        <f t="shared" ca="1" si="13"/>
        <v>juin</v>
      </c>
      <c r="V82" s="184"/>
      <c r="W82" s="179"/>
      <c r="X82" s="430">
        <f t="shared" ca="1" si="17"/>
        <v>42155</v>
      </c>
      <c r="Y82" s="568" t="str">
        <f t="shared" ca="1" si="14"/>
        <v>Dim. juin , 2015</v>
      </c>
      <c r="Z82" s="431">
        <f t="shared" ca="1" si="4"/>
        <v>30</v>
      </c>
      <c r="AA82" s="432">
        <f t="shared" ca="1" si="5"/>
        <v>6</v>
      </c>
      <c r="AB82" s="229">
        <f t="shared" ca="1" si="15"/>
        <v>0</v>
      </c>
      <c r="AC82" s="179"/>
      <c r="AD82" s="179"/>
      <c r="AE82" s="179"/>
      <c r="AF82" s="433">
        <f t="shared" ca="1" si="6"/>
        <v>99</v>
      </c>
      <c r="AG82" s="434">
        <f ca="1">MIN(AF82:AF$195)</f>
        <v>99</v>
      </c>
      <c r="AH82" s="178" t="b">
        <f t="shared" si="7"/>
        <v>0</v>
      </c>
      <c r="AI82" s="179"/>
      <c r="AJ82" s="435">
        <f t="shared" ca="1" si="8"/>
        <v>0</v>
      </c>
      <c r="AK82" s="229">
        <f>IF(D82&lt;&gt;D81,MAX(L$20:L81),AK81)</f>
        <v>0</v>
      </c>
      <c r="AL82" s="185" t="str">
        <f t="shared" si="18"/>
        <v>- -</v>
      </c>
      <c r="AM82" s="185">
        <f>MIN(K83:K$194)</f>
        <v>0</v>
      </c>
      <c r="AN82" s="438" t="str">
        <f t="shared" si="19"/>
        <v>- -</v>
      </c>
      <c r="AO82" s="178"/>
      <c r="AP82" s="438">
        <f t="shared" si="16"/>
        <v>999</v>
      </c>
      <c r="AQ82" s="431">
        <f t="shared" ca="1" si="9"/>
        <v>1</v>
      </c>
      <c r="AR82" s="431">
        <f t="shared" ca="1" si="10"/>
        <v>0</v>
      </c>
      <c r="AS82" s="178"/>
      <c r="AT82" s="178"/>
      <c r="AU82" s="361" t="str">
        <f>IF($C82=$AB$15,'NTS ONLY_set_year'!$E$143," ")&amp;$D82</f>
        <v xml:space="preserve"> </v>
      </c>
      <c r="AV82" s="178">
        <f t="shared" ca="1" si="21"/>
        <v>0</v>
      </c>
      <c r="AW82" s="262">
        <f t="shared" ca="1" si="22"/>
        <v>0</v>
      </c>
      <c r="AX82" s="178"/>
      <c r="AY82" s="178"/>
      <c r="AZ82" s="178"/>
      <c r="BA82" s="178"/>
      <c r="BB82" s="178"/>
      <c r="BC82" s="178"/>
      <c r="BD82" s="178"/>
      <c r="BE82" s="178"/>
      <c r="BF82" s="178"/>
      <c r="BG82" s="178"/>
      <c r="BH82" s="178"/>
      <c r="BI82" s="178"/>
      <c r="BJ82" s="178"/>
      <c r="BK82" s="178"/>
      <c r="BL82" s="178"/>
      <c r="BM82" s="535">
        <f t="shared" si="20"/>
        <v>1</v>
      </c>
      <c r="BN82" s="361">
        <f t="shared" si="20"/>
        <v>1</v>
      </c>
      <c r="BO82" s="178"/>
      <c r="BP82" s="179"/>
      <c r="BQ82" s="325"/>
      <c r="BR82" s="10"/>
      <c r="BS82" s="10"/>
      <c r="BT82" s="10"/>
      <c r="IU82" s="21"/>
    </row>
    <row r="83" spans="1:255" customFormat="1" ht="12.75">
      <c r="A83" s="5"/>
      <c r="B83" s="13">
        <v>64</v>
      </c>
      <c r="C83" s="22"/>
      <c r="D83" s="116"/>
      <c r="E83" s="121"/>
      <c r="F83" s="121"/>
      <c r="G83" s="121" t="str">
        <f ca="1">IF(ISBLANK(D83),IF(AND(ISNUMBER(D82),D82&lt;$AF$5),'NTS ONLY_set_year'!$E$62,"- -"),IF(D83&gt;$AF$5,$AG$5,IF(D83&gt;D82+1,$AG$6,IF(D83&lt;D82,$AG$7,Y83))))</f>
        <v>- -</v>
      </c>
      <c r="H83" s="24"/>
      <c r="I83" s="23"/>
      <c r="J83" s="25"/>
      <c r="K83" s="38"/>
      <c r="L83" s="39"/>
      <c r="M83" s="37" t="str">
        <f t="shared" si="3"/>
        <v/>
      </c>
      <c r="N83" s="27"/>
      <c r="O83" s="28"/>
      <c r="P83" s="29"/>
      <c r="Q83" s="28"/>
      <c r="R83" s="26" t="str">
        <f t="shared" si="12"/>
        <v/>
      </c>
      <c r="S83" s="62"/>
      <c r="T83" s="179" t="str">
        <f ca="1">INDEX('NTS ONLY_set_year'!E:E,MATCH(TEXT($X83,"Ddd"),'NTS ONLY_set_year'!C:C,0))</f>
        <v>Dim</v>
      </c>
      <c r="U83" s="249" t="str">
        <f t="shared" ca="1" si="13"/>
        <v>juin</v>
      </c>
      <c r="V83" s="184"/>
      <c r="W83" s="179"/>
      <c r="X83" s="430">
        <f t="shared" ca="1" si="17"/>
        <v>42155</v>
      </c>
      <c r="Y83" s="568" t="str">
        <f t="shared" ca="1" si="14"/>
        <v>Dim. juin , 2015</v>
      </c>
      <c r="Z83" s="431">
        <f t="shared" ca="1" si="4"/>
        <v>30</v>
      </c>
      <c r="AA83" s="432">
        <f t="shared" ca="1" si="5"/>
        <v>6</v>
      </c>
      <c r="AB83" s="229">
        <f t="shared" ca="1" si="15"/>
        <v>0</v>
      </c>
      <c r="AC83" s="179"/>
      <c r="AD83" s="179"/>
      <c r="AE83" s="179"/>
      <c r="AF83" s="433">
        <f t="shared" ca="1" si="6"/>
        <v>99</v>
      </c>
      <c r="AG83" s="434">
        <f ca="1">MIN(AF83:AF$195)</f>
        <v>99</v>
      </c>
      <c r="AH83" s="178" t="b">
        <f t="shared" si="7"/>
        <v>0</v>
      </c>
      <c r="AI83" s="179"/>
      <c r="AJ83" s="435">
        <f t="shared" ca="1" si="8"/>
        <v>0</v>
      </c>
      <c r="AK83" s="229">
        <f>IF(D83&lt;&gt;D82,MAX(L$20:L82),AK82)</f>
        <v>0</v>
      </c>
      <c r="AL83" s="185" t="str">
        <f t="shared" si="18"/>
        <v>- -</v>
      </c>
      <c r="AM83" s="185">
        <f>MIN(K84:K$194)</f>
        <v>0</v>
      </c>
      <c r="AN83" s="438" t="str">
        <f t="shared" si="19"/>
        <v>- -</v>
      </c>
      <c r="AO83" s="178"/>
      <c r="AP83" s="438">
        <f t="shared" si="16"/>
        <v>999</v>
      </c>
      <c r="AQ83" s="431">
        <f t="shared" ca="1" si="9"/>
        <v>1</v>
      </c>
      <c r="AR83" s="431">
        <f t="shared" ca="1" si="10"/>
        <v>0</v>
      </c>
      <c r="AS83" s="178"/>
      <c r="AT83" s="178"/>
      <c r="AU83" s="361" t="str">
        <f>IF($C83=$AB$15,'NTS ONLY_set_year'!$E$143," ")&amp;$D83</f>
        <v xml:space="preserve"> </v>
      </c>
      <c r="AV83" s="178">
        <f t="shared" ca="1" si="21"/>
        <v>0</v>
      </c>
      <c r="AW83" s="262">
        <f t="shared" ca="1" si="22"/>
        <v>0</v>
      </c>
      <c r="AX83" s="178"/>
      <c r="AY83" s="178"/>
      <c r="AZ83" s="178"/>
      <c r="BA83" s="178"/>
      <c r="BB83" s="178"/>
      <c r="BC83" s="178"/>
      <c r="BD83" s="178"/>
      <c r="BE83" s="178"/>
      <c r="BF83" s="178"/>
      <c r="BG83" s="178"/>
      <c r="BH83" s="178"/>
      <c r="BI83" s="178"/>
      <c r="BJ83" s="178"/>
      <c r="BK83" s="178"/>
      <c r="BL83" s="178"/>
      <c r="BM83" s="535">
        <f t="shared" si="20"/>
        <v>1</v>
      </c>
      <c r="BN83" s="361">
        <f t="shared" si="20"/>
        <v>1</v>
      </c>
      <c r="BO83" s="178"/>
      <c r="BP83" s="179"/>
      <c r="BQ83" s="325"/>
      <c r="BR83" s="10"/>
      <c r="BS83" s="10"/>
      <c r="BT83" s="10"/>
      <c r="IU83" s="21"/>
    </row>
    <row r="84" spans="1:255" customFormat="1" ht="12.75">
      <c r="A84" s="5"/>
      <c r="B84" s="13">
        <v>65</v>
      </c>
      <c r="C84" s="22"/>
      <c r="D84" s="116"/>
      <c r="E84" s="121"/>
      <c r="F84" s="121"/>
      <c r="G84" s="121" t="str">
        <f ca="1">IF(ISBLANK(D84),IF(AND(ISNUMBER(D83),D83&lt;$AF$5),'NTS ONLY_set_year'!$E$62,"- -"),IF(D84&gt;$AF$5,$AG$5,IF(D84&gt;D83+1,$AG$6,IF(D84&lt;D83,$AG$7,Y84))))</f>
        <v>- -</v>
      </c>
      <c r="H84" s="24"/>
      <c r="I84" s="23"/>
      <c r="J84" s="25"/>
      <c r="K84" s="38"/>
      <c r="L84" s="39"/>
      <c r="M84" s="37" t="str">
        <f t="shared" ref="M84:M147" si="23">IF(AND(ISNUMBER(K84),ISNUMBER(L84)),L84-K84,"")</f>
        <v/>
      </c>
      <c r="N84" s="27"/>
      <c r="O84" s="28"/>
      <c r="P84" s="29"/>
      <c r="Q84" s="28"/>
      <c r="R84" s="26" t="str">
        <f t="shared" si="12"/>
        <v/>
      </c>
      <c r="S84" s="62"/>
      <c r="T84" s="179" t="str">
        <f ca="1">INDEX('NTS ONLY_set_year'!E:E,MATCH(TEXT($X84,"Ddd"),'NTS ONLY_set_year'!C:C,0))</f>
        <v>Dim</v>
      </c>
      <c r="U84" s="249" t="str">
        <f t="shared" ca="1" si="13"/>
        <v>juin</v>
      </c>
      <c r="V84" s="184"/>
      <c r="W84" s="179"/>
      <c r="X84" s="430">
        <f t="shared" ca="1" si="17"/>
        <v>42155</v>
      </c>
      <c r="Y84" s="568" t="str">
        <f t="shared" ca="1" si="14"/>
        <v>Dim. juin , 2015</v>
      </c>
      <c r="Z84" s="431">
        <f t="shared" ref="Z84:Z147" ca="1" si="24">MIN(R84,$AF$5)</f>
        <v>30</v>
      </c>
      <c r="AA84" s="432">
        <f t="shared" ref="AA84:AA147" ca="1" si="25">$AD$6</f>
        <v>6</v>
      </c>
      <c r="AB84" s="229">
        <f t="shared" ca="1" si="15"/>
        <v>0</v>
      </c>
      <c r="AC84" s="179"/>
      <c r="AD84" s="179"/>
      <c r="AE84" s="179"/>
      <c r="AF84" s="433">
        <f t="shared" ref="AF84:AF147" ca="1" si="26">IF(AND(ISNUMBER(D84),D84&lt;=$Z$16),1,99)</f>
        <v>99</v>
      </c>
      <c r="AG84" s="434">
        <f ca="1">MIN(AF84:AF$195)</f>
        <v>99</v>
      </c>
      <c r="AH84" s="178" t="b">
        <f t="shared" ref="AH84:AH147" si="27">IF(AND(ISNUMBER(M84),M84&gt;0),$AH$8&amp;D84)</f>
        <v>0</v>
      </c>
      <c r="AI84" s="179"/>
      <c r="AJ84" s="435">
        <f t="shared" ref="AJ84:AJ147" ca="1" si="28">IF(AND(ISNUMBER(D84),D84&lt;=$AF$5,OR(D84&gt;D83+1,D84&lt;D83)),1,0)</f>
        <v>0</v>
      </c>
      <c r="AK84" s="229">
        <f>IF(D84&lt;&gt;D83,MAX(L$20:L83),AK83)</f>
        <v>0</v>
      </c>
      <c r="AL84" s="185" t="str">
        <f t="shared" si="18"/>
        <v>- -</v>
      </c>
      <c r="AM84" s="185">
        <f>MIN(K85:K$194)</f>
        <v>0</v>
      </c>
      <c r="AN84" s="438" t="str">
        <f t="shared" si="19"/>
        <v>- -</v>
      </c>
      <c r="AO84" s="178"/>
      <c r="AP84" s="438">
        <f t="shared" si="16"/>
        <v>999</v>
      </c>
      <c r="AQ84" s="431">
        <f t="shared" ref="AQ84:AQ147" ca="1" si="29">IF(ISNUMBER(Z83),IF(Z84&lt;&gt;Z83,Z83,AQ83),0)</f>
        <v>1</v>
      </c>
      <c r="AR84" s="431">
        <f t="shared" ref="AR84:AR147" ca="1" si="30">IF(Z84&lt;&gt;Z85,Z85,AR85)</f>
        <v>0</v>
      </c>
      <c r="AS84" s="178"/>
      <c r="AT84" s="178"/>
      <c r="AU84" s="361" t="str">
        <f>IF($C84=$AB$15,'NTS ONLY_set_year'!$E$143," ")&amp;$D84</f>
        <v xml:space="preserve"> </v>
      </c>
      <c r="AV84" s="178">
        <f t="shared" ca="1" si="21"/>
        <v>0</v>
      </c>
      <c r="AW84" s="262">
        <f t="shared" ca="1" si="22"/>
        <v>0</v>
      </c>
      <c r="AX84" s="178"/>
      <c r="AY84" s="178"/>
      <c r="AZ84" s="178"/>
      <c r="BA84" s="178"/>
      <c r="BB84" s="178"/>
      <c r="BC84" s="178"/>
      <c r="BD84" s="178"/>
      <c r="BE84" s="178"/>
      <c r="BF84" s="178"/>
      <c r="BG84" s="178"/>
      <c r="BH84" s="178"/>
      <c r="BI84" s="178"/>
      <c r="BJ84" s="178"/>
      <c r="BK84" s="178"/>
      <c r="BL84" s="178"/>
      <c r="BM84" s="535">
        <f t="shared" si="20"/>
        <v>1</v>
      </c>
      <c r="BN84" s="361">
        <f t="shared" si="20"/>
        <v>1</v>
      </c>
      <c r="BO84" s="178"/>
      <c r="BP84" s="179"/>
      <c r="BQ84" s="325"/>
      <c r="BR84" s="10"/>
      <c r="BS84" s="10"/>
      <c r="BT84" s="10"/>
      <c r="IU84" s="21"/>
    </row>
    <row r="85" spans="1:255" customFormat="1" ht="12.75">
      <c r="A85" s="5"/>
      <c r="B85" s="13">
        <v>66</v>
      </c>
      <c r="C85" s="22"/>
      <c r="D85" s="116"/>
      <c r="E85" s="121"/>
      <c r="F85" s="121"/>
      <c r="G85" s="121" t="str">
        <f ca="1">IF(ISBLANK(D85),IF(AND(ISNUMBER(D84),D84&lt;$AF$5),'NTS ONLY_set_year'!$E$62,"- -"),IF(D85&gt;$AF$5,$AG$5,IF(D85&gt;D84+1,$AG$6,IF(D85&lt;D84,$AG$7,Y85))))</f>
        <v>- -</v>
      </c>
      <c r="H85" s="24"/>
      <c r="I85" s="23"/>
      <c r="J85" s="25"/>
      <c r="K85" s="38"/>
      <c r="L85" s="39"/>
      <c r="M85" s="37" t="str">
        <f t="shared" si="23"/>
        <v/>
      </c>
      <c r="N85" s="27"/>
      <c r="O85" s="28"/>
      <c r="P85" s="29"/>
      <c r="Q85" s="28"/>
      <c r="R85" s="26" t="str">
        <f t="shared" ref="R85:R148" si="31">IF(ISBLANK(D85),"",D85)</f>
        <v/>
      </c>
      <c r="S85" s="62"/>
      <c r="T85" s="179" t="str">
        <f ca="1">INDEX('NTS ONLY_set_year'!E:E,MATCH(TEXT($X85,"Ddd"),'NTS ONLY_set_year'!C:C,0))</f>
        <v>Dim</v>
      </c>
      <c r="U85" s="249" t="str">
        <f t="shared" ref="U85:U148" ca="1" si="32">$U$19</f>
        <v>juin</v>
      </c>
      <c r="V85" s="184"/>
      <c r="W85" s="179"/>
      <c r="X85" s="430">
        <f t="shared" ca="1" si="17"/>
        <v>42155</v>
      </c>
      <c r="Y85" s="568" t="str">
        <f t="shared" ref="Y85:Y148" ca="1" si="33">IF(Y79="f",T85&amp;". "&amp;" "&amp;R85&amp;" "&amp;U85&amp;" "&amp;$AE$7,T85&amp;". "&amp;U85&amp;" "&amp;R85&amp;", "&amp;$AE$7)</f>
        <v>Dim. juin , 2015</v>
      </c>
      <c r="Z85" s="431">
        <f t="shared" ca="1" si="24"/>
        <v>30</v>
      </c>
      <c r="AA85" s="432">
        <f t="shared" ca="1" si="25"/>
        <v>6</v>
      </c>
      <c r="AB85" s="229">
        <f t="shared" ref="AB85:AB148" ca="1" si="34">MAX(0,M85)*AW85</f>
        <v>0</v>
      </c>
      <c r="AC85" s="179"/>
      <c r="AD85" s="179"/>
      <c r="AE85" s="179"/>
      <c r="AF85" s="433">
        <f t="shared" ca="1" si="26"/>
        <v>99</v>
      </c>
      <c r="AG85" s="434">
        <f ca="1">MIN(AF85:AF$195)</f>
        <v>99</v>
      </c>
      <c r="AH85" s="178" t="b">
        <f t="shared" si="27"/>
        <v>0</v>
      </c>
      <c r="AI85" s="179"/>
      <c r="AJ85" s="435">
        <f t="shared" ca="1" si="28"/>
        <v>0</v>
      </c>
      <c r="AK85" s="229">
        <f>IF(D85&lt;&gt;D84,MAX(L$20:L84),AK84)</f>
        <v>0</v>
      </c>
      <c r="AL85" s="185" t="str">
        <f t="shared" si="18"/>
        <v>- -</v>
      </c>
      <c r="AM85" s="185">
        <f>MIN(K86:K$194)</f>
        <v>0</v>
      </c>
      <c r="AN85" s="438" t="str">
        <f t="shared" si="19"/>
        <v>- -</v>
      </c>
      <c r="AO85" s="178"/>
      <c r="AP85" s="438">
        <f t="shared" ref="AP85:AP148" si="35">IF(AND(AM85&gt;0,LEN(AL85&amp;AN85)&gt;6),Z85,999)</f>
        <v>999</v>
      </c>
      <c r="AQ85" s="431">
        <f t="shared" ca="1" si="29"/>
        <v>1</v>
      </c>
      <c r="AR85" s="431">
        <f t="shared" ca="1" si="30"/>
        <v>0</v>
      </c>
      <c r="AS85" s="178"/>
      <c r="AT85" s="178"/>
      <c r="AU85" s="361" t="str">
        <f>IF($C85=$AB$15,'NTS ONLY_set_year'!$E$143," ")&amp;$D85</f>
        <v xml:space="preserve"> </v>
      </c>
      <c r="AV85" s="178">
        <f t="shared" ca="1" si="21"/>
        <v>0</v>
      </c>
      <c r="AW85" s="262">
        <f t="shared" ca="1" si="22"/>
        <v>0</v>
      </c>
      <c r="AX85" s="178"/>
      <c r="AY85" s="178"/>
      <c r="AZ85" s="178"/>
      <c r="BA85" s="178"/>
      <c r="BB85" s="178"/>
      <c r="BC85" s="178"/>
      <c r="BD85" s="178"/>
      <c r="BE85" s="178"/>
      <c r="BF85" s="178"/>
      <c r="BG85" s="178"/>
      <c r="BH85" s="178"/>
      <c r="BI85" s="178"/>
      <c r="BJ85" s="178"/>
      <c r="BK85" s="178"/>
      <c r="BL85" s="178"/>
      <c r="BM85" s="535">
        <f t="shared" si="20"/>
        <v>1</v>
      </c>
      <c r="BN85" s="361">
        <f t="shared" si="20"/>
        <v>1</v>
      </c>
      <c r="BO85" s="178"/>
      <c r="BP85" s="179"/>
      <c r="BQ85" s="325"/>
      <c r="BR85" s="10"/>
      <c r="BS85" s="10"/>
      <c r="BT85" s="10"/>
      <c r="IU85" s="21"/>
    </row>
    <row r="86" spans="1:255" customFormat="1" ht="12.75">
      <c r="A86" s="5"/>
      <c r="B86" s="13">
        <v>67</v>
      </c>
      <c r="C86" s="22"/>
      <c r="D86" s="116"/>
      <c r="E86" s="121"/>
      <c r="F86" s="121"/>
      <c r="G86" s="121" t="str">
        <f ca="1">IF(ISBLANK(D86),IF(AND(ISNUMBER(D85),D85&lt;$AF$5),'NTS ONLY_set_year'!$E$62,"- -"),IF(D86&gt;$AF$5,$AG$5,IF(D86&gt;D85+1,$AG$6,IF(D86&lt;D85,$AG$7,Y86))))</f>
        <v>- -</v>
      </c>
      <c r="H86" s="24"/>
      <c r="I86" s="23"/>
      <c r="J86" s="25"/>
      <c r="K86" s="38"/>
      <c r="L86" s="39"/>
      <c r="M86" s="37" t="str">
        <f t="shared" si="23"/>
        <v/>
      </c>
      <c r="N86" s="27"/>
      <c r="O86" s="28"/>
      <c r="P86" s="29"/>
      <c r="Q86" s="28"/>
      <c r="R86" s="26" t="str">
        <f t="shared" si="31"/>
        <v/>
      </c>
      <c r="S86" s="62"/>
      <c r="T86" s="179" t="str">
        <f ca="1">INDEX('NTS ONLY_set_year'!E:E,MATCH(TEXT($X86,"Ddd"),'NTS ONLY_set_year'!C:C,0))</f>
        <v>Dim</v>
      </c>
      <c r="U86" s="249" t="str">
        <f t="shared" ca="1" si="32"/>
        <v>juin</v>
      </c>
      <c r="V86" s="184"/>
      <c r="W86" s="179"/>
      <c r="X86" s="430">
        <f t="shared" ref="X86:X149" ca="1" si="36">$AE$8+D86</f>
        <v>42155</v>
      </c>
      <c r="Y86" s="568" t="str">
        <f t="shared" ca="1" si="33"/>
        <v>Dim. juin , 2015</v>
      </c>
      <c r="Z86" s="431">
        <f t="shared" ca="1" si="24"/>
        <v>30</v>
      </c>
      <c r="AA86" s="432">
        <f t="shared" ca="1" si="25"/>
        <v>6</v>
      </c>
      <c r="AB86" s="229">
        <f t="shared" ca="1" si="34"/>
        <v>0</v>
      </c>
      <c r="AC86" s="179"/>
      <c r="AD86" s="179"/>
      <c r="AE86" s="179"/>
      <c r="AF86" s="433">
        <f t="shared" ca="1" si="26"/>
        <v>99</v>
      </c>
      <c r="AG86" s="434">
        <f ca="1">MIN(AF86:AF$195)</f>
        <v>99</v>
      </c>
      <c r="AH86" s="178" t="b">
        <f t="shared" si="27"/>
        <v>0</v>
      </c>
      <c r="AI86" s="179"/>
      <c r="AJ86" s="435">
        <f t="shared" ca="1" si="28"/>
        <v>0</v>
      </c>
      <c r="AK86" s="229">
        <f>IF(D86&lt;&gt;D85,MAX(L$20:L85),AK85)</f>
        <v>0</v>
      </c>
      <c r="AL86" s="185" t="str">
        <f t="shared" ref="AL86:AL149" si="37">IF(ISNUMBER(K86),IF(K86&lt;AK86,$AL$19,"- -"),"- -")</f>
        <v>- -</v>
      </c>
      <c r="AM86" s="185">
        <f>MIN(K87:K$194)</f>
        <v>0</v>
      </c>
      <c r="AN86" s="438" t="str">
        <f t="shared" ref="AN86:AN149" si="38">IF(AND(AM86&gt;0,ISNUMBER(L86)),IF(L86&gt;AM86,$AN$19,"- -"),"- -")</f>
        <v>- -</v>
      </c>
      <c r="AO86" s="178"/>
      <c r="AP86" s="438">
        <f t="shared" si="35"/>
        <v>999</v>
      </c>
      <c r="AQ86" s="431">
        <f t="shared" ca="1" si="29"/>
        <v>1</v>
      </c>
      <c r="AR86" s="431">
        <f t="shared" ca="1" si="30"/>
        <v>0</v>
      </c>
      <c r="AS86" s="178"/>
      <c r="AT86" s="178"/>
      <c r="AU86" s="361" t="str">
        <f>IF($C86=$AB$15,'NTS ONLY_set_year'!$E$143," ")&amp;$D86</f>
        <v xml:space="preserve"> </v>
      </c>
      <c r="AV86" s="178">
        <f t="shared" ca="1" si="21"/>
        <v>0</v>
      </c>
      <c r="AW86" s="262">
        <f t="shared" ca="1" si="22"/>
        <v>0</v>
      </c>
      <c r="AX86" s="178"/>
      <c r="AY86" s="178"/>
      <c r="AZ86" s="178"/>
      <c r="BA86" s="178"/>
      <c r="BB86" s="178"/>
      <c r="BC86" s="178"/>
      <c r="BD86" s="178"/>
      <c r="BE86" s="178"/>
      <c r="BF86" s="178"/>
      <c r="BG86" s="178"/>
      <c r="BH86" s="178"/>
      <c r="BI86" s="178"/>
      <c r="BJ86" s="178"/>
      <c r="BK86" s="178"/>
      <c r="BL86" s="178"/>
      <c r="BM86" s="535">
        <f t="shared" ref="BM86:BN149" si="39">IF(OR(NOT(ISNUMBER(K86)),AND(K86&gt;=$BF$10,K86&lt;=$BF$11),AND(K86&gt;=$BJ$10,K86&lt;=$BJ$11),AND(K86&gt;=$BK$10,K86&lt;=$BK$11),AND(K86&gt;=$BL$10,K86&lt;=$BL$11),AND(K86&gt;=$BM$10,K86&lt;=$BM$11),AND(K86&gt;=$BN$10,K86&lt;=$BN$11)),1,999)</f>
        <v>1</v>
      </c>
      <c r="BN86" s="361">
        <f t="shared" si="39"/>
        <v>1</v>
      </c>
      <c r="BO86" s="178"/>
      <c r="BP86" s="179"/>
      <c r="BQ86" s="325"/>
      <c r="BR86" s="10"/>
      <c r="BS86" s="10"/>
      <c r="BT86" s="10"/>
      <c r="IU86" s="21"/>
    </row>
    <row r="87" spans="1:255" customFormat="1" ht="12.75">
      <c r="A87" s="5"/>
      <c r="B87" s="13">
        <v>68</v>
      </c>
      <c r="C87" s="22"/>
      <c r="D87" s="116"/>
      <c r="E87" s="121"/>
      <c r="F87" s="121"/>
      <c r="G87" s="121" t="str">
        <f ca="1">IF(ISBLANK(D87),IF(AND(ISNUMBER(D86),D86&lt;$AF$5),'NTS ONLY_set_year'!$E$62,"- -"),IF(D87&gt;$AF$5,$AG$5,IF(D87&gt;D86+1,$AG$6,IF(D87&lt;D86,$AG$7,Y87))))</f>
        <v>- -</v>
      </c>
      <c r="H87" s="24"/>
      <c r="I87" s="23"/>
      <c r="J87" s="25"/>
      <c r="K87" s="38"/>
      <c r="L87" s="39"/>
      <c r="M87" s="37" t="str">
        <f t="shared" si="23"/>
        <v/>
      </c>
      <c r="N87" s="27"/>
      <c r="O87" s="28"/>
      <c r="P87" s="29"/>
      <c r="Q87" s="28"/>
      <c r="R87" s="26" t="str">
        <f t="shared" si="31"/>
        <v/>
      </c>
      <c r="S87" s="62"/>
      <c r="T87" s="179" t="str">
        <f ca="1">INDEX('NTS ONLY_set_year'!E:E,MATCH(TEXT($X87,"Ddd"),'NTS ONLY_set_year'!C:C,0))</f>
        <v>Dim</v>
      </c>
      <c r="U87" s="249" t="str">
        <f t="shared" ca="1" si="32"/>
        <v>juin</v>
      </c>
      <c r="V87" s="184"/>
      <c r="W87" s="179"/>
      <c r="X87" s="430">
        <f t="shared" ca="1" si="36"/>
        <v>42155</v>
      </c>
      <c r="Y87" s="568" t="str">
        <f t="shared" ca="1" si="33"/>
        <v>Dim. juin , 2015</v>
      </c>
      <c r="Z87" s="431">
        <f t="shared" ca="1" si="24"/>
        <v>30</v>
      </c>
      <c r="AA87" s="432">
        <f t="shared" ca="1" si="25"/>
        <v>6</v>
      </c>
      <c r="AB87" s="229">
        <f t="shared" ca="1" si="34"/>
        <v>0</v>
      </c>
      <c r="AC87" s="179"/>
      <c r="AD87" s="179"/>
      <c r="AE87" s="179"/>
      <c r="AF87" s="433">
        <f t="shared" ca="1" si="26"/>
        <v>99</v>
      </c>
      <c r="AG87" s="434">
        <f ca="1">MIN(AF87:AF$195)</f>
        <v>99</v>
      </c>
      <c r="AH87" s="178" t="b">
        <f t="shared" si="27"/>
        <v>0</v>
      </c>
      <c r="AI87" s="179"/>
      <c r="AJ87" s="435">
        <f t="shared" ca="1" si="28"/>
        <v>0</v>
      </c>
      <c r="AK87" s="229">
        <f>IF(D87&lt;&gt;D86,MAX(L$20:L86),AK86)</f>
        <v>0</v>
      </c>
      <c r="AL87" s="185" t="str">
        <f t="shared" si="37"/>
        <v>- -</v>
      </c>
      <c r="AM87" s="185">
        <f>MIN(K88:K$194)</f>
        <v>0</v>
      </c>
      <c r="AN87" s="438" t="str">
        <f t="shared" si="38"/>
        <v>- -</v>
      </c>
      <c r="AO87" s="178"/>
      <c r="AP87" s="438">
        <f t="shared" si="35"/>
        <v>999</v>
      </c>
      <c r="AQ87" s="431">
        <f t="shared" ca="1" si="29"/>
        <v>1</v>
      </c>
      <c r="AR87" s="431">
        <f t="shared" ca="1" si="30"/>
        <v>0</v>
      </c>
      <c r="AS87" s="178"/>
      <c r="AT87" s="178"/>
      <c r="AU87" s="361" t="str">
        <f>IF($C87=$AB$15,'NTS ONLY_set_year'!$E$143," ")&amp;$D87</f>
        <v xml:space="preserve"> </v>
      </c>
      <c r="AV87" s="178">
        <f t="shared" ca="1" si="21"/>
        <v>0</v>
      </c>
      <c r="AW87" s="262">
        <f t="shared" ca="1" si="22"/>
        <v>0</v>
      </c>
      <c r="AX87" s="178"/>
      <c r="AY87" s="178"/>
      <c r="AZ87" s="178"/>
      <c r="BA87" s="178"/>
      <c r="BB87" s="178"/>
      <c r="BC87" s="178"/>
      <c r="BD87" s="178"/>
      <c r="BE87" s="178"/>
      <c r="BF87" s="178"/>
      <c r="BG87" s="178"/>
      <c r="BH87" s="178"/>
      <c r="BI87" s="178"/>
      <c r="BJ87" s="178"/>
      <c r="BK87" s="178"/>
      <c r="BL87" s="178"/>
      <c r="BM87" s="535">
        <f t="shared" si="39"/>
        <v>1</v>
      </c>
      <c r="BN87" s="361">
        <f t="shared" si="39"/>
        <v>1</v>
      </c>
      <c r="BO87" s="178"/>
      <c r="BP87" s="179"/>
      <c r="BQ87" s="325"/>
      <c r="BR87" s="10"/>
      <c r="BS87" s="10"/>
      <c r="BT87" s="10"/>
      <c r="IU87" s="21"/>
    </row>
    <row r="88" spans="1:255" customFormat="1" ht="12.75">
      <c r="A88" s="5"/>
      <c r="B88" s="13">
        <v>69</v>
      </c>
      <c r="C88" s="22"/>
      <c r="D88" s="116"/>
      <c r="E88" s="121"/>
      <c r="F88" s="121"/>
      <c r="G88" s="121" t="str">
        <f ca="1">IF(ISBLANK(D88),IF(AND(ISNUMBER(D87),D87&lt;$AF$5),'NTS ONLY_set_year'!$E$62,"- -"),IF(D88&gt;$AF$5,$AG$5,IF(D88&gt;D87+1,$AG$6,IF(D88&lt;D87,$AG$7,Y88))))</f>
        <v>- -</v>
      </c>
      <c r="H88" s="24"/>
      <c r="I88" s="23"/>
      <c r="J88" s="25"/>
      <c r="K88" s="38"/>
      <c r="L88" s="39"/>
      <c r="M88" s="37" t="str">
        <f t="shared" si="23"/>
        <v/>
      </c>
      <c r="N88" s="27"/>
      <c r="O88" s="28"/>
      <c r="P88" s="29"/>
      <c r="Q88" s="28"/>
      <c r="R88" s="26" t="str">
        <f t="shared" si="31"/>
        <v/>
      </c>
      <c r="S88" s="62"/>
      <c r="T88" s="179" t="str">
        <f ca="1">INDEX('NTS ONLY_set_year'!E:E,MATCH(TEXT($X88,"Ddd"),'NTS ONLY_set_year'!C:C,0))</f>
        <v>Dim</v>
      </c>
      <c r="U88" s="249" t="str">
        <f t="shared" ca="1" si="32"/>
        <v>juin</v>
      </c>
      <c r="V88" s="184"/>
      <c r="W88" s="179"/>
      <c r="X88" s="430">
        <f t="shared" ca="1" si="36"/>
        <v>42155</v>
      </c>
      <c r="Y88" s="568" t="str">
        <f t="shared" ca="1" si="33"/>
        <v>Dim. juin , 2015</v>
      </c>
      <c r="Z88" s="431">
        <f t="shared" ca="1" si="24"/>
        <v>30</v>
      </c>
      <c r="AA88" s="432">
        <f t="shared" ca="1" si="25"/>
        <v>6</v>
      </c>
      <c r="AB88" s="229">
        <f t="shared" ca="1" si="34"/>
        <v>0</v>
      </c>
      <c r="AC88" s="179"/>
      <c r="AD88" s="179"/>
      <c r="AE88" s="179"/>
      <c r="AF88" s="433">
        <f t="shared" ca="1" si="26"/>
        <v>99</v>
      </c>
      <c r="AG88" s="434">
        <f ca="1">MIN(AF88:AF$195)</f>
        <v>99</v>
      </c>
      <c r="AH88" s="178" t="b">
        <f t="shared" si="27"/>
        <v>0</v>
      </c>
      <c r="AI88" s="179"/>
      <c r="AJ88" s="435">
        <f t="shared" ca="1" si="28"/>
        <v>0</v>
      </c>
      <c r="AK88" s="229">
        <f>IF(D88&lt;&gt;D87,MAX(L$20:L87),AK87)</f>
        <v>0</v>
      </c>
      <c r="AL88" s="185" t="str">
        <f t="shared" si="37"/>
        <v>- -</v>
      </c>
      <c r="AM88" s="185">
        <f>MIN(K89:K$194)</f>
        <v>0</v>
      </c>
      <c r="AN88" s="438" t="str">
        <f t="shared" si="38"/>
        <v>- -</v>
      </c>
      <c r="AO88" s="178"/>
      <c r="AP88" s="438">
        <f t="shared" si="35"/>
        <v>999</v>
      </c>
      <c r="AQ88" s="431">
        <f t="shared" ca="1" si="29"/>
        <v>1</v>
      </c>
      <c r="AR88" s="431">
        <f t="shared" ca="1" si="30"/>
        <v>0</v>
      </c>
      <c r="AS88" s="178"/>
      <c r="AT88" s="178"/>
      <c r="AU88" s="361" t="str">
        <f>IF($C88=$AB$15,'NTS ONLY_set_year'!$E$143," ")&amp;$D88</f>
        <v xml:space="preserve"> </v>
      </c>
      <c r="AV88" s="178">
        <f t="shared" ca="1" si="21"/>
        <v>0</v>
      </c>
      <c r="AW88" s="262">
        <f t="shared" ca="1" si="22"/>
        <v>0</v>
      </c>
      <c r="AX88" s="178"/>
      <c r="AY88" s="178"/>
      <c r="AZ88" s="178"/>
      <c r="BA88" s="178"/>
      <c r="BB88" s="178"/>
      <c r="BC88" s="178"/>
      <c r="BD88" s="178"/>
      <c r="BE88" s="178"/>
      <c r="BF88" s="178"/>
      <c r="BG88" s="178"/>
      <c r="BH88" s="178"/>
      <c r="BI88" s="178"/>
      <c r="BJ88" s="178"/>
      <c r="BK88" s="178"/>
      <c r="BL88" s="178"/>
      <c r="BM88" s="535">
        <f t="shared" si="39"/>
        <v>1</v>
      </c>
      <c r="BN88" s="361">
        <f t="shared" si="39"/>
        <v>1</v>
      </c>
      <c r="BO88" s="178"/>
      <c r="BP88" s="179"/>
      <c r="BQ88" s="325"/>
      <c r="BR88" s="10"/>
      <c r="BS88" s="10"/>
      <c r="BT88" s="10"/>
      <c r="IU88" s="21"/>
    </row>
    <row r="89" spans="1:255" customFormat="1" ht="12.75">
      <c r="A89" s="5"/>
      <c r="B89" s="13">
        <v>70</v>
      </c>
      <c r="C89" s="22"/>
      <c r="D89" s="116"/>
      <c r="E89" s="121"/>
      <c r="F89" s="121"/>
      <c r="G89" s="121" t="str">
        <f ca="1">IF(ISBLANK(D89),IF(AND(ISNUMBER(D88),D88&lt;$AF$5),'NTS ONLY_set_year'!$E$62,"- -"),IF(D89&gt;$AF$5,$AG$5,IF(D89&gt;D88+1,$AG$6,IF(D89&lt;D88,$AG$7,Y89))))</f>
        <v>- -</v>
      </c>
      <c r="H89" s="24"/>
      <c r="I89" s="23"/>
      <c r="J89" s="25"/>
      <c r="K89" s="38"/>
      <c r="L89" s="39"/>
      <c r="M89" s="37" t="str">
        <f t="shared" si="23"/>
        <v/>
      </c>
      <c r="N89" s="27"/>
      <c r="O89" s="28"/>
      <c r="P89" s="29"/>
      <c r="Q89" s="28"/>
      <c r="R89" s="26" t="str">
        <f t="shared" si="31"/>
        <v/>
      </c>
      <c r="S89" s="62"/>
      <c r="T89" s="179" t="str">
        <f ca="1">INDEX('NTS ONLY_set_year'!E:E,MATCH(TEXT($X89,"Ddd"),'NTS ONLY_set_year'!C:C,0))</f>
        <v>Dim</v>
      </c>
      <c r="U89" s="249" t="str">
        <f t="shared" ca="1" si="32"/>
        <v>juin</v>
      </c>
      <c r="V89" s="184"/>
      <c r="W89" s="179"/>
      <c r="X89" s="430">
        <f t="shared" ca="1" si="36"/>
        <v>42155</v>
      </c>
      <c r="Y89" s="568" t="str">
        <f t="shared" ca="1" si="33"/>
        <v>Dim. juin , 2015</v>
      </c>
      <c r="Z89" s="431">
        <f t="shared" ca="1" si="24"/>
        <v>30</v>
      </c>
      <c r="AA89" s="432">
        <f t="shared" ca="1" si="25"/>
        <v>6</v>
      </c>
      <c r="AB89" s="229">
        <f t="shared" ca="1" si="34"/>
        <v>0</v>
      </c>
      <c r="AC89" s="179"/>
      <c r="AD89" s="179"/>
      <c r="AE89" s="179"/>
      <c r="AF89" s="433">
        <f t="shared" ca="1" si="26"/>
        <v>99</v>
      </c>
      <c r="AG89" s="434">
        <f ca="1">MIN(AF89:AF$195)</f>
        <v>99</v>
      </c>
      <c r="AH89" s="178" t="b">
        <f t="shared" si="27"/>
        <v>0</v>
      </c>
      <c r="AI89" s="179"/>
      <c r="AJ89" s="435">
        <f t="shared" ca="1" si="28"/>
        <v>0</v>
      </c>
      <c r="AK89" s="229">
        <f>IF(D89&lt;&gt;D88,MAX(L$20:L88),AK88)</f>
        <v>0</v>
      </c>
      <c r="AL89" s="185" t="str">
        <f t="shared" si="37"/>
        <v>- -</v>
      </c>
      <c r="AM89" s="185">
        <f>MIN(K90:K$194)</f>
        <v>0</v>
      </c>
      <c r="AN89" s="438" t="str">
        <f t="shared" si="38"/>
        <v>- -</v>
      </c>
      <c r="AO89" s="178"/>
      <c r="AP89" s="438">
        <f t="shared" si="35"/>
        <v>999</v>
      </c>
      <c r="AQ89" s="431">
        <f t="shared" ca="1" si="29"/>
        <v>1</v>
      </c>
      <c r="AR89" s="431">
        <f t="shared" ca="1" si="30"/>
        <v>0</v>
      </c>
      <c r="AS89" s="178"/>
      <c r="AT89" s="178"/>
      <c r="AU89" s="361" t="str">
        <f>IF($C89=$AB$15,'NTS ONLY_set_year'!$E$143," ")&amp;$D89</f>
        <v xml:space="preserve"> </v>
      </c>
      <c r="AV89" s="178">
        <f t="shared" ref="AV89:AV152" ca="1" si="40">IF($X$16=$X$14,0,IF(ISERROR(INDEX($AK$2:$BO$2,D89)),0,(INDEX($AK$2:$BO$2,D89))))</f>
        <v>0</v>
      </c>
      <c r="AW89" s="262">
        <f t="shared" ca="1" si="22"/>
        <v>0</v>
      </c>
      <c r="AX89" s="178"/>
      <c r="AY89" s="178"/>
      <c r="AZ89" s="178"/>
      <c r="BA89" s="178"/>
      <c r="BB89" s="178"/>
      <c r="BC89" s="178"/>
      <c r="BD89" s="178"/>
      <c r="BE89" s="178"/>
      <c r="BF89" s="178"/>
      <c r="BG89" s="178"/>
      <c r="BH89" s="178"/>
      <c r="BI89" s="178"/>
      <c r="BJ89" s="178"/>
      <c r="BK89" s="178"/>
      <c r="BL89" s="178"/>
      <c r="BM89" s="535">
        <f t="shared" si="39"/>
        <v>1</v>
      </c>
      <c r="BN89" s="361">
        <f t="shared" si="39"/>
        <v>1</v>
      </c>
      <c r="BO89" s="178"/>
      <c r="BP89" s="179"/>
      <c r="BQ89" s="325"/>
      <c r="BR89" s="10"/>
      <c r="BS89" s="10"/>
      <c r="BT89" s="10"/>
      <c r="IU89" s="21"/>
    </row>
    <row r="90" spans="1:255" customFormat="1" ht="12.75">
      <c r="A90" s="5"/>
      <c r="B90" s="13">
        <v>71</v>
      </c>
      <c r="C90" s="22"/>
      <c r="D90" s="116"/>
      <c r="E90" s="121"/>
      <c r="F90" s="121"/>
      <c r="G90" s="121" t="str">
        <f ca="1">IF(ISBLANK(D90),IF(AND(ISNUMBER(D89),D89&lt;$AF$5),'NTS ONLY_set_year'!$E$62,"- -"),IF(D90&gt;$AF$5,$AG$5,IF(D90&gt;D89+1,$AG$6,IF(D90&lt;D89,$AG$7,Y90))))</f>
        <v>- -</v>
      </c>
      <c r="H90" s="24"/>
      <c r="I90" s="23"/>
      <c r="J90" s="25"/>
      <c r="K90" s="38"/>
      <c r="L90" s="39"/>
      <c r="M90" s="37" t="str">
        <f t="shared" si="23"/>
        <v/>
      </c>
      <c r="N90" s="27"/>
      <c r="O90" s="28"/>
      <c r="P90" s="29"/>
      <c r="Q90" s="28"/>
      <c r="R90" s="26" t="str">
        <f t="shared" si="31"/>
        <v/>
      </c>
      <c r="S90" s="62"/>
      <c r="T90" s="179" t="str">
        <f ca="1">INDEX('NTS ONLY_set_year'!E:E,MATCH(TEXT($X90,"Ddd"),'NTS ONLY_set_year'!C:C,0))</f>
        <v>Dim</v>
      </c>
      <c r="U90" s="249" t="str">
        <f t="shared" ca="1" si="32"/>
        <v>juin</v>
      </c>
      <c r="V90" s="184"/>
      <c r="W90" s="179"/>
      <c r="X90" s="430">
        <f t="shared" ca="1" si="36"/>
        <v>42155</v>
      </c>
      <c r="Y90" s="568" t="str">
        <f t="shared" ca="1" si="33"/>
        <v>Dim. juin , 2015</v>
      </c>
      <c r="Z90" s="431">
        <f t="shared" ca="1" si="24"/>
        <v>30</v>
      </c>
      <c r="AA90" s="432">
        <f t="shared" ca="1" si="25"/>
        <v>6</v>
      </c>
      <c r="AB90" s="229">
        <f t="shared" ca="1" si="34"/>
        <v>0</v>
      </c>
      <c r="AC90" s="179"/>
      <c r="AD90" s="179"/>
      <c r="AE90" s="179"/>
      <c r="AF90" s="433">
        <f t="shared" ca="1" si="26"/>
        <v>99</v>
      </c>
      <c r="AG90" s="434">
        <f ca="1">MIN(AF90:AF$195)</f>
        <v>99</v>
      </c>
      <c r="AH90" s="178" t="b">
        <f t="shared" si="27"/>
        <v>0</v>
      </c>
      <c r="AI90" s="179"/>
      <c r="AJ90" s="435">
        <f t="shared" ca="1" si="28"/>
        <v>0</v>
      </c>
      <c r="AK90" s="229">
        <f>IF(D90&lt;&gt;D89,MAX(L$20:L89),AK89)</f>
        <v>0</v>
      </c>
      <c r="AL90" s="185" t="str">
        <f t="shared" si="37"/>
        <v>- -</v>
      </c>
      <c r="AM90" s="185">
        <f>MIN(K91:K$194)</f>
        <v>0</v>
      </c>
      <c r="AN90" s="438" t="str">
        <f t="shared" si="38"/>
        <v>- -</v>
      </c>
      <c r="AO90" s="178"/>
      <c r="AP90" s="438">
        <f t="shared" si="35"/>
        <v>999</v>
      </c>
      <c r="AQ90" s="431">
        <f t="shared" ca="1" si="29"/>
        <v>1</v>
      </c>
      <c r="AR90" s="431">
        <f t="shared" ca="1" si="30"/>
        <v>0</v>
      </c>
      <c r="AS90" s="178"/>
      <c r="AT90" s="178"/>
      <c r="AU90" s="361" t="str">
        <f>IF($C90=$AB$15,'NTS ONLY_set_year'!$E$143," ")&amp;$D90</f>
        <v xml:space="preserve"> </v>
      </c>
      <c r="AV90" s="178">
        <f t="shared" ca="1" si="40"/>
        <v>0</v>
      </c>
      <c r="AW90" s="262">
        <f t="shared" ca="1" si="22"/>
        <v>0</v>
      </c>
      <c r="AX90" s="178"/>
      <c r="AY90" s="178"/>
      <c r="AZ90" s="178"/>
      <c r="BA90" s="178"/>
      <c r="BB90" s="178"/>
      <c r="BC90" s="178"/>
      <c r="BD90" s="178"/>
      <c r="BE90" s="178"/>
      <c r="BF90" s="178"/>
      <c r="BG90" s="178"/>
      <c r="BH90" s="178"/>
      <c r="BI90" s="178"/>
      <c r="BJ90" s="178"/>
      <c r="BK90" s="178"/>
      <c r="BL90" s="178"/>
      <c r="BM90" s="535">
        <f t="shared" si="39"/>
        <v>1</v>
      </c>
      <c r="BN90" s="361">
        <f t="shared" si="39"/>
        <v>1</v>
      </c>
      <c r="BO90" s="178"/>
      <c r="BP90" s="179"/>
      <c r="BQ90" s="325"/>
      <c r="BR90" s="10"/>
      <c r="BS90" s="10"/>
      <c r="BT90" s="10"/>
      <c r="IU90" s="21"/>
    </row>
    <row r="91" spans="1:255" customFormat="1" ht="12.75">
      <c r="A91" s="5"/>
      <c r="B91" s="13">
        <v>72</v>
      </c>
      <c r="C91" s="22"/>
      <c r="D91" s="116"/>
      <c r="E91" s="121"/>
      <c r="F91" s="121"/>
      <c r="G91" s="121" t="str">
        <f ca="1">IF(ISBLANK(D91),IF(AND(ISNUMBER(D90),D90&lt;$AF$5),'NTS ONLY_set_year'!$E$62,"- -"),IF(D91&gt;$AF$5,$AG$5,IF(D91&gt;D90+1,$AG$6,IF(D91&lt;D90,$AG$7,Y91))))</f>
        <v>- -</v>
      </c>
      <c r="H91" s="24"/>
      <c r="I91" s="23"/>
      <c r="J91" s="25"/>
      <c r="K91" s="38"/>
      <c r="L91" s="39"/>
      <c r="M91" s="37" t="str">
        <f t="shared" si="23"/>
        <v/>
      </c>
      <c r="N91" s="27"/>
      <c r="O91" s="28"/>
      <c r="P91" s="29"/>
      <c r="Q91" s="28"/>
      <c r="R91" s="26" t="str">
        <f t="shared" si="31"/>
        <v/>
      </c>
      <c r="S91" s="62"/>
      <c r="T91" s="179" t="str">
        <f ca="1">INDEX('NTS ONLY_set_year'!E:E,MATCH(TEXT($X91,"Ddd"),'NTS ONLY_set_year'!C:C,0))</f>
        <v>Dim</v>
      </c>
      <c r="U91" s="249" t="str">
        <f t="shared" ca="1" si="32"/>
        <v>juin</v>
      </c>
      <c r="V91" s="184"/>
      <c r="W91" s="179"/>
      <c r="X91" s="430">
        <f t="shared" ca="1" si="36"/>
        <v>42155</v>
      </c>
      <c r="Y91" s="568" t="str">
        <f t="shared" ca="1" si="33"/>
        <v>Dim. juin , 2015</v>
      </c>
      <c r="Z91" s="431">
        <f t="shared" ca="1" si="24"/>
        <v>30</v>
      </c>
      <c r="AA91" s="432">
        <f t="shared" ca="1" si="25"/>
        <v>6</v>
      </c>
      <c r="AB91" s="229">
        <f t="shared" ca="1" si="34"/>
        <v>0</v>
      </c>
      <c r="AC91" s="179"/>
      <c r="AD91" s="179"/>
      <c r="AE91" s="179"/>
      <c r="AF91" s="433">
        <f t="shared" ca="1" si="26"/>
        <v>99</v>
      </c>
      <c r="AG91" s="434">
        <f ca="1">MIN(AF91:AF$195)</f>
        <v>99</v>
      </c>
      <c r="AH91" s="178" t="b">
        <f t="shared" si="27"/>
        <v>0</v>
      </c>
      <c r="AI91" s="179"/>
      <c r="AJ91" s="435">
        <f t="shared" ca="1" si="28"/>
        <v>0</v>
      </c>
      <c r="AK91" s="229">
        <f>IF(D91&lt;&gt;D90,MAX(L$20:L90),AK90)</f>
        <v>0</v>
      </c>
      <c r="AL91" s="185" t="str">
        <f t="shared" si="37"/>
        <v>- -</v>
      </c>
      <c r="AM91" s="185">
        <f>MIN(K92:K$194)</f>
        <v>0</v>
      </c>
      <c r="AN91" s="438" t="str">
        <f t="shared" si="38"/>
        <v>- -</v>
      </c>
      <c r="AO91" s="178"/>
      <c r="AP91" s="438">
        <f t="shared" si="35"/>
        <v>999</v>
      </c>
      <c r="AQ91" s="431">
        <f t="shared" ca="1" si="29"/>
        <v>1</v>
      </c>
      <c r="AR91" s="431">
        <f t="shared" ca="1" si="30"/>
        <v>0</v>
      </c>
      <c r="AS91" s="178"/>
      <c r="AT91" s="178"/>
      <c r="AU91" s="361" t="str">
        <f>IF($C91=$AB$15,'NTS ONLY_set_year'!$E$143," ")&amp;$D91</f>
        <v xml:space="preserve"> </v>
      </c>
      <c r="AV91" s="178">
        <f t="shared" ca="1" si="40"/>
        <v>0</v>
      </c>
      <c r="AW91" s="262">
        <f t="shared" ca="1" si="22"/>
        <v>0</v>
      </c>
      <c r="AX91" s="178"/>
      <c r="AY91" s="178"/>
      <c r="AZ91" s="178"/>
      <c r="BA91" s="178"/>
      <c r="BB91" s="178"/>
      <c r="BC91" s="178"/>
      <c r="BD91" s="178"/>
      <c r="BE91" s="178"/>
      <c r="BF91" s="178"/>
      <c r="BG91" s="178"/>
      <c r="BH91" s="178"/>
      <c r="BI91" s="178"/>
      <c r="BJ91" s="178"/>
      <c r="BK91" s="178"/>
      <c r="BL91" s="178"/>
      <c r="BM91" s="535">
        <f t="shared" si="39"/>
        <v>1</v>
      </c>
      <c r="BN91" s="361">
        <f t="shared" si="39"/>
        <v>1</v>
      </c>
      <c r="BO91" s="178"/>
      <c r="BP91" s="179"/>
      <c r="BQ91" s="325"/>
      <c r="BR91" s="10"/>
      <c r="BS91" s="10"/>
      <c r="BT91" s="10"/>
      <c r="IU91" s="21"/>
    </row>
    <row r="92" spans="1:255" customFormat="1" ht="12.75">
      <c r="A92" s="5"/>
      <c r="B92" s="13">
        <v>73</v>
      </c>
      <c r="C92" s="22"/>
      <c r="D92" s="116"/>
      <c r="E92" s="121"/>
      <c r="F92" s="121"/>
      <c r="G92" s="121" t="str">
        <f ca="1">IF(ISBLANK(D92),IF(AND(ISNUMBER(D91),D91&lt;$AF$5),'NTS ONLY_set_year'!$E$62,"- -"),IF(D92&gt;$AF$5,$AG$5,IF(D92&gt;D91+1,$AG$6,IF(D92&lt;D91,$AG$7,Y92))))</f>
        <v>- -</v>
      </c>
      <c r="H92" s="24"/>
      <c r="I92" s="23"/>
      <c r="J92" s="25"/>
      <c r="K92" s="38"/>
      <c r="L92" s="39"/>
      <c r="M92" s="37" t="str">
        <f t="shared" si="23"/>
        <v/>
      </c>
      <c r="N92" s="27"/>
      <c r="O92" s="28"/>
      <c r="P92" s="29"/>
      <c r="Q92" s="28"/>
      <c r="R92" s="26" t="str">
        <f t="shared" si="31"/>
        <v/>
      </c>
      <c r="S92" s="62"/>
      <c r="T92" s="179" t="str">
        <f ca="1">INDEX('NTS ONLY_set_year'!E:E,MATCH(TEXT($X92,"Ddd"),'NTS ONLY_set_year'!C:C,0))</f>
        <v>Dim</v>
      </c>
      <c r="U92" s="249" t="str">
        <f t="shared" ca="1" si="32"/>
        <v>juin</v>
      </c>
      <c r="V92" s="184"/>
      <c r="W92" s="179"/>
      <c r="X92" s="430">
        <f t="shared" ca="1" si="36"/>
        <v>42155</v>
      </c>
      <c r="Y92" s="568" t="str">
        <f t="shared" ca="1" si="33"/>
        <v>Dim. juin , 2015</v>
      </c>
      <c r="Z92" s="431">
        <f t="shared" ca="1" si="24"/>
        <v>30</v>
      </c>
      <c r="AA92" s="432">
        <f t="shared" ca="1" si="25"/>
        <v>6</v>
      </c>
      <c r="AB92" s="229">
        <f t="shared" ca="1" si="34"/>
        <v>0</v>
      </c>
      <c r="AC92" s="179"/>
      <c r="AD92" s="179"/>
      <c r="AE92" s="179"/>
      <c r="AF92" s="433">
        <f t="shared" ca="1" si="26"/>
        <v>99</v>
      </c>
      <c r="AG92" s="434">
        <f ca="1">MIN(AF92:AF$195)</f>
        <v>99</v>
      </c>
      <c r="AH92" s="178" t="b">
        <f t="shared" si="27"/>
        <v>0</v>
      </c>
      <c r="AI92" s="179"/>
      <c r="AJ92" s="435">
        <f t="shared" ca="1" si="28"/>
        <v>0</v>
      </c>
      <c r="AK92" s="229">
        <f>IF(D92&lt;&gt;D91,MAX(L$20:L91),AK91)</f>
        <v>0</v>
      </c>
      <c r="AL92" s="185" t="str">
        <f t="shared" si="37"/>
        <v>- -</v>
      </c>
      <c r="AM92" s="185">
        <f>MIN(K93:K$194)</f>
        <v>0</v>
      </c>
      <c r="AN92" s="438" t="str">
        <f t="shared" si="38"/>
        <v>- -</v>
      </c>
      <c r="AO92" s="178"/>
      <c r="AP92" s="438">
        <f t="shared" si="35"/>
        <v>999</v>
      </c>
      <c r="AQ92" s="431">
        <f t="shared" ca="1" si="29"/>
        <v>1</v>
      </c>
      <c r="AR92" s="431">
        <f t="shared" ca="1" si="30"/>
        <v>0</v>
      </c>
      <c r="AS92" s="178"/>
      <c r="AT92" s="178"/>
      <c r="AU92" s="361" t="str">
        <f>IF($C92=$AB$15,'NTS ONLY_set_year'!$E$143," ")&amp;$D92</f>
        <v xml:space="preserve"> </v>
      </c>
      <c r="AV92" s="178">
        <f t="shared" ca="1" si="40"/>
        <v>0</v>
      </c>
      <c r="AW92" s="262">
        <f t="shared" ca="1" si="22"/>
        <v>0</v>
      </c>
      <c r="AX92" s="178"/>
      <c r="AY92" s="178"/>
      <c r="AZ92" s="178"/>
      <c r="BA92" s="178"/>
      <c r="BB92" s="178"/>
      <c r="BC92" s="178"/>
      <c r="BD92" s="178"/>
      <c r="BE92" s="178"/>
      <c r="BF92" s="178"/>
      <c r="BG92" s="178"/>
      <c r="BH92" s="178"/>
      <c r="BI92" s="178"/>
      <c r="BJ92" s="178"/>
      <c r="BK92" s="178"/>
      <c r="BL92" s="178"/>
      <c r="BM92" s="535">
        <f t="shared" si="39"/>
        <v>1</v>
      </c>
      <c r="BN92" s="361">
        <f t="shared" si="39"/>
        <v>1</v>
      </c>
      <c r="BO92" s="178"/>
      <c r="BP92" s="179"/>
      <c r="BQ92" s="325"/>
      <c r="BR92" s="10"/>
      <c r="BS92" s="10"/>
      <c r="BT92" s="10"/>
      <c r="IU92" s="21"/>
    </row>
    <row r="93" spans="1:255" customFormat="1" ht="12.75">
      <c r="A93" s="5"/>
      <c r="B93" s="13">
        <v>74</v>
      </c>
      <c r="C93" s="22"/>
      <c r="D93" s="116"/>
      <c r="E93" s="121"/>
      <c r="F93" s="121"/>
      <c r="G93" s="121" t="str">
        <f ca="1">IF(ISBLANK(D93),IF(AND(ISNUMBER(D92),D92&lt;$AF$5),'NTS ONLY_set_year'!$E$62,"- -"),IF(D93&gt;$AF$5,$AG$5,IF(D93&gt;D92+1,$AG$6,IF(D93&lt;D92,$AG$7,Y93))))</f>
        <v>- -</v>
      </c>
      <c r="H93" s="24"/>
      <c r="I93" s="23"/>
      <c r="J93" s="25"/>
      <c r="K93" s="38"/>
      <c r="L93" s="39"/>
      <c r="M93" s="37" t="str">
        <f t="shared" si="23"/>
        <v/>
      </c>
      <c r="N93" s="27"/>
      <c r="O93" s="28"/>
      <c r="P93" s="29"/>
      <c r="Q93" s="28"/>
      <c r="R93" s="26" t="str">
        <f t="shared" si="31"/>
        <v/>
      </c>
      <c r="S93" s="62"/>
      <c r="T93" s="179" t="str">
        <f ca="1">INDEX('NTS ONLY_set_year'!E:E,MATCH(TEXT($X93,"Ddd"),'NTS ONLY_set_year'!C:C,0))</f>
        <v>Dim</v>
      </c>
      <c r="U93" s="249" t="str">
        <f t="shared" ca="1" si="32"/>
        <v>juin</v>
      </c>
      <c r="V93" s="184"/>
      <c r="W93" s="179"/>
      <c r="X93" s="430">
        <f t="shared" ca="1" si="36"/>
        <v>42155</v>
      </c>
      <c r="Y93" s="568" t="str">
        <f t="shared" ca="1" si="33"/>
        <v>Dim. juin , 2015</v>
      </c>
      <c r="Z93" s="431">
        <f t="shared" ca="1" si="24"/>
        <v>30</v>
      </c>
      <c r="AA93" s="432">
        <f t="shared" ca="1" si="25"/>
        <v>6</v>
      </c>
      <c r="AB93" s="229">
        <f t="shared" ca="1" si="34"/>
        <v>0</v>
      </c>
      <c r="AC93" s="179"/>
      <c r="AD93" s="179"/>
      <c r="AE93" s="179"/>
      <c r="AF93" s="433">
        <f t="shared" ca="1" si="26"/>
        <v>99</v>
      </c>
      <c r="AG93" s="434">
        <f ca="1">MIN(AF93:AF$195)</f>
        <v>99</v>
      </c>
      <c r="AH93" s="178" t="b">
        <f t="shared" si="27"/>
        <v>0</v>
      </c>
      <c r="AI93" s="179"/>
      <c r="AJ93" s="435">
        <f t="shared" ca="1" si="28"/>
        <v>0</v>
      </c>
      <c r="AK93" s="229">
        <f>IF(D93&lt;&gt;D92,MAX(L$20:L92),AK92)</f>
        <v>0</v>
      </c>
      <c r="AL93" s="185" t="str">
        <f t="shared" si="37"/>
        <v>- -</v>
      </c>
      <c r="AM93" s="185">
        <f>MIN(K94:K$194)</f>
        <v>0</v>
      </c>
      <c r="AN93" s="438" t="str">
        <f t="shared" si="38"/>
        <v>- -</v>
      </c>
      <c r="AO93" s="178"/>
      <c r="AP93" s="438">
        <f t="shared" si="35"/>
        <v>999</v>
      </c>
      <c r="AQ93" s="431">
        <f t="shared" ca="1" si="29"/>
        <v>1</v>
      </c>
      <c r="AR93" s="431">
        <f t="shared" ca="1" si="30"/>
        <v>0</v>
      </c>
      <c r="AS93" s="178"/>
      <c r="AT93" s="178"/>
      <c r="AU93" s="361" t="str">
        <f>IF($C93=$AB$15,'NTS ONLY_set_year'!$E$143," ")&amp;$D93</f>
        <v xml:space="preserve"> </v>
      </c>
      <c r="AV93" s="178">
        <f t="shared" ca="1" si="40"/>
        <v>0</v>
      </c>
      <c r="AW93" s="262">
        <f t="shared" ca="1" si="22"/>
        <v>0</v>
      </c>
      <c r="AX93" s="178"/>
      <c r="AY93" s="178"/>
      <c r="AZ93" s="178"/>
      <c r="BA93" s="178"/>
      <c r="BB93" s="178"/>
      <c r="BC93" s="178"/>
      <c r="BD93" s="178"/>
      <c r="BE93" s="178"/>
      <c r="BF93" s="178"/>
      <c r="BG93" s="178"/>
      <c r="BH93" s="178"/>
      <c r="BI93" s="178"/>
      <c r="BJ93" s="178"/>
      <c r="BK93" s="178"/>
      <c r="BL93" s="178"/>
      <c r="BM93" s="535">
        <f t="shared" si="39"/>
        <v>1</v>
      </c>
      <c r="BN93" s="361">
        <f t="shared" si="39"/>
        <v>1</v>
      </c>
      <c r="BO93" s="178"/>
      <c r="BP93" s="179"/>
      <c r="BQ93" s="325"/>
      <c r="BR93" s="10"/>
      <c r="BS93" s="10"/>
      <c r="BT93" s="10"/>
      <c r="IU93" s="21"/>
    </row>
    <row r="94" spans="1:255" customFormat="1" ht="12.75">
      <c r="A94" s="5"/>
      <c r="B94" s="13">
        <v>75</v>
      </c>
      <c r="C94" s="22"/>
      <c r="D94" s="116"/>
      <c r="E94" s="121"/>
      <c r="F94" s="121"/>
      <c r="G94" s="121" t="str">
        <f ca="1">IF(ISBLANK(D94),IF(AND(ISNUMBER(D93),D93&lt;$AF$5),'NTS ONLY_set_year'!$E$62,"- -"),IF(D94&gt;$AF$5,$AG$5,IF(D94&gt;D93+1,$AG$6,IF(D94&lt;D93,$AG$7,Y94))))</f>
        <v>- -</v>
      </c>
      <c r="H94" s="24"/>
      <c r="I94" s="23"/>
      <c r="J94" s="25"/>
      <c r="K94" s="38"/>
      <c r="L94" s="39"/>
      <c r="M94" s="37" t="str">
        <f t="shared" si="23"/>
        <v/>
      </c>
      <c r="N94" s="27"/>
      <c r="O94" s="28"/>
      <c r="P94" s="29"/>
      <c r="Q94" s="28"/>
      <c r="R94" s="26" t="str">
        <f t="shared" si="31"/>
        <v/>
      </c>
      <c r="S94" s="62"/>
      <c r="T94" s="179" t="str">
        <f ca="1">INDEX('NTS ONLY_set_year'!E:E,MATCH(TEXT($X94,"Ddd"),'NTS ONLY_set_year'!C:C,0))</f>
        <v>Dim</v>
      </c>
      <c r="U94" s="249" t="str">
        <f t="shared" ca="1" si="32"/>
        <v>juin</v>
      </c>
      <c r="V94" s="184"/>
      <c r="W94" s="179"/>
      <c r="X94" s="430">
        <f t="shared" ca="1" si="36"/>
        <v>42155</v>
      </c>
      <c r="Y94" s="568" t="str">
        <f t="shared" ca="1" si="33"/>
        <v>Dim. juin , 2015</v>
      </c>
      <c r="Z94" s="431">
        <f t="shared" ca="1" si="24"/>
        <v>30</v>
      </c>
      <c r="AA94" s="432">
        <f t="shared" ca="1" si="25"/>
        <v>6</v>
      </c>
      <c r="AB94" s="229">
        <f t="shared" ca="1" si="34"/>
        <v>0</v>
      </c>
      <c r="AC94" s="179"/>
      <c r="AD94" s="179"/>
      <c r="AE94" s="179"/>
      <c r="AF94" s="433">
        <f t="shared" ca="1" si="26"/>
        <v>99</v>
      </c>
      <c r="AG94" s="434">
        <f ca="1">MIN(AF94:AF$195)</f>
        <v>99</v>
      </c>
      <c r="AH94" s="178" t="b">
        <f t="shared" si="27"/>
        <v>0</v>
      </c>
      <c r="AI94" s="179"/>
      <c r="AJ94" s="435">
        <f t="shared" ca="1" si="28"/>
        <v>0</v>
      </c>
      <c r="AK94" s="229">
        <f>IF(D94&lt;&gt;D93,MAX(L$20:L93),AK93)</f>
        <v>0</v>
      </c>
      <c r="AL94" s="185" t="str">
        <f t="shared" si="37"/>
        <v>- -</v>
      </c>
      <c r="AM94" s="185">
        <f>MIN(K95:K$194)</f>
        <v>0</v>
      </c>
      <c r="AN94" s="438" t="str">
        <f t="shared" si="38"/>
        <v>- -</v>
      </c>
      <c r="AO94" s="178"/>
      <c r="AP94" s="438">
        <f t="shared" si="35"/>
        <v>999</v>
      </c>
      <c r="AQ94" s="431">
        <f t="shared" ca="1" si="29"/>
        <v>1</v>
      </c>
      <c r="AR94" s="431">
        <f t="shared" ca="1" si="30"/>
        <v>0</v>
      </c>
      <c r="AS94" s="178"/>
      <c r="AT94" s="178"/>
      <c r="AU94" s="361" t="str">
        <f>IF($C94=$AB$15,'NTS ONLY_set_year'!$E$143," ")&amp;$D94</f>
        <v xml:space="preserve"> </v>
      </c>
      <c r="AV94" s="178">
        <f t="shared" ca="1" si="40"/>
        <v>0</v>
      </c>
      <c r="AW94" s="262">
        <f t="shared" ca="1" si="22"/>
        <v>0</v>
      </c>
      <c r="AX94" s="178"/>
      <c r="AY94" s="178"/>
      <c r="AZ94" s="178"/>
      <c r="BA94" s="178"/>
      <c r="BB94" s="178"/>
      <c r="BC94" s="178"/>
      <c r="BD94" s="178"/>
      <c r="BE94" s="178"/>
      <c r="BF94" s="178"/>
      <c r="BG94" s="178"/>
      <c r="BH94" s="178"/>
      <c r="BI94" s="178"/>
      <c r="BJ94" s="178"/>
      <c r="BK94" s="178"/>
      <c r="BL94" s="178"/>
      <c r="BM94" s="535">
        <f t="shared" si="39"/>
        <v>1</v>
      </c>
      <c r="BN94" s="361">
        <f t="shared" si="39"/>
        <v>1</v>
      </c>
      <c r="BO94" s="178"/>
      <c r="BP94" s="179"/>
      <c r="BQ94" s="325"/>
      <c r="BR94" s="10"/>
      <c r="BS94" s="10"/>
      <c r="BT94" s="10"/>
      <c r="IU94" s="21"/>
    </row>
    <row r="95" spans="1:255" customFormat="1" ht="12.75">
      <c r="A95" s="5"/>
      <c r="B95" s="13">
        <v>76</v>
      </c>
      <c r="C95" s="22"/>
      <c r="D95" s="116"/>
      <c r="E95" s="121"/>
      <c r="F95" s="121"/>
      <c r="G95" s="121" t="str">
        <f ca="1">IF(ISBLANK(D95),IF(AND(ISNUMBER(D94),D94&lt;$AF$5),'NTS ONLY_set_year'!$E$62,"- -"),IF(D95&gt;$AF$5,$AG$5,IF(D95&gt;D94+1,$AG$6,IF(D95&lt;D94,$AG$7,Y95))))</f>
        <v>- -</v>
      </c>
      <c r="H95" s="24"/>
      <c r="I95" s="23"/>
      <c r="J95" s="25"/>
      <c r="K95" s="38"/>
      <c r="L95" s="39"/>
      <c r="M95" s="37" t="str">
        <f t="shared" si="23"/>
        <v/>
      </c>
      <c r="N95" s="27"/>
      <c r="O95" s="28"/>
      <c r="P95" s="29"/>
      <c r="Q95" s="28"/>
      <c r="R95" s="26" t="str">
        <f t="shared" si="31"/>
        <v/>
      </c>
      <c r="S95" s="62"/>
      <c r="T95" s="179" t="str">
        <f ca="1">INDEX('NTS ONLY_set_year'!E:E,MATCH(TEXT($X95,"Ddd"),'NTS ONLY_set_year'!C:C,0))</f>
        <v>Dim</v>
      </c>
      <c r="U95" s="249" t="str">
        <f t="shared" ca="1" si="32"/>
        <v>juin</v>
      </c>
      <c r="V95" s="184"/>
      <c r="W95" s="179"/>
      <c r="X95" s="430">
        <f t="shared" ca="1" si="36"/>
        <v>42155</v>
      </c>
      <c r="Y95" s="568" t="str">
        <f t="shared" ca="1" si="33"/>
        <v>Dim. juin , 2015</v>
      </c>
      <c r="Z95" s="431">
        <f t="shared" ca="1" si="24"/>
        <v>30</v>
      </c>
      <c r="AA95" s="432">
        <f t="shared" ca="1" si="25"/>
        <v>6</v>
      </c>
      <c r="AB95" s="229">
        <f t="shared" ca="1" si="34"/>
        <v>0</v>
      </c>
      <c r="AC95" s="179"/>
      <c r="AD95" s="179"/>
      <c r="AE95" s="179"/>
      <c r="AF95" s="433">
        <f t="shared" ca="1" si="26"/>
        <v>99</v>
      </c>
      <c r="AG95" s="434">
        <f ca="1">MIN(AF95:AF$195)</f>
        <v>99</v>
      </c>
      <c r="AH95" s="178" t="b">
        <f t="shared" si="27"/>
        <v>0</v>
      </c>
      <c r="AI95" s="179"/>
      <c r="AJ95" s="435">
        <f t="shared" ca="1" si="28"/>
        <v>0</v>
      </c>
      <c r="AK95" s="229">
        <f>IF(D95&lt;&gt;D94,MAX(L$20:L94),AK94)</f>
        <v>0</v>
      </c>
      <c r="AL95" s="185" t="str">
        <f t="shared" si="37"/>
        <v>- -</v>
      </c>
      <c r="AM95" s="185">
        <f>MIN(K96:K$194)</f>
        <v>0</v>
      </c>
      <c r="AN95" s="438" t="str">
        <f t="shared" si="38"/>
        <v>- -</v>
      </c>
      <c r="AO95" s="178"/>
      <c r="AP95" s="438">
        <f t="shared" si="35"/>
        <v>999</v>
      </c>
      <c r="AQ95" s="431">
        <f t="shared" ca="1" si="29"/>
        <v>1</v>
      </c>
      <c r="AR95" s="431">
        <f t="shared" ca="1" si="30"/>
        <v>0</v>
      </c>
      <c r="AS95" s="178"/>
      <c r="AT95" s="178"/>
      <c r="AU95" s="361" t="str">
        <f>IF($C95=$AB$15,'NTS ONLY_set_year'!$E$143," ")&amp;$D95</f>
        <v xml:space="preserve"> </v>
      </c>
      <c r="AV95" s="178">
        <f t="shared" ca="1" si="40"/>
        <v>0</v>
      </c>
      <c r="AW95" s="262">
        <f t="shared" ca="1" si="22"/>
        <v>0</v>
      </c>
      <c r="AX95" s="178"/>
      <c r="AY95" s="178"/>
      <c r="AZ95" s="178"/>
      <c r="BA95" s="178"/>
      <c r="BB95" s="178"/>
      <c r="BC95" s="178"/>
      <c r="BD95" s="178"/>
      <c r="BE95" s="178"/>
      <c r="BF95" s="178"/>
      <c r="BG95" s="178"/>
      <c r="BH95" s="178"/>
      <c r="BI95" s="178"/>
      <c r="BJ95" s="178"/>
      <c r="BK95" s="178"/>
      <c r="BL95" s="178"/>
      <c r="BM95" s="535">
        <f t="shared" si="39"/>
        <v>1</v>
      </c>
      <c r="BN95" s="361">
        <f t="shared" si="39"/>
        <v>1</v>
      </c>
      <c r="BO95" s="178"/>
      <c r="BP95" s="179"/>
      <c r="BQ95" s="325"/>
      <c r="BR95" s="10"/>
      <c r="BS95" s="10"/>
      <c r="BT95" s="10"/>
      <c r="IU95" s="21"/>
    </row>
    <row r="96" spans="1:255" customFormat="1" ht="12.75">
      <c r="A96" s="5"/>
      <c r="B96" s="13">
        <v>77</v>
      </c>
      <c r="C96" s="22"/>
      <c r="D96" s="116"/>
      <c r="E96" s="121"/>
      <c r="F96" s="121"/>
      <c r="G96" s="121" t="str">
        <f ca="1">IF(ISBLANK(D96),IF(AND(ISNUMBER(D95),D95&lt;$AF$5),'NTS ONLY_set_year'!$E$62,"- -"),IF(D96&gt;$AF$5,$AG$5,IF(D96&gt;D95+1,$AG$6,IF(D96&lt;D95,$AG$7,Y96))))</f>
        <v>- -</v>
      </c>
      <c r="H96" s="24"/>
      <c r="I96" s="23"/>
      <c r="J96" s="25"/>
      <c r="K96" s="38"/>
      <c r="L96" s="39"/>
      <c r="M96" s="37" t="str">
        <f t="shared" si="23"/>
        <v/>
      </c>
      <c r="N96" s="27"/>
      <c r="O96" s="28"/>
      <c r="P96" s="29"/>
      <c r="Q96" s="28"/>
      <c r="R96" s="26" t="str">
        <f t="shared" si="31"/>
        <v/>
      </c>
      <c r="S96" s="62"/>
      <c r="T96" s="179" t="str">
        <f ca="1">INDEX('NTS ONLY_set_year'!E:E,MATCH(TEXT($X96,"Ddd"),'NTS ONLY_set_year'!C:C,0))</f>
        <v>Dim</v>
      </c>
      <c r="U96" s="249" t="str">
        <f t="shared" ca="1" si="32"/>
        <v>juin</v>
      </c>
      <c r="V96" s="184"/>
      <c r="W96" s="179"/>
      <c r="X96" s="430">
        <f t="shared" ca="1" si="36"/>
        <v>42155</v>
      </c>
      <c r="Y96" s="568" t="str">
        <f t="shared" ca="1" si="33"/>
        <v>Dim. juin , 2015</v>
      </c>
      <c r="Z96" s="431">
        <f t="shared" ca="1" si="24"/>
        <v>30</v>
      </c>
      <c r="AA96" s="432">
        <f t="shared" ca="1" si="25"/>
        <v>6</v>
      </c>
      <c r="AB96" s="229">
        <f t="shared" ca="1" si="34"/>
        <v>0</v>
      </c>
      <c r="AC96" s="179"/>
      <c r="AD96" s="179"/>
      <c r="AE96" s="179"/>
      <c r="AF96" s="433">
        <f t="shared" ca="1" si="26"/>
        <v>99</v>
      </c>
      <c r="AG96" s="434">
        <f ca="1">MIN(AF96:AF$195)</f>
        <v>99</v>
      </c>
      <c r="AH96" s="178" t="b">
        <f t="shared" si="27"/>
        <v>0</v>
      </c>
      <c r="AI96" s="179"/>
      <c r="AJ96" s="435">
        <f t="shared" ca="1" si="28"/>
        <v>0</v>
      </c>
      <c r="AK96" s="229">
        <f>IF(D96&lt;&gt;D95,MAX(L$20:L95),AK95)</f>
        <v>0</v>
      </c>
      <c r="AL96" s="185" t="str">
        <f t="shared" si="37"/>
        <v>- -</v>
      </c>
      <c r="AM96" s="185">
        <f>MIN(K97:K$194)</f>
        <v>0</v>
      </c>
      <c r="AN96" s="438" t="str">
        <f t="shared" si="38"/>
        <v>- -</v>
      </c>
      <c r="AO96" s="178"/>
      <c r="AP96" s="438">
        <f t="shared" si="35"/>
        <v>999</v>
      </c>
      <c r="AQ96" s="431">
        <f t="shared" ca="1" si="29"/>
        <v>1</v>
      </c>
      <c r="AR96" s="431">
        <f t="shared" ca="1" si="30"/>
        <v>0</v>
      </c>
      <c r="AS96" s="178"/>
      <c r="AT96" s="178"/>
      <c r="AU96" s="361" t="str">
        <f>IF($C96=$AB$15,'NTS ONLY_set_year'!$E$143," ")&amp;$D96</f>
        <v xml:space="preserve"> </v>
      </c>
      <c r="AV96" s="178">
        <f t="shared" ca="1" si="40"/>
        <v>0</v>
      </c>
      <c r="AW96" s="262">
        <f t="shared" ca="1" si="22"/>
        <v>0</v>
      </c>
      <c r="AX96" s="178"/>
      <c r="AY96" s="178"/>
      <c r="AZ96" s="178"/>
      <c r="BA96" s="178"/>
      <c r="BB96" s="178"/>
      <c r="BC96" s="178"/>
      <c r="BD96" s="178"/>
      <c r="BE96" s="178"/>
      <c r="BF96" s="178"/>
      <c r="BG96" s="178"/>
      <c r="BH96" s="178"/>
      <c r="BI96" s="178"/>
      <c r="BJ96" s="178"/>
      <c r="BK96" s="178"/>
      <c r="BL96" s="178"/>
      <c r="BM96" s="535">
        <f t="shared" si="39"/>
        <v>1</v>
      </c>
      <c r="BN96" s="361">
        <f t="shared" si="39"/>
        <v>1</v>
      </c>
      <c r="BO96" s="178"/>
      <c r="BP96" s="179"/>
      <c r="BQ96" s="325"/>
      <c r="BR96" s="10"/>
      <c r="BS96" s="10"/>
      <c r="BT96" s="10"/>
      <c r="IU96" s="21"/>
    </row>
    <row r="97" spans="1:255" customFormat="1" ht="12.75">
      <c r="A97" s="5"/>
      <c r="B97" s="13">
        <v>78</v>
      </c>
      <c r="C97" s="22"/>
      <c r="D97" s="116"/>
      <c r="E97" s="121"/>
      <c r="F97" s="121"/>
      <c r="G97" s="121" t="str">
        <f ca="1">IF(ISBLANK(D97),IF(AND(ISNUMBER(D96),D96&lt;$AF$5),'NTS ONLY_set_year'!$E$62,"- -"),IF(D97&gt;$AF$5,$AG$5,IF(D97&gt;D96+1,$AG$6,IF(D97&lt;D96,$AG$7,Y97))))</f>
        <v>- -</v>
      </c>
      <c r="H97" s="24"/>
      <c r="I97" s="23"/>
      <c r="J97" s="25"/>
      <c r="K97" s="38"/>
      <c r="L97" s="39"/>
      <c r="M97" s="37" t="str">
        <f t="shared" si="23"/>
        <v/>
      </c>
      <c r="N97" s="27"/>
      <c r="O97" s="28"/>
      <c r="P97" s="29"/>
      <c r="Q97" s="28"/>
      <c r="R97" s="26" t="str">
        <f t="shared" si="31"/>
        <v/>
      </c>
      <c r="S97" s="62"/>
      <c r="T97" s="179" t="str">
        <f ca="1">INDEX('NTS ONLY_set_year'!E:E,MATCH(TEXT($X97,"Ddd"),'NTS ONLY_set_year'!C:C,0))</f>
        <v>Dim</v>
      </c>
      <c r="U97" s="249" t="str">
        <f t="shared" ca="1" si="32"/>
        <v>juin</v>
      </c>
      <c r="V97" s="184"/>
      <c r="W97" s="179"/>
      <c r="X97" s="430">
        <f t="shared" ca="1" si="36"/>
        <v>42155</v>
      </c>
      <c r="Y97" s="568" t="str">
        <f t="shared" ca="1" si="33"/>
        <v>Dim. juin , 2015</v>
      </c>
      <c r="Z97" s="431">
        <f t="shared" ca="1" si="24"/>
        <v>30</v>
      </c>
      <c r="AA97" s="432">
        <f t="shared" ca="1" si="25"/>
        <v>6</v>
      </c>
      <c r="AB97" s="229">
        <f t="shared" ca="1" si="34"/>
        <v>0</v>
      </c>
      <c r="AC97" s="179"/>
      <c r="AD97" s="179"/>
      <c r="AE97" s="179"/>
      <c r="AF97" s="433">
        <f t="shared" ca="1" si="26"/>
        <v>99</v>
      </c>
      <c r="AG97" s="434">
        <f ca="1">MIN(AF97:AF$195)</f>
        <v>99</v>
      </c>
      <c r="AH97" s="178" t="b">
        <f t="shared" si="27"/>
        <v>0</v>
      </c>
      <c r="AI97" s="179"/>
      <c r="AJ97" s="435">
        <f t="shared" ca="1" si="28"/>
        <v>0</v>
      </c>
      <c r="AK97" s="229">
        <f>IF(D97&lt;&gt;D96,MAX(L$20:L96),AK96)</f>
        <v>0</v>
      </c>
      <c r="AL97" s="185" t="str">
        <f t="shared" si="37"/>
        <v>- -</v>
      </c>
      <c r="AM97" s="185">
        <f>MIN(K98:K$194)</f>
        <v>0</v>
      </c>
      <c r="AN97" s="438" t="str">
        <f t="shared" si="38"/>
        <v>- -</v>
      </c>
      <c r="AO97" s="178"/>
      <c r="AP97" s="438">
        <f t="shared" si="35"/>
        <v>999</v>
      </c>
      <c r="AQ97" s="431">
        <f t="shared" ca="1" si="29"/>
        <v>1</v>
      </c>
      <c r="AR97" s="431">
        <f t="shared" ca="1" si="30"/>
        <v>0</v>
      </c>
      <c r="AS97" s="178"/>
      <c r="AT97" s="178"/>
      <c r="AU97" s="361" t="str">
        <f>IF($C97=$AB$15,'NTS ONLY_set_year'!$E$143," ")&amp;$D97</f>
        <v xml:space="preserve"> </v>
      </c>
      <c r="AV97" s="178">
        <f t="shared" ca="1" si="40"/>
        <v>0</v>
      </c>
      <c r="AW97" s="262">
        <f t="shared" ca="1" si="22"/>
        <v>0</v>
      </c>
      <c r="AX97" s="178"/>
      <c r="AY97" s="178"/>
      <c r="AZ97" s="178"/>
      <c r="BA97" s="178"/>
      <c r="BB97" s="178"/>
      <c r="BC97" s="178"/>
      <c r="BD97" s="178"/>
      <c r="BE97" s="178"/>
      <c r="BF97" s="178"/>
      <c r="BG97" s="178"/>
      <c r="BH97" s="178"/>
      <c r="BI97" s="178"/>
      <c r="BJ97" s="178"/>
      <c r="BK97" s="178"/>
      <c r="BL97" s="178"/>
      <c r="BM97" s="535">
        <f t="shared" si="39"/>
        <v>1</v>
      </c>
      <c r="BN97" s="361">
        <f t="shared" si="39"/>
        <v>1</v>
      </c>
      <c r="BO97" s="178"/>
      <c r="BP97" s="179"/>
      <c r="BQ97" s="325"/>
      <c r="BR97" s="10"/>
      <c r="BS97" s="10"/>
      <c r="BT97" s="10"/>
      <c r="IU97" s="21"/>
    </row>
    <row r="98" spans="1:255" customFormat="1" ht="12.75">
      <c r="A98" s="5"/>
      <c r="B98" s="13">
        <v>79</v>
      </c>
      <c r="C98" s="22"/>
      <c r="D98" s="116"/>
      <c r="E98" s="121"/>
      <c r="F98" s="121"/>
      <c r="G98" s="121" t="str">
        <f ca="1">IF(ISBLANK(D98),IF(AND(ISNUMBER(D97),D97&lt;$AF$5),'NTS ONLY_set_year'!$E$62,"- -"),IF(D98&gt;$AF$5,$AG$5,IF(D98&gt;D97+1,$AG$6,IF(D98&lt;D97,$AG$7,Y98))))</f>
        <v>- -</v>
      </c>
      <c r="H98" s="24"/>
      <c r="I98" s="23"/>
      <c r="J98" s="25"/>
      <c r="K98" s="38"/>
      <c r="L98" s="39"/>
      <c r="M98" s="37" t="str">
        <f t="shared" si="23"/>
        <v/>
      </c>
      <c r="N98" s="27"/>
      <c r="O98" s="28"/>
      <c r="P98" s="29"/>
      <c r="Q98" s="28"/>
      <c r="R98" s="26" t="str">
        <f t="shared" si="31"/>
        <v/>
      </c>
      <c r="S98" s="62"/>
      <c r="T98" s="179" t="str">
        <f ca="1">INDEX('NTS ONLY_set_year'!E:E,MATCH(TEXT($X98,"Ddd"),'NTS ONLY_set_year'!C:C,0))</f>
        <v>Dim</v>
      </c>
      <c r="U98" s="249" t="str">
        <f t="shared" ca="1" si="32"/>
        <v>juin</v>
      </c>
      <c r="V98" s="184"/>
      <c r="W98" s="179"/>
      <c r="X98" s="430">
        <f t="shared" ca="1" si="36"/>
        <v>42155</v>
      </c>
      <c r="Y98" s="568" t="str">
        <f t="shared" ca="1" si="33"/>
        <v>Dim. juin , 2015</v>
      </c>
      <c r="Z98" s="431">
        <f t="shared" ca="1" si="24"/>
        <v>30</v>
      </c>
      <c r="AA98" s="432">
        <f t="shared" ca="1" si="25"/>
        <v>6</v>
      </c>
      <c r="AB98" s="229">
        <f t="shared" ca="1" si="34"/>
        <v>0</v>
      </c>
      <c r="AC98" s="179"/>
      <c r="AD98" s="179"/>
      <c r="AE98" s="179"/>
      <c r="AF98" s="433">
        <f t="shared" ca="1" si="26"/>
        <v>99</v>
      </c>
      <c r="AG98" s="434">
        <f ca="1">MIN(AF98:AF$195)</f>
        <v>99</v>
      </c>
      <c r="AH98" s="178" t="b">
        <f t="shared" si="27"/>
        <v>0</v>
      </c>
      <c r="AI98" s="179"/>
      <c r="AJ98" s="435">
        <f t="shared" ca="1" si="28"/>
        <v>0</v>
      </c>
      <c r="AK98" s="229">
        <f>IF(D98&lt;&gt;D97,MAX(L$20:L97),AK97)</f>
        <v>0</v>
      </c>
      <c r="AL98" s="185" t="str">
        <f t="shared" si="37"/>
        <v>- -</v>
      </c>
      <c r="AM98" s="185">
        <f>MIN(K99:K$194)</f>
        <v>0</v>
      </c>
      <c r="AN98" s="438" t="str">
        <f t="shared" si="38"/>
        <v>- -</v>
      </c>
      <c r="AO98" s="178"/>
      <c r="AP98" s="438">
        <f t="shared" si="35"/>
        <v>999</v>
      </c>
      <c r="AQ98" s="431">
        <f t="shared" ca="1" si="29"/>
        <v>1</v>
      </c>
      <c r="AR98" s="431">
        <f t="shared" ca="1" si="30"/>
        <v>0</v>
      </c>
      <c r="AS98" s="178"/>
      <c r="AT98" s="178"/>
      <c r="AU98" s="361" t="str">
        <f>IF($C98=$AB$15,'NTS ONLY_set_year'!$E$143," ")&amp;$D98</f>
        <v xml:space="preserve"> </v>
      </c>
      <c r="AV98" s="178">
        <f t="shared" ca="1" si="40"/>
        <v>0</v>
      </c>
      <c r="AW98" s="262">
        <f t="shared" ca="1" si="22"/>
        <v>0</v>
      </c>
      <c r="AX98" s="178"/>
      <c r="AY98" s="178"/>
      <c r="AZ98" s="178"/>
      <c r="BA98" s="178"/>
      <c r="BB98" s="178"/>
      <c r="BC98" s="178"/>
      <c r="BD98" s="178"/>
      <c r="BE98" s="178"/>
      <c r="BF98" s="178"/>
      <c r="BG98" s="178"/>
      <c r="BH98" s="178"/>
      <c r="BI98" s="178"/>
      <c r="BJ98" s="178"/>
      <c r="BK98" s="178"/>
      <c r="BL98" s="178"/>
      <c r="BM98" s="535">
        <f t="shared" si="39"/>
        <v>1</v>
      </c>
      <c r="BN98" s="361">
        <f t="shared" si="39"/>
        <v>1</v>
      </c>
      <c r="BO98" s="178"/>
      <c r="BP98" s="179"/>
      <c r="BQ98" s="325"/>
      <c r="BR98" s="10"/>
      <c r="BS98" s="10"/>
      <c r="BT98" s="10"/>
      <c r="IU98" s="21"/>
    </row>
    <row r="99" spans="1:255" customFormat="1" ht="12.75">
      <c r="A99" s="5"/>
      <c r="B99" s="13">
        <v>80</v>
      </c>
      <c r="C99" s="22"/>
      <c r="D99" s="116"/>
      <c r="E99" s="121"/>
      <c r="F99" s="121"/>
      <c r="G99" s="121" t="str">
        <f ca="1">IF(ISBLANK(D99),IF(AND(ISNUMBER(D98),D98&lt;$AF$5),'NTS ONLY_set_year'!$E$62,"- -"),IF(D99&gt;$AF$5,$AG$5,IF(D99&gt;D98+1,$AG$6,IF(D99&lt;D98,$AG$7,Y99))))</f>
        <v>- -</v>
      </c>
      <c r="H99" s="24"/>
      <c r="I99" s="23"/>
      <c r="J99" s="25"/>
      <c r="K99" s="38"/>
      <c r="L99" s="39"/>
      <c r="M99" s="37" t="str">
        <f t="shared" si="23"/>
        <v/>
      </c>
      <c r="N99" s="27"/>
      <c r="O99" s="28"/>
      <c r="P99" s="29"/>
      <c r="Q99" s="28"/>
      <c r="R99" s="26" t="str">
        <f t="shared" si="31"/>
        <v/>
      </c>
      <c r="S99" s="62"/>
      <c r="T99" s="179" t="str">
        <f ca="1">INDEX('NTS ONLY_set_year'!E:E,MATCH(TEXT($X99,"Ddd"),'NTS ONLY_set_year'!C:C,0))</f>
        <v>Dim</v>
      </c>
      <c r="U99" s="249" t="str">
        <f t="shared" ca="1" si="32"/>
        <v>juin</v>
      </c>
      <c r="V99" s="184"/>
      <c r="W99" s="179"/>
      <c r="X99" s="430">
        <f t="shared" ca="1" si="36"/>
        <v>42155</v>
      </c>
      <c r="Y99" s="568" t="str">
        <f t="shared" ca="1" si="33"/>
        <v>Dim. juin , 2015</v>
      </c>
      <c r="Z99" s="431">
        <f t="shared" ca="1" si="24"/>
        <v>30</v>
      </c>
      <c r="AA99" s="432">
        <f t="shared" ca="1" si="25"/>
        <v>6</v>
      </c>
      <c r="AB99" s="229">
        <f t="shared" ca="1" si="34"/>
        <v>0</v>
      </c>
      <c r="AC99" s="179"/>
      <c r="AD99" s="179"/>
      <c r="AE99" s="179"/>
      <c r="AF99" s="433">
        <f t="shared" ca="1" si="26"/>
        <v>99</v>
      </c>
      <c r="AG99" s="434">
        <f ca="1">MIN(AF99:AF$195)</f>
        <v>99</v>
      </c>
      <c r="AH99" s="178" t="b">
        <f t="shared" si="27"/>
        <v>0</v>
      </c>
      <c r="AI99" s="179"/>
      <c r="AJ99" s="435">
        <f t="shared" ca="1" si="28"/>
        <v>0</v>
      </c>
      <c r="AK99" s="229">
        <f>IF(D99&lt;&gt;D98,MAX(L$20:L98),AK98)</f>
        <v>0</v>
      </c>
      <c r="AL99" s="185" t="str">
        <f t="shared" si="37"/>
        <v>- -</v>
      </c>
      <c r="AM99" s="185">
        <f>MIN(K100:K$194)</f>
        <v>0</v>
      </c>
      <c r="AN99" s="438" t="str">
        <f t="shared" si="38"/>
        <v>- -</v>
      </c>
      <c r="AO99" s="178"/>
      <c r="AP99" s="438">
        <f t="shared" si="35"/>
        <v>999</v>
      </c>
      <c r="AQ99" s="431">
        <f t="shared" ca="1" si="29"/>
        <v>1</v>
      </c>
      <c r="AR99" s="431">
        <f t="shared" ca="1" si="30"/>
        <v>0</v>
      </c>
      <c r="AS99" s="178"/>
      <c r="AT99" s="178"/>
      <c r="AU99" s="361" t="str">
        <f>IF($C99=$AB$15,'NTS ONLY_set_year'!$E$143," ")&amp;$D99</f>
        <v xml:space="preserve"> </v>
      </c>
      <c r="AV99" s="178">
        <f t="shared" ca="1" si="40"/>
        <v>0</v>
      </c>
      <c r="AW99" s="262">
        <f t="shared" ca="1" si="22"/>
        <v>0</v>
      </c>
      <c r="AX99" s="178"/>
      <c r="AY99" s="178"/>
      <c r="AZ99" s="178"/>
      <c r="BA99" s="178"/>
      <c r="BB99" s="178"/>
      <c r="BC99" s="178"/>
      <c r="BD99" s="178"/>
      <c r="BE99" s="178"/>
      <c r="BF99" s="178"/>
      <c r="BG99" s="178"/>
      <c r="BH99" s="178"/>
      <c r="BI99" s="178"/>
      <c r="BJ99" s="178"/>
      <c r="BK99" s="178"/>
      <c r="BL99" s="178"/>
      <c r="BM99" s="535">
        <f t="shared" si="39"/>
        <v>1</v>
      </c>
      <c r="BN99" s="361">
        <f t="shared" si="39"/>
        <v>1</v>
      </c>
      <c r="BO99" s="178"/>
      <c r="BP99" s="179"/>
      <c r="BQ99" s="325"/>
      <c r="BR99" s="10"/>
      <c r="BS99" s="10"/>
      <c r="BT99" s="10"/>
      <c r="IU99" s="21"/>
    </row>
    <row r="100" spans="1:255" customFormat="1" ht="12.75">
      <c r="A100" s="5"/>
      <c r="B100" s="13">
        <v>81</v>
      </c>
      <c r="C100" s="22"/>
      <c r="D100" s="116"/>
      <c r="E100" s="121"/>
      <c r="F100" s="121"/>
      <c r="G100" s="121" t="str">
        <f ca="1">IF(ISBLANK(D100),IF(AND(ISNUMBER(D99),D99&lt;$AF$5),'NTS ONLY_set_year'!$E$62,"- -"),IF(D100&gt;$AF$5,$AG$5,IF(D100&gt;D99+1,$AG$6,IF(D100&lt;D99,$AG$7,Y100))))</f>
        <v>- -</v>
      </c>
      <c r="H100" s="24"/>
      <c r="I100" s="23"/>
      <c r="J100" s="25"/>
      <c r="K100" s="38"/>
      <c r="L100" s="39"/>
      <c r="M100" s="37" t="str">
        <f t="shared" si="23"/>
        <v/>
      </c>
      <c r="N100" s="27"/>
      <c r="O100" s="28"/>
      <c r="P100" s="29"/>
      <c r="Q100" s="28"/>
      <c r="R100" s="26" t="str">
        <f t="shared" si="31"/>
        <v/>
      </c>
      <c r="S100" s="62"/>
      <c r="T100" s="179" t="str">
        <f ca="1">INDEX('NTS ONLY_set_year'!E:E,MATCH(TEXT($X100,"Ddd"),'NTS ONLY_set_year'!C:C,0))</f>
        <v>Dim</v>
      </c>
      <c r="U100" s="249" t="str">
        <f t="shared" ca="1" si="32"/>
        <v>juin</v>
      </c>
      <c r="V100" s="184"/>
      <c r="W100" s="179"/>
      <c r="X100" s="430">
        <f t="shared" ca="1" si="36"/>
        <v>42155</v>
      </c>
      <c r="Y100" s="568" t="str">
        <f t="shared" ca="1" si="33"/>
        <v>Dim. juin , 2015</v>
      </c>
      <c r="Z100" s="431">
        <f t="shared" ca="1" si="24"/>
        <v>30</v>
      </c>
      <c r="AA100" s="432">
        <f t="shared" ca="1" si="25"/>
        <v>6</v>
      </c>
      <c r="AB100" s="229">
        <f t="shared" ca="1" si="34"/>
        <v>0</v>
      </c>
      <c r="AC100" s="179"/>
      <c r="AD100" s="179"/>
      <c r="AE100" s="179"/>
      <c r="AF100" s="433">
        <f t="shared" ca="1" si="26"/>
        <v>99</v>
      </c>
      <c r="AG100" s="434">
        <f ca="1">MIN(AF100:AF$195)</f>
        <v>99</v>
      </c>
      <c r="AH100" s="178" t="b">
        <f t="shared" si="27"/>
        <v>0</v>
      </c>
      <c r="AI100" s="179"/>
      <c r="AJ100" s="435">
        <f t="shared" ca="1" si="28"/>
        <v>0</v>
      </c>
      <c r="AK100" s="229">
        <f>IF(D100&lt;&gt;D99,MAX(L$20:L99),AK99)</f>
        <v>0</v>
      </c>
      <c r="AL100" s="185" t="str">
        <f t="shared" si="37"/>
        <v>- -</v>
      </c>
      <c r="AM100" s="185">
        <f>MIN(K101:K$194)</f>
        <v>0</v>
      </c>
      <c r="AN100" s="438" t="str">
        <f t="shared" si="38"/>
        <v>- -</v>
      </c>
      <c r="AO100" s="178"/>
      <c r="AP100" s="438">
        <f t="shared" si="35"/>
        <v>999</v>
      </c>
      <c r="AQ100" s="431">
        <f t="shared" ca="1" si="29"/>
        <v>1</v>
      </c>
      <c r="AR100" s="431">
        <f t="shared" ca="1" si="30"/>
        <v>0</v>
      </c>
      <c r="AS100" s="178"/>
      <c r="AT100" s="178"/>
      <c r="AU100" s="361" t="str">
        <f>IF($C100=$AB$15,'NTS ONLY_set_year'!$E$143," ")&amp;$D100</f>
        <v xml:space="preserve"> </v>
      </c>
      <c r="AV100" s="178">
        <f t="shared" ca="1" si="40"/>
        <v>0</v>
      </c>
      <c r="AW100" s="262">
        <f t="shared" ca="1" si="22"/>
        <v>0</v>
      </c>
      <c r="AX100" s="178"/>
      <c r="AY100" s="178"/>
      <c r="AZ100" s="178"/>
      <c r="BA100" s="178"/>
      <c r="BB100" s="178"/>
      <c r="BC100" s="178"/>
      <c r="BD100" s="178"/>
      <c r="BE100" s="178"/>
      <c r="BF100" s="178"/>
      <c r="BG100" s="178"/>
      <c r="BH100" s="178"/>
      <c r="BI100" s="178"/>
      <c r="BJ100" s="178"/>
      <c r="BK100" s="178"/>
      <c r="BL100" s="178"/>
      <c r="BM100" s="535">
        <f t="shared" si="39"/>
        <v>1</v>
      </c>
      <c r="BN100" s="361">
        <f t="shared" si="39"/>
        <v>1</v>
      </c>
      <c r="BO100" s="178"/>
      <c r="BP100" s="179"/>
      <c r="BQ100" s="325"/>
      <c r="BR100" s="10"/>
      <c r="BS100" s="10"/>
      <c r="BT100" s="10"/>
      <c r="IU100" s="21"/>
    </row>
    <row r="101" spans="1:255" customFormat="1" ht="12.75">
      <c r="A101" s="5"/>
      <c r="B101" s="13">
        <v>82</v>
      </c>
      <c r="C101" s="22"/>
      <c r="D101" s="116"/>
      <c r="E101" s="121"/>
      <c r="F101" s="121"/>
      <c r="G101" s="121" t="str">
        <f ca="1">IF(ISBLANK(D101),IF(AND(ISNUMBER(D100),D100&lt;$AF$5),'NTS ONLY_set_year'!$E$62,"- -"),IF(D101&gt;$AF$5,$AG$5,IF(D101&gt;D100+1,$AG$6,IF(D101&lt;D100,$AG$7,Y101))))</f>
        <v>- -</v>
      </c>
      <c r="H101" s="24"/>
      <c r="I101" s="23"/>
      <c r="J101" s="25"/>
      <c r="K101" s="38"/>
      <c r="L101" s="39"/>
      <c r="M101" s="37" t="str">
        <f t="shared" si="23"/>
        <v/>
      </c>
      <c r="N101" s="27"/>
      <c r="O101" s="28"/>
      <c r="P101" s="29"/>
      <c r="Q101" s="28"/>
      <c r="R101" s="26" t="str">
        <f t="shared" si="31"/>
        <v/>
      </c>
      <c r="S101" s="62"/>
      <c r="T101" s="179" t="str">
        <f ca="1">INDEX('NTS ONLY_set_year'!E:E,MATCH(TEXT($X101,"Ddd"),'NTS ONLY_set_year'!C:C,0))</f>
        <v>Dim</v>
      </c>
      <c r="U101" s="249" t="str">
        <f t="shared" ca="1" si="32"/>
        <v>juin</v>
      </c>
      <c r="V101" s="184"/>
      <c r="W101" s="179"/>
      <c r="X101" s="430">
        <f t="shared" ca="1" si="36"/>
        <v>42155</v>
      </c>
      <c r="Y101" s="568" t="str">
        <f t="shared" ca="1" si="33"/>
        <v>Dim. juin , 2015</v>
      </c>
      <c r="Z101" s="431">
        <f t="shared" ca="1" si="24"/>
        <v>30</v>
      </c>
      <c r="AA101" s="432">
        <f t="shared" ca="1" si="25"/>
        <v>6</v>
      </c>
      <c r="AB101" s="229">
        <f t="shared" ca="1" si="34"/>
        <v>0</v>
      </c>
      <c r="AC101" s="179"/>
      <c r="AD101" s="179"/>
      <c r="AE101" s="179"/>
      <c r="AF101" s="433">
        <f t="shared" ca="1" si="26"/>
        <v>99</v>
      </c>
      <c r="AG101" s="434">
        <f ca="1">MIN(AF101:AF$195)</f>
        <v>99</v>
      </c>
      <c r="AH101" s="178" t="b">
        <f t="shared" si="27"/>
        <v>0</v>
      </c>
      <c r="AI101" s="179"/>
      <c r="AJ101" s="435">
        <f t="shared" ca="1" si="28"/>
        <v>0</v>
      </c>
      <c r="AK101" s="229">
        <f>IF(D101&lt;&gt;D100,MAX(L$20:L100),AK100)</f>
        <v>0</v>
      </c>
      <c r="AL101" s="185" t="str">
        <f t="shared" si="37"/>
        <v>- -</v>
      </c>
      <c r="AM101" s="185">
        <f>MIN(K102:K$194)</f>
        <v>0</v>
      </c>
      <c r="AN101" s="438" t="str">
        <f t="shared" si="38"/>
        <v>- -</v>
      </c>
      <c r="AO101" s="178"/>
      <c r="AP101" s="438">
        <f t="shared" si="35"/>
        <v>999</v>
      </c>
      <c r="AQ101" s="431">
        <f t="shared" ca="1" si="29"/>
        <v>1</v>
      </c>
      <c r="AR101" s="431">
        <f t="shared" ca="1" si="30"/>
        <v>0</v>
      </c>
      <c r="AS101" s="178"/>
      <c r="AT101" s="178"/>
      <c r="AU101" s="361" t="str">
        <f>IF($C101=$AB$15,'NTS ONLY_set_year'!$E$143," ")&amp;$D101</f>
        <v xml:space="preserve"> </v>
      </c>
      <c r="AV101" s="178">
        <f t="shared" ca="1" si="40"/>
        <v>0</v>
      </c>
      <c r="AW101" s="262">
        <f t="shared" ca="1" si="22"/>
        <v>0</v>
      </c>
      <c r="AX101" s="178"/>
      <c r="AY101" s="178"/>
      <c r="AZ101" s="178"/>
      <c r="BA101" s="178"/>
      <c r="BB101" s="178"/>
      <c r="BC101" s="178"/>
      <c r="BD101" s="178"/>
      <c r="BE101" s="178"/>
      <c r="BF101" s="178"/>
      <c r="BG101" s="178"/>
      <c r="BH101" s="178"/>
      <c r="BI101" s="178"/>
      <c r="BJ101" s="178"/>
      <c r="BK101" s="178"/>
      <c r="BL101" s="178"/>
      <c r="BM101" s="535">
        <f t="shared" si="39"/>
        <v>1</v>
      </c>
      <c r="BN101" s="361">
        <f t="shared" si="39"/>
        <v>1</v>
      </c>
      <c r="BO101" s="178"/>
      <c r="BP101" s="179"/>
      <c r="BQ101" s="325"/>
      <c r="BR101" s="10"/>
      <c r="BS101" s="10"/>
      <c r="BT101" s="10"/>
      <c r="IU101" s="21"/>
    </row>
    <row r="102" spans="1:255" customFormat="1" ht="12.75">
      <c r="A102" s="5"/>
      <c r="B102" s="13">
        <v>83</v>
      </c>
      <c r="C102" s="22"/>
      <c r="D102" s="116"/>
      <c r="E102" s="121"/>
      <c r="F102" s="121"/>
      <c r="G102" s="121" t="str">
        <f ca="1">IF(ISBLANK(D102),IF(AND(ISNUMBER(D101),D101&lt;$AF$5),'NTS ONLY_set_year'!$E$62,"- -"),IF(D102&gt;$AF$5,$AG$5,IF(D102&gt;D101+1,$AG$6,IF(D102&lt;D101,$AG$7,Y102))))</f>
        <v>- -</v>
      </c>
      <c r="H102" s="24"/>
      <c r="I102" s="23"/>
      <c r="J102" s="25"/>
      <c r="K102" s="38"/>
      <c r="L102" s="39"/>
      <c r="M102" s="37" t="str">
        <f t="shared" si="23"/>
        <v/>
      </c>
      <c r="N102" s="27"/>
      <c r="O102" s="28"/>
      <c r="P102" s="29"/>
      <c r="Q102" s="28"/>
      <c r="R102" s="26" t="str">
        <f t="shared" si="31"/>
        <v/>
      </c>
      <c r="S102" s="62"/>
      <c r="T102" s="179" t="str">
        <f ca="1">INDEX('NTS ONLY_set_year'!E:E,MATCH(TEXT($X102,"Ddd"),'NTS ONLY_set_year'!C:C,0))</f>
        <v>Dim</v>
      </c>
      <c r="U102" s="249" t="str">
        <f t="shared" ca="1" si="32"/>
        <v>juin</v>
      </c>
      <c r="V102" s="184"/>
      <c r="W102" s="179"/>
      <c r="X102" s="430">
        <f t="shared" ca="1" si="36"/>
        <v>42155</v>
      </c>
      <c r="Y102" s="568" t="str">
        <f t="shared" ca="1" si="33"/>
        <v>Dim. juin , 2015</v>
      </c>
      <c r="Z102" s="431">
        <f t="shared" ca="1" si="24"/>
        <v>30</v>
      </c>
      <c r="AA102" s="432">
        <f t="shared" ca="1" si="25"/>
        <v>6</v>
      </c>
      <c r="AB102" s="229">
        <f t="shared" ca="1" si="34"/>
        <v>0</v>
      </c>
      <c r="AC102" s="179"/>
      <c r="AD102" s="179"/>
      <c r="AE102" s="179"/>
      <c r="AF102" s="433">
        <f t="shared" ca="1" si="26"/>
        <v>99</v>
      </c>
      <c r="AG102" s="434">
        <f ca="1">MIN(AF102:AF$195)</f>
        <v>99</v>
      </c>
      <c r="AH102" s="178" t="b">
        <f t="shared" si="27"/>
        <v>0</v>
      </c>
      <c r="AI102" s="179"/>
      <c r="AJ102" s="435">
        <f t="shared" ca="1" si="28"/>
        <v>0</v>
      </c>
      <c r="AK102" s="229">
        <f>IF(D102&lt;&gt;D101,MAX(L$20:L101),AK101)</f>
        <v>0</v>
      </c>
      <c r="AL102" s="185" t="str">
        <f t="shared" si="37"/>
        <v>- -</v>
      </c>
      <c r="AM102" s="185">
        <f>MIN(K103:K$194)</f>
        <v>0</v>
      </c>
      <c r="AN102" s="438" t="str">
        <f t="shared" si="38"/>
        <v>- -</v>
      </c>
      <c r="AO102" s="178"/>
      <c r="AP102" s="438">
        <f t="shared" si="35"/>
        <v>999</v>
      </c>
      <c r="AQ102" s="431">
        <f t="shared" ca="1" si="29"/>
        <v>1</v>
      </c>
      <c r="AR102" s="431">
        <f t="shared" ca="1" si="30"/>
        <v>0</v>
      </c>
      <c r="AS102" s="178"/>
      <c r="AT102" s="178"/>
      <c r="AU102" s="361" t="str">
        <f>IF($C102=$AB$15,'NTS ONLY_set_year'!$E$143," ")&amp;$D102</f>
        <v xml:space="preserve"> </v>
      </c>
      <c r="AV102" s="178">
        <f t="shared" ca="1" si="40"/>
        <v>0</v>
      </c>
      <c r="AW102" s="262">
        <f t="shared" ca="1" si="22"/>
        <v>0</v>
      </c>
      <c r="AX102" s="178"/>
      <c r="AY102" s="178"/>
      <c r="AZ102" s="178"/>
      <c r="BA102" s="178"/>
      <c r="BB102" s="178"/>
      <c r="BC102" s="178"/>
      <c r="BD102" s="178"/>
      <c r="BE102" s="178"/>
      <c r="BF102" s="178"/>
      <c r="BG102" s="178"/>
      <c r="BH102" s="178"/>
      <c r="BI102" s="178"/>
      <c r="BJ102" s="178"/>
      <c r="BK102" s="178"/>
      <c r="BL102" s="178"/>
      <c r="BM102" s="535">
        <f t="shared" si="39"/>
        <v>1</v>
      </c>
      <c r="BN102" s="361">
        <f t="shared" si="39"/>
        <v>1</v>
      </c>
      <c r="BO102" s="178"/>
      <c r="BP102" s="179"/>
      <c r="BQ102" s="325"/>
      <c r="BR102" s="10"/>
      <c r="BS102" s="10"/>
      <c r="BT102" s="10"/>
      <c r="IU102" s="21"/>
    </row>
    <row r="103" spans="1:255" customFormat="1" ht="12.75">
      <c r="A103" s="5"/>
      <c r="B103" s="13">
        <v>84</v>
      </c>
      <c r="C103" s="22"/>
      <c r="D103" s="116"/>
      <c r="E103" s="121"/>
      <c r="F103" s="121"/>
      <c r="G103" s="121" t="str">
        <f ca="1">IF(ISBLANK(D103),IF(AND(ISNUMBER(D102),D102&lt;$AF$5),'NTS ONLY_set_year'!$E$62,"- -"),IF(D103&gt;$AF$5,$AG$5,IF(D103&gt;D102+1,$AG$6,IF(D103&lt;D102,$AG$7,Y103))))</f>
        <v>- -</v>
      </c>
      <c r="H103" s="24"/>
      <c r="I103" s="23"/>
      <c r="J103" s="25"/>
      <c r="K103" s="38"/>
      <c r="L103" s="39"/>
      <c r="M103" s="37" t="str">
        <f t="shared" si="23"/>
        <v/>
      </c>
      <c r="N103" s="27"/>
      <c r="O103" s="28"/>
      <c r="P103" s="29"/>
      <c r="Q103" s="28"/>
      <c r="R103" s="26" t="str">
        <f t="shared" si="31"/>
        <v/>
      </c>
      <c r="S103" s="62"/>
      <c r="T103" s="179" t="str">
        <f ca="1">INDEX('NTS ONLY_set_year'!E:E,MATCH(TEXT($X103,"Ddd"),'NTS ONLY_set_year'!C:C,0))</f>
        <v>Dim</v>
      </c>
      <c r="U103" s="249" t="str">
        <f t="shared" ca="1" si="32"/>
        <v>juin</v>
      </c>
      <c r="V103" s="184"/>
      <c r="W103" s="179"/>
      <c r="X103" s="430">
        <f t="shared" ca="1" si="36"/>
        <v>42155</v>
      </c>
      <c r="Y103" s="568" t="str">
        <f t="shared" ca="1" si="33"/>
        <v>Dim. juin , 2015</v>
      </c>
      <c r="Z103" s="431">
        <f t="shared" ca="1" si="24"/>
        <v>30</v>
      </c>
      <c r="AA103" s="432">
        <f t="shared" ca="1" si="25"/>
        <v>6</v>
      </c>
      <c r="AB103" s="229">
        <f t="shared" ca="1" si="34"/>
        <v>0</v>
      </c>
      <c r="AC103" s="179"/>
      <c r="AD103" s="179"/>
      <c r="AE103" s="179"/>
      <c r="AF103" s="433">
        <f t="shared" ca="1" si="26"/>
        <v>99</v>
      </c>
      <c r="AG103" s="434">
        <f ca="1">MIN(AF103:AF$195)</f>
        <v>99</v>
      </c>
      <c r="AH103" s="178" t="b">
        <f t="shared" si="27"/>
        <v>0</v>
      </c>
      <c r="AI103" s="179"/>
      <c r="AJ103" s="435">
        <f t="shared" ca="1" si="28"/>
        <v>0</v>
      </c>
      <c r="AK103" s="229">
        <f>IF(D103&lt;&gt;D102,MAX(L$20:L102),AK102)</f>
        <v>0</v>
      </c>
      <c r="AL103" s="185" t="str">
        <f t="shared" si="37"/>
        <v>- -</v>
      </c>
      <c r="AM103" s="185">
        <f>MIN(K104:K$194)</f>
        <v>0</v>
      </c>
      <c r="AN103" s="438" t="str">
        <f t="shared" si="38"/>
        <v>- -</v>
      </c>
      <c r="AO103" s="178"/>
      <c r="AP103" s="438">
        <f t="shared" si="35"/>
        <v>999</v>
      </c>
      <c r="AQ103" s="431">
        <f t="shared" ca="1" si="29"/>
        <v>1</v>
      </c>
      <c r="AR103" s="431">
        <f t="shared" ca="1" si="30"/>
        <v>0</v>
      </c>
      <c r="AS103" s="178"/>
      <c r="AT103" s="178"/>
      <c r="AU103" s="361" t="str">
        <f>IF($C103=$AB$15,'NTS ONLY_set_year'!$E$143," ")&amp;$D103</f>
        <v xml:space="preserve"> </v>
      </c>
      <c r="AV103" s="178">
        <f t="shared" ca="1" si="40"/>
        <v>0</v>
      </c>
      <c r="AW103" s="262">
        <f t="shared" ref="AW103:AW166" ca="1" si="41">IF(OR(D103&gt;$AF$5,D103&lt;1),0,1-AV103)</f>
        <v>0</v>
      </c>
      <c r="AX103" s="178"/>
      <c r="AY103" s="178"/>
      <c r="AZ103" s="178"/>
      <c r="BA103" s="178"/>
      <c r="BB103" s="178"/>
      <c r="BC103" s="178"/>
      <c r="BD103" s="178"/>
      <c r="BE103" s="178"/>
      <c r="BF103" s="178"/>
      <c r="BG103" s="178"/>
      <c r="BH103" s="178"/>
      <c r="BI103" s="178"/>
      <c r="BJ103" s="178"/>
      <c r="BK103" s="178"/>
      <c r="BL103" s="178"/>
      <c r="BM103" s="535">
        <f t="shared" si="39"/>
        <v>1</v>
      </c>
      <c r="BN103" s="361">
        <f t="shared" si="39"/>
        <v>1</v>
      </c>
      <c r="BO103" s="178"/>
      <c r="BP103" s="179"/>
      <c r="BQ103" s="325"/>
      <c r="BR103" s="10"/>
      <c r="BS103" s="10"/>
      <c r="BT103" s="10"/>
      <c r="IU103" s="21"/>
    </row>
    <row r="104" spans="1:255" customFormat="1" ht="12.75">
      <c r="A104" s="5"/>
      <c r="B104" s="13">
        <v>85</v>
      </c>
      <c r="C104" s="22"/>
      <c r="D104" s="116"/>
      <c r="E104" s="121"/>
      <c r="F104" s="121"/>
      <c r="G104" s="121" t="str">
        <f ca="1">IF(ISBLANK(D104),IF(AND(ISNUMBER(D103),D103&lt;$AF$5),'NTS ONLY_set_year'!$E$62,"- -"),IF(D104&gt;$AF$5,$AG$5,IF(D104&gt;D103+1,$AG$6,IF(D104&lt;D103,$AG$7,Y104))))</f>
        <v>- -</v>
      </c>
      <c r="H104" s="24"/>
      <c r="I104" s="23"/>
      <c r="J104" s="25"/>
      <c r="K104" s="38"/>
      <c r="L104" s="39"/>
      <c r="M104" s="37" t="str">
        <f t="shared" si="23"/>
        <v/>
      </c>
      <c r="N104" s="27"/>
      <c r="O104" s="28"/>
      <c r="P104" s="29"/>
      <c r="Q104" s="28"/>
      <c r="R104" s="26" t="str">
        <f t="shared" si="31"/>
        <v/>
      </c>
      <c r="S104" s="62"/>
      <c r="T104" s="179" t="str">
        <f ca="1">INDEX('NTS ONLY_set_year'!E:E,MATCH(TEXT($X104,"Ddd"),'NTS ONLY_set_year'!C:C,0))</f>
        <v>Dim</v>
      </c>
      <c r="U104" s="249" t="str">
        <f t="shared" ca="1" si="32"/>
        <v>juin</v>
      </c>
      <c r="V104" s="184"/>
      <c r="W104" s="179"/>
      <c r="X104" s="430">
        <f t="shared" ca="1" si="36"/>
        <v>42155</v>
      </c>
      <c r="Y104" s="568" t="str">
        <f t="shared" ca="1" si="33"/>
        <v>Dim. juin , 2015</v>
      </c>
      <c r="Z104" s="431">
        <f t="shared" ca="1" si="24"/>
        <v>30</v>
      </c>
      <c r="AA104" s="432">
        <f t="shared" ca="1" si="25"/>
        <v>6</v>
      </c>
      <c r="AB104" s="229">
        <f t="shared" ca="1" si="34"/>
        <v>0</v>
      </c>
      <c r="AC104" s="179"/>
      <c r="AD104" s="179"/>
      <c r="AE104" s="179"/>
      <c r="AF104" s="433">
        <f t="shared" ca="1" si="26"/>
        <v>99</v>
      </c>
      <c r="AG104" s="434">
        <f ca="1">MIN(AF104:AF$195)</f>
        <v>99</v>
      </c>
      <c r="AH104" s="178" t="b">
        <f t="shared" si="27"/>
        <v>0</v>
      </c>
      <c r="AI104" s="179"/>
      <c r="AJ104" s="435">
        <f t="shared" ca="1" si="28"/>
        <v>0</v>
      </c>
      <c r="AK104" s="229">
        <f>IF(D104&lt;&gt;D103,MAX(L$20:L103),AK103)</f>
        <v>0</v>
      </c>
      <c r="AL104" s="185" t="str">
        <f t="shared" si="37"/>
        <v>- -</v>
      </c>
      <c r="AM104" s="185">
        <f>MIN(K105:K$194)</f>
        <v>0</v>
      </c>
      <c r="AN104" s="438" t="str">
        <f t="shared" si="38"/>
        <v>- -</v>
      </c>
      <c r="AO104" s="178"/>
      <c r="AP104" s="438">
        <f t="shared" si="35"/>
        <v>999</v>
      </c>
      <c r="AQ104" s="431">
        <f t="shared" ca="1" si="29"/>
        <v>1</v>
      </c>
      <c r="AR104" s="431">
        <f t="shared" ca="1" si="30"/>
        <v>0</v>
      </c>
      <c r="AS104" s="178"/>
      <c r="AT104" s="178"/>
      <c r="AU104" s="361" t="str">
        <f>IF($C104=$AB$15,'NTS ONLY_set_year'!$E$143," ")&amp;$D104</f>
        <v xml:space="preserve"> </v>
      </c>
      <c r="AV104" s="178">
        <f t="shared" ca="1" si="40"/>
        <v>0</v>
      </c>
      <c r="AW104" s="262">
        <f t="shared" ca="1" si="41"/>
        <v>0</v>
      </c>
      <c r="AX104" s="178"/>
      <c r="AY104" s="178"/>
      <c r="AZ104" s="178"/>
      <c r="BA104" s="178"/>
      <c r="BB104" s="178"/>
      <c r="BC104" s="178"/>
      <c r="BD104" s="178"/>
      <c r="BE104" s="178"/>
      <c r="BF104" s="178"/>
      <c r="BG104" s="178"/>
      <c r="BH104" s="178"/>
      <c r="BI104" s="178"/>
      <c r="BJ104" s="178"/>
      <c r="BK104" s="178"/>
      <c r="BL104" s="178"/>
      <c r="BM104" s="535">
        <f t="shared" si="39"/>
        <v>1</v>
      </c>
      <c r="BN104" s="361">
        <f t="shared" si="39"/>
        <v>1</v>
      </c>
      <c r="BO104" s="178"/>
      <c r="BP104" s="179"/>
      <c r="BQ104" s="325"/>
      <c r="BR104" s="10"/>
      <c r="BS104" s="10"/>
      <c r="BT104" s="10"/>
      <c r="IU104" s="21"/>
    </row>
    <row r="105" spans="1:255" customFormat="1" ht="12.75">
      <c r="A105" s="5"/>
      <c r="B105" s="13">
        <v>86</v>
      </c>
      <c r="C105" s="22"/>
      <c r="D105" s="116"/>
      <c r="E105" s="121"/>
      <c r="F105" s="121"/>
      <c r="G105" s="121" t="str">
        <f ca="1">IF(ISBLANK(D105),IF(AND(ISNUMBER(D104),D104&lt;$AF$5),'NTS ONLY_set_year'!$E$62,"- -"),IF(D105&gt;$AF$5,$AG$5,IF(D105&gt;D104+1,$AG$6,IF(D105&lt;D104,$AG$7,Y105))))</f>
        <v>- -</v>
      </c>
      <c r="H105" s="24"/>
      <c r="I105" s="23"/>
      <c r="J105" s="25"/>
      <c r="K105" s="38"/>
      <c r="L105" s="39"/>
      <c r="M105" s="37" t="str">
        <f t="shared" si="23"/>
        <v/>
      </c>
      <c r="N105" s="27"/>
      <c r="O105" s="28"/>
      <c r="P105" s="29"/>
      <c r="Q105" s="28"/>
      <c r="R105" s="26" t="str">
        <f t="shared" si="31"/>
        <v/>
      </c>
      <c r="S105" s="62"/>
      <c r="T105" s="179" t="str">
        <f ca="1">INDEX('NTS ONLY_set_year'!E:E,MATCH(TEXT($X105,"Ddd"),'NTS ONLY_set_year'!C:C,0))</f>
        <v>Dim</v>
      </c>
      <c r="U105" s="249" t="str">
        <f t="shared" ca="1" si="32"/>
        <v>juin</v>
      </c>
      <c r="V105" s="184"/>
      <c r="W105" s="179"/>
      <c r="X105" s="430">
        <f t="shared" ca="1" si="36"/>
        <v>42155</v>
      </c>
      <c r="Y105" s="568" t="str">
        <f t="shared" ca="1" si="33"/>
        <v>Dim. juin , 2015</v>
      </c>
      <c r="Z105" s="431">
        <f t="shared" ca="1" si="24"/>
        <v>30</v>
      </c>
      <c r="AA105" s="432">
        <f t="shared" ca="1" si="25"/>
        <v>6</v>
      </c>
      <c r="AB105" s="229">
        <f t="shared" ca="1" si="34"/>
        <v>0</v>
      </c>
      <c r="AC105" s="179"/>
      <c r="AD105" s="179"/>
      <c r="AE105" s="179"/>
      <c r="AF105" s="433">
        <f t="shared" ca="1" si="26"/>
        <v>99</v>
      </c>
      <c r="AG105" s="434">
        <f ca="1">MIN(AF105:AF$195)</f>
        <v>99</v>
      </c>
      <c r="AH105" s="178" t="b">
        <f t="shared" si="27"/>
        <v>0</v>
      </c>
      <c r="AI105" s="179"/>
      <c r="AJ105" s="435">
        <f t="shared" ca="1" si="28"/>
        <v>0</v>
      </c>
      <c r="AK105" s="229">
        <f>IF(D105&lt;&gt;D104,MAX(L$20:L104),AK104)</f>
        <v>0</v>
      </c>
      <c r="AL105" s="185" t="str">
        <f t="shared" si="37"/>
        <v>- -</v>
      </c>
      <c r="AM105" s="185">
        <f>MIN(K106:K$194)</f>
        <v>0</v>
      </c>
      <c r="AN105" s="438" t="str">
        <f t="shared" si="38"/>
        <v>- -</v>
      </c>
      <c r="AO105" s="178"/>
      <c r="AP105" s="438">
        <f t="shared" si="35"/>
        <v>999</v>
      </c>
      <c r="AQ105" s="431">
        <f t="shared" ca="1" si="29"/>
        <v>1</v>
      </c>
      <c r="AR105" s="431">
        <f t="shared" ca="1" si="30"/>
        <v>0</v>
      </c>
      <c r="AS105" s="178"/>
      <c r="AT105" s="178"/>
      <c r="AU105" s="361" t="str">
        <f>IF($C105=$AB$15,'NTS ONLY_set_year'!$E$143," ")&amp;$D105</f>
        <v xml:space="preserve"> </v>
      </c>
      <c r="AV105" s="178">
        <f t="shared" ca="1" si="40"/>
        <v>0</v>
      </c>
      <c r="AW105" s="262">
        <f t="shared" ca="1" si="41"/>
        <v>0</v>
      </c>
      <c r="AX105" s="178"/>
      <c r="AY105" s="178"/>
      <c r="AZ105" s="178"/>
      <c r="BA105" s="178"/>
      <c r="BB105" s="178"/>
      <c r="BC105" s="178"/>
      <c r="BD105" s="178"/>
      <c r="BE105" s="178"/>
      <c r="BF105" s="178"/>
      <c r="BG105" s="178"/>
      <c r="BH105" s="178"/>
      <c r="BI105" s="178"/>
      <c r="BJ105" s="178"/>
      <c r="BK105" s="178"/>
      <c r="BL105" s="178"/>
      <c r="BM105" s="535">
        <f t="shared" si="39"/>
        <v>1</v>
      </c>
      <c r="BN105" s="361">
        <f t="shared" si="39"/>
        <v>1</v>
      </c>
      <c r="BO105" s="178"/>
      <c r="BP105" s="179"/>
      <c r="BQ105" s="325"/>
      <c r="BR105" s="10"/>
      <c r="BS105" s="10"/>
      <c r="BT105" s="10"/>
      <c r="IU105" s="21"/>
    </row>
    <row r="106" spans="1:255" customFormat="1" ht="12.75">
      <c r="A106" s="5"/>
      <c r="B106" s="13">
        <v>87</v>
      </c>
      <c r="C106" s="22"/>
      <c r="D106" s="116"/>
      <c r="E106" s="121"/>
      <c r="F106" s="121"/>
      <c r="G106" s="121" t="str">
        <f ca="1">IF(ISBLANK(D106),IF(AND(ISNUMBER(D105),D105&lt;$AF$5),'NTS ONLY_set_year'!$E$62,"- -"),IF(D106&gt;$AF$5,$AG$5,IF(D106&gt;D105+1,$AG$6,IF(D106&lt;D105,$AG$7,Y106))))</f>
        <v>- -</v>
      </c>
      <c r="H106" s="24"/>
      <c r="I106" s="23"/>
      <c r="J106" s="25"/>
      <c r="K106" s="38"/>
      <c r="L106" s="39"/>
      <c r="M106" s="37" t="str">
        <f t="shared" si="23"/>
        <v/>
      </c>
      <c r="N106" s="27"/>
      <c r="O106" s="28"/>
      <c r="P106" s="29"/>
      <c r="Q106" s="28"/>
      <c r="R106" s="26" t="str">
        <f t="shared" si="31"/>
        <v/>
      </c>
      <c r="S106" s="62"/>
      <c r="T106" s="179" t="str">
        <f ca="1">INDEX('NTS ONLY_set_year'!E:E,MATCH(TEXT($X106,"Ddd"),'NTS ONLY_set_year'!C:C,0))</f>
        <v>Dim</v>
      </c>
      <c r="U106" s="249" t="str">
        <f t="shared" ca="1" si="32"/>
        <v>juin</v>
      </c>
      <c r="V106" s="184"/>
      <c r="W106" s="179"/>
      <c r="X106" s="430">
        <f t="shared" ca="1" si="36"/>
        <v>42155</v>
      </c>
      <c r="Y106" s="568" t="str">
        <f t="shared" ca="1" si="33"/>
        <v>Dim. juin , 2015</v>
      </c>
      <c r="Z106" s="431">
        <f t="shared" ca="1" si="24"/>
        <v>30</v>
      </c>
      <c r="AA106" s="432">
        <f t="shared" ca="1" si="25"/>
        <v>6</v>
      </c>
      <c r="AB106" s="229">
        <f t="shared" ca="1" si="34"/>
        <v>0</v>
      </c>
      <c r="AC106" s="179"/>
      <c r="AD106" s="179"/>
      <c r="AE106" s="179"/>
      <c r="AF106" s="433">
        <f t="shared" ca="1" si="26"/>
        <v>99</v>
      </c>
      <c r="AG106" s="434">
        <f ca="1">MIN(AF106:AF$195)</f>
        <v>99</v>
      </c>
      <c r="AH106" s="178" t="b">
        <f t="shared" si="27"/>
        <v>0</v>
      </c>
      <c r="AI106" s="179"/>
      <c r="AJ106" s="435">
        <f t="shared" ca="1" si="28"/>
        <v>0</v>
      </c>
      <c r="AK106" s="229">
        <f>IF(D106&lt;&gt;D105,MAX(L$20:L105),AK105)</f>
        <v>0</v>
      </c>
      <c r="AL106" s="185" t="str">
        <f t="shared" si="37"/>
        <v>- -</v>
      </c>
      <c r="AM106" s="185">
        <f>MIN(K107:K$194)</f>
        <v>0</v>
      </c>
      <c r="AN106" s="438" t="str">
        <f t="shared" si="38"/>
        <v>- -</v>
      </c>
      <c r="AO106" s="178"/>
      <c r="AP106" s="438">
        <f t="shared" si="35"/>
        <v>999</v>
      </c>
      <c r="AQ106" s="431">
        <f t="shared" ca="1" si="29"/>
        <v>1</v>
      </c>
      <c r="AR106" s="431">
        <f t="shared" ca="1" si="30"/>
        <v>0</v>
      </c>
      <c r="AS106" s="178"/>
      <c r="AT106" s="178"/>
      <c r="AU106" s="361" t="str">
        <f>IF($C106=$AB$15,'NTS ONLY_set_year'!$E$143," ")&amp;$D106</f>
        <v xml:space="preserve"> </v>
      </c>
      <c r="AV106" s="178">
        <f t="shared" ca="1" si="40"/>
        <v>0</v>
      </c>
      <c r="AW106" s="262">
        <f t="shared" ca="1" si="41"/>
        <v>0</v>
      </c>
      <c r="AX106" s="178"/>
      <c r="AY106" s="178"/>
      <c r="AZ106" s="178"/>
      <c r="BA106" s="178"/>
      <c r="BB106" s="178"/>
      <c r="BC106" s="178"/>
      <c r="BD106" s="178"/>
      <c r="BE106" s="178"/>
      <c r="BF106" s="178"/>
      <c r="BG106" s="178"/>
      <c r="BH106" s="178"/>
      <c r="BI106" s="178"/>
      <c r="BJ106" s="178"/>
      <c r="BK106" s="178"/>
      <c r="BL106" s="178"/>
      <c r="BM106" s="535">
        <f t="shared" si="39"/>
        <v>1</v>
      </c>
      <c r="BN106" s="361">
        <f t="shared" si="39"/>
        <v>1</v>
      </c>
      <c r="BO106" s="178"/>
      <c r="BP106" s="179"/>
      <c r="BQ106" s="325"/>
      <c r="BR106" s="10"/>
      <c r="BS106" s="10"/>
      <c r="BT106" s="10"/>
      <c r="IU106" s="21"/>
    </row>
    <row r="107" spans="1:255" customFormat="1" ht="12.75">
      <c r="A107" s="5"/>
      <c r="B107" s="13">
        <v>88</v>
      </c>
      <c r="C107" s="22"/>
      <c r="D107" s="116"/>
      <c r="E107" s="121"/>
      <c r="F107" s="121"/>
      <c r="G107" s="121" t="str">
        <f ca="1">IF(ISBLANK(D107),IF(AND(ISNUMBER(D106),D106&lt;$AF$5),'NTS ONLY_set_year'!$E$62,"- -"),IF(D107&gt;$AF$5,$AG$5,IF(D107&gt;D106+1,$AG$6,IF(D107&lt;D106,$AG$7,Y107))))</f>
        <v>- -</v>
      </c>
      <c r="H107" s="24"/>
      <c r="I107" s="23"/>
      <c r="J107" s="25"/>
      <c r="K107" s="38"/>
      <c r="L107" s="39"/>
      <c r="M107" s="37" t="str">
        <f t="shared" si="23"/>
        <v/>
      </c>
      <c r="N107" s="27"/>
      <c r="O107" s="28"/>
      <c r="P107" s="29"/>
      <c r="Q107" s="28"/>
      <c r="R107" s="26" t="str">
        <f t="shared" si="31"/>
        <v/>
      </c>
      <c r="S107" s="62"/>
      <c r="T107" s="179" t="str">
        <f ca="1">INDEX('NTS ONLY_set_year'!E:E,MATCH(TEXT($X107,"Ddd"),'NTS ONLY_set_year'!C:C,0))</f>
        <v>Dim</v>
      </c>
      <c r="U107" s="249" t="str">
        <f t="shared" ca="1" si="32"/>
        <v>juin</v>
      </c>
      <c r="V107" s="184"/>
      <c r="W107" s="179"/>
      <c r="X107" s="430">
        <f t="shared" ca="1" si="36"/>
        <v>42155</v>
      </c>
      <c r="Y107" s="568" t="str">
        <f t="shared" ca="1" si="33"/>
        <v>Dim. juin , 2015</v>
      </c>
      <c r="Z107" s="431">
        <f t="shared" ca="1" si="24"/>
        <v>30</v>
      </c>
      <c r="AA107" s="432">
        <f t="shared" ca="1" si="25"/>
        <v>6</v>
      </c>
      <c r="AB107" s="229">
        <f t="shared" ca="1" si="34"/>
        <v>0</v>
      </c>
      <c r="AC107" s="179"/>
      <c r="AD107" s="179"/>
      <c r="AE107" s="179"/>
      <c r="AF107" s="433">
        <f t="shared" ca="1" si="26"/>
        <v>99</v>
      </c>
      <c r="AG107" s="434">
        <f ca="1">MIN(AF107:AF$195)</f>
        <v>99</v>
      </c>
      <c r="AH107" s="178" t="b">
        <f t="shared" si="27"/>
        <v>0</v>
      </c>
      <c r="AI107" s="179"/>
      <c r="AJ107" s="435">
        <f t="shared" ca="1" si="28"/>
        <v>0</v>
      </c>
      <c r="AK107" s="229">
        <f>IF(D107&lt;&gt;D106,MAX(L$20:L106),AK106)</f>
        <v>0</v>
      </c>
      <c r="AL107" s="185" t="str">
        <f t="shared" si="37"/>
        <v>- -</v>
      </c>
      <c r="AM107" s="185">
        <f>MIN(K108:K$194)</f>
        <v>0</v>
      </c>
      <c r="AN107" s="438" t="str">
        <f t="shared" si="38"/>
        <v>- -</v>
      </c>
      <c r="AO107" s="178"/>
      <c r="AP107" s="438">
        <f t="shared" si="35"/>
        <v>999</v>
      </c>
      <c r="AQ107" s="431">
        <f t="shared" ca="1" si="29"/>
        <v>1</v>
      </c>
      <c r="AR107" s="431">
        <f t="shared" ca="1" si="30"/>
        <v>0</v>
      </c>
      <c r="AS107" s="178"/>
      <c r="AT107" s="178"/>
      <c r="AU107" s="361" t="str">
        <f>IF($C107=$AB$15,'NTS ONLY_set_year'!$E$143," ")&amp;$D107</f>
        <v xml:space="preserve"> </v>
      </c>
      <c r="AV107" s="178">
        <f t="shared" ca="1" si="40"/>
        <v>0</v>
      </c>
      <c r="AW107" s="262">
        <f t="shared" ca="1" si="41"/>
        <v>0</v>
      </c>
      <c r="AX107" s="178"/>
      <c r="AY107" s="178"/>
      <c r="AZ107" s="178"/>
      <c r="BA107" s="178"/>
      <c r="BB107" s="178"/>
      <c r="BC107" s="178"/>
      <c r="BD107" s="178"/>
      <c r="BE107" s="178"/>
      <c r="BF107" s="178"/>
      <c r="BG107" s="178"/>
      <c r="BH107" s="178"/>
      <c r="BI107" s="178"/>
      <c r="BJ107" s="178"/>
      <c r="BK107" s="178"/>
      <c r="BL107" s="178"/>
      <c r="BM107" s="535">
        <f t="shared" si="39"/>
        <v>1</v>
      </c>
      <c r="BN107" s="361">
        <f t="shared" si="39"/>
        <v>1</v>
      </c>
      <c r="BO107" s="178"/>
      <c r="BP107" s="179"/>
      <c r="BQ107" s="325"/>
      <c r="BR107" s="10"/>
      <c r="BS107" s="10"/>
      <c r="BT107" s="10"/>
      <c r="IU107" s="21"/>
    </row>
    <row r="108" spans="1:255" customFormat="1" ht="12.75">
      <c r="A108" s="5"/>
      <c r="B108" s="13">
        <v>89</v>
      </c>
      <c r="C108" s="22"/>
      <c r="D108" s="116"/>
      <c r="E108" s="121"/>
      <c r="F108" s="121"/>
      <c r="G108" s="121" t="str">
        <f ca="1">IF(ISBLANK(D108),IF(AND(ISNUMBER(D107),D107&lt;$AF$5),'NTS ONLY_set_year'!$E$62,"- -"),IF(D108&gt;$AF$5,$AG$5,IF(D108&gt;D107+1,$AG$6,IF(D108&lt;D107,$AG$7,Y108))))</f>
        <v>- -</v>
      </c>
      <c r="H108" s="24"/>
      <c r="I108" s="23"/>
      <c r="J108" s="25"/>
      <c r="K108" s="38"/>
      <c r="L108" s="39"/>
      <c r="M108" s="37" t="str">
        <f t="shared" si="23"/>
        <v/>
      </c>
      <c r="N108" s="27"/>
      <c r="O108" s="28"/>
      <c r="P108" s="29"/>
      <c r="Q108" s="28"/>
      <c r="R108" s="26" t="str">
        <f t="shared" si="31"/>
        <v/>
      </c>
      <c r="S108" s="62"/>
      <c r="T108" s="179" t="str">
        <f ca="1">INDEX('NTS ONLY_set_year'!E:E,MATCH(TEXT($X108,"Ddd"),'NTS ONLY_set_year'!C:C,0))</f>
        <v>Dim</v>
      </c>
      <c r="U108" s="249" t="str">
        <f t="shared" ca="1" si="32"/>
        <v>juin</v>
      </c>
      <c r="V108" s="184"/>
      <c r="W108" s="179"/>
      <c r="X108" s="430">
        <f t="shared" ca="1" si="36"/>
        <v>42155</v>
      </c>
      <c r="Y108" s="568" t="str">
        <f t="shared" ca="1" si="33"/>
        <v>Dim. juin , 2015</v>
      </c>
      <c r="Z108" s="431">
        <f t="shared" ca="1" si="24"/>
        <v>30</v>
      </c>
      <c r="AA108" s="432">
        <f t="shared" ca="1" si="25"/>
        <v>6</v>
      </c>
      <c r="AB108" s="229">
        <f t="shared" ca="1" si="34"/>
        <v>0</v>
      </c>
      <c r="AC108" s="179"/>
      <c r="AD108" s="179"/>
      <c r="AE108" s="179"/>
      <c r="AF108" s="433">
        <f t="shared" ca="1" si="26"/>
        <v>99</v>
      </c>
      <c r="AG108" s="434">
        <f ca="1">MIN(AF108:AF$195)</f>
        <v>99</v>
      </c>
      <c r="AH108" s="178" t="b">
        <f t="shared" si="27"/>
        <v>0</v>
      </c>
      <c r="AI108" s="179"/>
      <c r="AJ108" s="435">
        <f t="shared" ca="1" si="28"/>
        <v>0</v>
      </c>
      <c r="AK108" s="229">
        <f>IF(D108&lt;&gt;D107,MAX(L$20:L107),AK107)</f>
        <v>0</v>
      </c>
      <c r="AL108" s="185" t="str">
        <f t="shared" si="37"/>
        <v>- -</v>
      </c>
      <c r="AM108" s="185">
        <f>MIN(K109:K$194)</f>
        <v>0</v>
      </c>
      <c r="AN108" s="438" t="str">
        <f t="shared" si="38"/>
        <v>- -</v>
      </c>
      <c r="AO108" s="178"/>
      <c r="AP108" s="438">
        <f t="shared" si="35"/>
        <v>999</v>
      </c>
      <c r="AQ108" s="431">
        <f t="shared" ca="1" si="29"/>
        <v>1</v>
      </c>
      <c r="AR108" s="431">
        <f t="shared" ca="1" si="30"/>
        <v>0</v>
      </c>
      <c r="AS108" s="178"/>
      <c r="AT108" s="178"/>
      <c r="AU108" s="361" t="str">
        <f>IF($C108=$AB$15,'NTS ONLY_set_year'!$E$143," ")&amp;$D108</f>
        <v xml:space="preserve"> </v>
      </c>
      <c r="AV108" s="178">
        <f t="shared" ca="1" si="40"/>
        <v>0</v>
      </c>
      <c r="AW108" s="262">
        <f t="shared" ca="1" si="41"/>
        <v>0</v>
      </c>
      <c r="AX108" s="178"/>
      <c r="AY108" s="178"/>
      <c r="AZ108" s="178"/>
      <c r="BA108" s="178"/>
      <c r="BB108" s="178"/>
      <c r="BC108" s="178"/>
      <c r="BD108" s="178"/>
      <c r="BE108" s="178"/>
      <c r="BF108" s="178"/>
      <c r="BG108" s="178"/>
      <c r="BH108" s="178"/>
      <c r="BI108" s="178"/>
      <c r="BJ108" s="178"/>
      <c r="BK108" s="178"/>
      <c r="BL108" s="178"/>
      <c r="BM108" s="535">
        <f t="shared" si="39"/>
        <v>1</v>
      </c>
      <c r="BN108" s="361">
        <f t="shared" si="39"/>
        <v>1</v>
      </c>
      <c r="BO108" s="178"/>
      <c r="BP108" s="179"/>
      <c r="BQ108" s="325"/>
      <c r="BR108" s="10"/>
      <c r="BS108" s="10"/>
      <c r="BT108" s="10"/>
      <c r="IU108" s="21"/>
    </row>
    <row r="109" spans="1:255" customFormat="1" ht="12.75">
      <c r="A109" s="5"/>
      <c r="B109" s="13">
        <v>90</v>
      </c>
      <c r="C109" s="22"/>
      <c r="D109" s="116"/>
      <c r="E109" s="121"/>
      <c r="F109" s="121"/>
      <c r="G109" s="121" t="str">
        <f ca="1">IF(ISBLANK(D109),IF(AND(ISNUMBER(D108),D108&lt;$AF$5),'NTS ONLY_set_year'!$E$62,"- -"),IF(D109&gt;$AF$5,$AG$5,IF(D109&gt;D108+1,$AG$6,IF(D109&lt;D108,$AG$7,Y109))))</f>
        <v>- -</v>
      </c>
      <c r="H109" s="24"/>
      <c r="I109" s="23"/>
      <c r="J109" s="25"/>
      <c r="K109" s="38"/>
      <c r="L109" s="39"/>
      <c r="M109" s="37" t="str">
        <f t="shared" si="23"/>
        <v/>
      </c>
      <c r="N109" s="27"/>
      <c r="O109" s="28"/>
      <c r="P109" s="29"/>
      <c r="Q109" s="28"/>
      <c r="R109" s="26" t="str">
        <f t="shared" si="31"/>
        <v/>
      </c>
      <c r="S109" s="62"/>
      <c r="T109" s="179" t="str">
        <f ca="1">INDEX('NTS ONLY_set_year'!E:E,MATCH(TEXT($X109,"Ddd"),'NTS ONLY_set_year'!C:C,0))</f>
        <v>Dim</v>
      </c>
      <c r="U109" s="249" t="str">
        <f t="shared" ca="1" si="32"/>
        <v>juin</v>
      </c>
      <c r="V109" s="184"/>
      <c r="W109" s="179"/>
      <c r="X109" s="430">
        <f t="shared" ca="1" si="36"/>
        <v>42155</v>
      </c>
      <c r="Y109" s="568" t="str">
        <f t="shared" ca="1" si="33"/>
        <v>Dim. juin , 2015</v>
      </c>
      <c r="Z109" s="431">
        <f t="shared" ca="1" si="24"/>
        <v>30</v>
      </c>
      <c r="AA109" s="432">
        <f t="shared" ca="1" si="25"/>
        <v>6</v>
      </c>
      <c r="AB109" s="229">
        <f t="shared" ca="1" si="34"/>
        <v>0</v>
      </c>
      <c r="AC109" s="179"/>
      <c r="AD109" s="179"/>
      <c r="AE109" s="179"/>
      <c r="AF109" s="433">
        <f t="shared" ca="1" si="26"/>
        <v>99</v>
      </c>
      <c r="AG109" s="434">
        <f ca="1">MIN(AF109:AF$195)</f>
        <v>99</v>
      </c>
      <c r="AH109" s="178" t="b">
        <f t="shared" si="27"/>
        <v>0</v>
      </c>
      <c r="AI109" s="179"/>
      <c r="AJ109" s="435">
        <f t="shared" ca="1" si="28"/>
        <v>0</v>
      </c>
      <c r="AK109" s="229">
        <f>IF(D109&lt;&gt;D108,MAX(L$20:L108),AK108)</f>
        <v>0</v>
      </c>
      <c r="AL109" s="185" t="str">
        <f t="shared" si="37"/>
        <v>- -</v>
      </c>
      <c r="AM109" s="185">
        <f>MIN(K110:K$194)</f>
        <v>0</v>
      </c>
      <c r="AN109" s="438" t="str">
        <f t="shared" si="38"/>
        <v>- -</v>
      </c>
      <c r="AO109" s="178"/>
      <c r="AP109" s="438">
        <f t="shared" si="35"/>
        <v>999</v>
      </c>
      <c r="AQ109" s="431">
        <f t="shared" ca="1" si="29"/>
        <v>1</v>
      </c>
      <c r="AR109" s="431">
        <f t="shared" ca="1" si="30"/>
        <v>0</v>
      </c>
      <c r="AS109" s="178"/>
      <c r="AT109" s="178"/>
      <c r="AU109" s="361" t="str">
        <f>IF($C109=$AB$15,'NTS ONLY_set_year'!$E$143," ")&amp;$D109</f>
        <v xml:space="preserve"> </v>
      </c>
      <c r="AV109" s="178">
        <f t="shared" ca="1" si="40"/>
        <v>0</v>
      </c>
      <c r="AW109" s="262">
        <f t="shared" ca="1" si="41"/>
        <v>0</v>
      </c>
      <c r="AX109" s="178"/>
      <c r="AY109" s="178"/>
      <c r="AZ109" s="178"/>
      <c r="BA109" s="178"/>
      <c r="BB109" s="178"/>
      <c r="BC109" s="178"/>
      <c r="BD109" s="178"/>
      <c r="BE109" s="178"/>
      <c r="BF109" s="178"/>
      <c r="BG109" s="178"/>
      <c r="BH109" s="178"/>
      <c r="BI109" s="178"/>
      <c r="BJ109" s="178"/>
      <c r="BK109" s="178"/>
      <c r="BL109" s="178"/>
      <c r="BM109" s="535">
        <f t="shared" si="39"/>
        <v>1</v>
      </c>
      <c r="BN109" s="361">
        <f t="shared" si="39"/>
        <v>1</v>
      </c>
      <c r="BO109" s="178"/>
      <c r="BP109" s="179"/>
      <c r="BQ109" s="325"/>
      <c r="BR109" s="10"/>
      <c r="BS109" s="10"/>
      <c r="BT109" s="10"/>
      <c r="IU109" s="21"/>
    </row>
    <row r="110" spans="1:255" customFormat="1" ht="12.75">
      <c r="A110" s="5"/>
      <c r="B110" s="13">
        <v>91</v>
      </c>
      <c r="C110" s="22"/>
      <c r="D110" s="116"/>
      <c r="E110" s="121"/>
      <c r="F110" s="121"/>
      <c r="G110" s="121" t="str">
        <f ca="1">IF(ISBLANK(D110),IF(AND(ISNUMBER(D109),D109&lt;$AF$5),'NTS ONLY_set_year'!$E$62,"- -"),IF(D110&gt;$AF$5,$AG$5,IF(D110&gt;D109+1,$AG$6,IF(D110&lt;D109,$AG$7,Y110))))</f>
        <v>- -</v>
      </c>
      <c r="H110" s="24"/>
      <c r="I110" s="23"/>
      <c r="J110" s="25"/>
      <c r="K110" s="38"/>
      <c r="L110" s="39"/>
      <c r="M110" s="37" t="str">
        <f t="shared" si="23"/>
        <v/>
      </c>
      <c r="N110" s="27"/>
      <c r="O110" s="28"/>
      <c r="P110" s="29"/>
      <c r="Q110" s="28"/>
      <c r="R110" s="26" t="str">
        <f t="shared" si="31"/>
        <v/>
      </c>
      <c r="S110" s="62"/>
      <c r="T110" s="179" t="str">
        <f ca="1">INDEX('NTS ONLY_set_year'!E:E,MATCH(TEXT($X110,"Ddd"),'NTS ONLY_set_year'!C:C,0))</f>
        <v>Dim</v>
      </c>
      <c r="U110" s="249" t="str">
        <f t="shared" ca="1" si="32"/>
        <v>juin</v>
      </c>
      <c r="V110" s="184"/>
      <c r="W110" s="179"/>
      <c r="X110" s="430">
        <f t="shared" ca="1" si="36"/>
        <v>42155</v>
      </c>
      <c r="Y110" s="568" t="str">
        <f t="shared" ca="1" si="33"/>
        <v>Dim. juin , 2015</v>
      </c>
      <c r="Z110" s="431">
        <f t="shared" ca="1" si="24"/>
        <v>30</v>
      </c>
      <c r="AA110" s="432">
        <f t="shared" ca="1" si="25"/>
        <v>6</v>
      </c>
      <c r="AB110" s="229">
        <f t="shared" ca="1" si="34"/>
        <v>0</v>
      </c>
      <c r="AC110" s="179"/>
      <c r="AD110" s="179"/>
      <c r="AE110" s="179"/>
      <c r="AF110" s="433">
        <f t="shared" ca="1" si="26"/>
        <v>99</v>
      </c>
      <c r="AG110" s="434">
        <f ca="1">MIN(AF110:AF$195)</f>
        <v>99</v>
      </c>
      <c r="AH110" s="178" t="b">
        <f t="shared" si="27"/>
        <v>0</v>
      </c>
      <c r="AI110" s="179"/>
      <c r="AJ110" s="435">
        <f t="shared" ca="1" si="28"/>
        <v>0</v>
      </c>
      <c r="AK110" s="229">
        <f>IF(D110&lt;&gt;D109,MAX(L$20:L109),AK109)</f>
        <v>0</v>
      </c>
      <c r="AL110" s="185" t="str">
        <f t="shared" si="37"/>
        <v>- -</v>
      </c>
      <c r="AM110" s="185">
        <f>MIN(K111:K$194)</f>
        <v>0</v>
      </c>
      <c r="AN110" s="438" t="str">
        <f t="shared" si="38"/>
        <v>- -</v>
      </c>
      <c r="AO110" s="178"/>
      <c r="AP110" s="438">
        <f t="shared" si="35"/>
        <v>999</v>
      </c>
      <c r="AQ110" s="431">
        <f t="shared" ca="1" si="29"/>
        <v>1</v>
      </c>
      <c r="AR110" s="431">
        <f t="shared" ca="1" si="30"/>
        <v>0</v>
      </c>
      <c r="AS110" s="178"/>
      <c r="AT110" s="178"/>
      <c r="AU110" s="361" t="str">
        <f>IF($C110=$AB$15,'NTS ONLY_set_year'!$E$143," ")&amp;$D110</f>
        <v xml:space="preserve"> </v>
      </c>
      <c r="AV110" s="178">
        <f t="shared" ca="1" si="40"/>
        <v>0</v>
      </c>
      <c r="AW110" s="262">
        <f t="shared" ca="1" si="41"/>
        <v>0</v>
      </c>
      <c r="AX110" s="178"/>
      <c r="AY110" s="178"/>
      <c r="AZ110" s="178"/>
      <c r="BA110" s="178"/>
      <c r="BB110" s="178"/>
      <c r="BC110" s="178"/>
      <c r="BD110" s="178"/>
      <c r="BE110" s="178"/>
      <c r="BF110" s="178"/>
      <c r="BG110" s="178"/>
      <c r="BH110" s="178"/>
      <c r="BI110" s="178"/>
      <c r="BJ110" s="178"/>
      <c r="BK110" s="178"/>
      <c r="BL110" s="178"/>
      <c r="BM110" s="535">
        <f t="shared" si="39"/>
        <v>1</v>
      </c>
      <c r="BN110" s="361">
        <f t="shared" si="39"/>
        <v>1</v>
      </c>
      <c r="BO110" s="178"/>
      <c r="BP110" s="179"/>
      <c r="BQ110" s="325"/>
      <c r="BR110" s="10"/>
      <c r="BS110" s="10"/>
      <c r="BT110" s="10"/>
      <c r="IU110" s="21"/>
    </row>
    <row r="111" spans="1:255" customFormat="1" ht="12.75">
      <c r="A111" s="5"/>
      <c r="B111" s="13">
        <v>92</v>
      </c>
      <c r="C111" s="22"/>
      <c r="D111" s="116"/>
      <c r="E111" s="121"/>
      <c r="F111" s="121"/>
      <c r="G111" s="121" t="str">
        <f ca="1">IF(ISBLANK(D111),IF(AND(ISNUMBER(D110),D110&lt;$AF$5),'NTS ONLY_set_year'!$E$62,"- -"),IF(D111&gt;$AF$5,$AG$5,IF(D111&gt;D110+1,$AG$6,IF(D111&lt;D110,$AG$7,Y111))))</f>
        <v>- -</v>
      </c>
      <c r="H111" s="24"/>
      <c r="I111" s="23"/>
      <c r="J111" s="25"/>
      <c r="K111" s="38"/>
      <c r="L111" s="39"/>
      <c r="M111" s="37" t="str">
        <f t="shared" si="23"/>
        <v/>
      </c>
      <c r="N111" s="27"/>
      <c r="O111" s="28"/>
      <c r="P111" s="29"/>
      <c r="Q111" s="28"/>
      <c r="R111" s="26" t="str">
        <f t="shared" si="31"/>
        <v/>
      </c>
      <c r="S111" s="62"/>
      <c r="T111" s="179" t="str">
        <f ca="1">INDEX('NTS ONLY_set_year'!E:E,MATCH(TEXT($X111,"Ddd"),'NTS ONLY_set_year'!C:C,0))</f>
        <v>Dim</v>
      </c>
      <c r="U111" s="249" t="str">
        <f t="shared" ca="1" si="32"/>
        <v>juin</v>
      </c>
      <c r="V111" s="184"/>
      <c r="W111" s="179"/>
      <c r="X111" s="430">
        <f t="shared" ca="1" si="36"/>
        <v>42155</v>
      </c>
      <c r="Y111" s="568" t="str">
        <f t="shared" ca="1" si="33"/>
        <v>Dim. juin , 2015</v>
      </c>
      <c r="Z111" s="431">
        <f t="shared" ca="1" si="24"/>
        <v>30</v>
      </c>
      <c r="AA111" s="432">
        <f t="shared" ca="1" si="25"/>
        <v>6</v>
      </c>
      <c r="AB111" s="229">
        <f t="shared" ca="1" si="34"/>
        <v>0</v>
      </c>
      <c r="AC111" s="179"/>
      <c r="AD111" s="179"/>
      <c r="AE111" s="179"/>
      <c r="AF111" s="433">
        <f t="shared" ca="1" si="26"/>
        <v>99</v>
      </c>
      <c r="AG111" s="434">
        <f ca="1">MIN(AF111:AF$195)</f>
        <v>99</v>
      </c>
      <c r="AH111" s="178" t="b">
        <f t="shared" si="27"/>
        <v>0</v>
      </c>
      <c r="AI111" s="179"/>
      <c r="AJ111" s="435">
        <f t="shared" ca="1" si="28"/>
        <v>0</v>
      </c>
      <c r="AK111" s="229">
        <f>IF(D111&lt;&gt;D110,MAX(L$20:L110),AK110)</f>
        <v>0</v>
      </c>
      <c r="AL111" s="185" t="str">
        <f t="shared" si="37"/>
        <v>- -</v>
      </c>
      <c r="AM111" s="185">
        <f>MIN(K112:K$194)</f>
        <v>0</v>
      </c>
      <c r="AN111" s="438" t="str">
        <f t="shared" si="38"/>
        <v>- -</v>
      </c>
      <c r="AO111" s="178"/>
      <c r="AP111" s="438">
        <f t="shared" si="35"/>
        <v>999</v>
      </c>
      <c r="AQ111" s="431">
        <f t="shared" ca="1" si="29"/>
        <v>1</v>
      </c>
      <c r="AR111" s="431">
        <f t="shared" ca="1" si="30"/>
        <v>0</v>
      </c>
      <c r="AS111" s="178"/>
      <c r="AT111" s="178"/>
      <c r="AU111" s="361" t="str">
        <f>IF($C111=$AB$15,'NTS ONLY_set_year'!$E$143," ")&amp;$D111</f>
        <v xml:space="preserve"> </v>
      </c>
      <c r="AV111" s="178">
        <f t="shared" ca="1" si="40"/>
        <v>0</v>
      </c>
      <c r="AW111" s="262">
        <f t="shared" ca="1" si="41"/>
        <v>0</v>
      </c>
      <c r="AX111" s="178"/>
      <c r="AY111" s="178"/>
      <c r="AZ111" s="178"/>
      <c r="BA111" s="178"/>
      <c r="BB111" s="178"/>
      <c r="BC111" s="178"/>
      <c r="BD111" s="178"/>
      <c r="BE111" s="178"/>
      <c r="BF111" s="178"/>
      <c r="BG111" s="178"/>
      <c r="BH111" s="178"/>
      <c r="BI111" s="178"/>
      <c r="BJ111" s="178"/>
      <c r="BK111" s="178"/>
      <c r="BL111" s="178"/>
      <c r="BM111" s="535">
        <f t="shared" si="39"/>
        <v>1</v>
      </c>
      <c r="BN111" s="361">
        <f t="shared" si="39"/>
        <v>1</v>
      </c>
      <c r="BO111" s="178"/>
      <c r="BP111" s="179"/>
      <c r="BQ111" s="325"/>
      <c r="BR111" s="10"/>
      <c r="BS111" s="10"/>
      <c r="BT111" s="10"/>
      <c r="IU111" s="21"/>
    </row>
    <row r="112" spans="1:255" customFormat="1" ht="12.75">
      <c r="A112" s="5"/>
      <c r="B112" s="13">
        <v>93</v>
      </c>
      <c r="C112" s="22"/>
      <c r="D112" s="116"/>
      <c r="E112" s="121"/>
      <c r="F112" s="121"/>
      <c r="G112" s="121" t="str">
        <f ca="1">IF(ISBLANK(D112),IF(AND(ISNUMBER(D111),D111&lt;$AF$5),'NTS ONLY_set_year'!$E$62,"- -"),IF(D112&gt;$AF$5,$AG$5,IF(D112&gt;D111+1,$AG$6,IF(D112&lt;D111,$AG$7,Y112))))</f>
        <v>- -</v>
      </c>
      <c r="H112" s="24"/>
      <c r="I112" s="23"/>
      <c r="J112" s="25"/>
      <c r="K112" s="38"/>
      <c r="L112" s="39"/>
      <c r="M112" s="37" t="str">
        <f t="shared" si="23"/>
        <v/>
      </c>
      <c r="N112" s="27"/>
      <c r="O112" s="28"/>
      <c r="P112" s="29"/>
      <c r="Q112" s="28"/>
      <c r="R112" s="26" t="str">
        <f t="shared" si="31"/>
        <v/>
      </c>
      <c r="S112" s="62"/>
      <c r="T112" s="179" t="str">
        <f ca="1">INDEX('NTS ONLY_set_year'!E:E,MATCH(TEXT($X112,"Ddd"),'NTS ONLY_set_year'!C:C,0))</f>
        <v>Dim</v>
      </c>
      <c r="U112" s="249" t="str">
        <f t="shared" ca="1" si="32"/>
        <v>juin</v>
      </c>
      <c r="V112" s="184"/>
      <c r="W112" s="179"/>
      <c r="X112" s="430">
        <f t="shared" ca="1" si="36"/>
        <v>42155</v>
      </c>
      <c r="Y112" s="568" t="str">
        <f t="shared" ca="1" si="33"/>
        <v>Dim. juin , 2015</v>
      </c>
      <c r="Z112" s="431">
        <f t="shared" ca="1" si="24"/>
        <v>30</v>
      </c>
      <c r="AA112" s="432">
        <f t="shared" ca="1" si="25"/>
        <v>6</v>
      </c>
      <c r="AB112" s="229">
        <f t="shared" ca="1" si="34"/>
        <v>0</v>
      </c>
      <c r="AC112" s="179"/>
      <c r="AD112" s="179"/>
      <c r="AE112" s="179"/>
      <c r="AF112" s="433">
        <f t="shared" ca="1" si="26"/>
        <v>99</v>
      </c>
      <c r="AG112" s="434">
        <f ca="1">MIN(AF112:AF$195)</f>
        <v>99</v>
      </c>
      <c r="AH112" s="178" t="b">
        <f t="shared" si="27"/>
        <v>0</v>
      </c>
      <c r="AI112" s="179"/>
      <c r="AJ112" s="435">
        <f t="shared" ca="1" si="28"/>
        <v>0</v>
      </c>
      <c r="AK112" s="229">
        <f>IF(D112&lt;&gt;D111,MAX(L$20:L111),AK111)</f>
        <v>0</v>
      </c>
      <c r="AL112" s="185" t="str">
        <f t="shared" si="37"/>
        <v>- -</v>
      </c>
      <c r="AM112" s="185">
        <f>MIN(K113:K$194)</f>
        <v>0</v>
      </c>
      <c r="AN112" s="438" t="str">
        <f t="shared" si="38"/>
        <v>- -</v>
      </c>
      <c r="AO112" s="178"/>
      <c r="AP112" s="438">
        <f t="shared" si="35"/>
        <v>999</v>
      </c>
      <c r="AQ112" s="431">
        <f t="shared" ca="1" si="29"/>
        <v>1</v>
      </c>
      <c r="AR112" s="431">
        <f t="shared" ca="1" si="30"/>
        <v>0</v>
      </c>
      <c r="AS112" s="178"/>
      <c r="AT112" s="178"/>
      <c r="AU112" s="361" t="str">
        <f>IF($C112=$AB$15,'NTS ONLY_set_year'!$E$143," ")&amp;$D112</f>
        <v xml:space="preserve"> </v>
      </c>
      <c r="AV112" s="178">
        <f t="shared" ca="1" si="40"/>
        <v>0</v>
      </c>
      <c r="AW112" s="262">
        <f t="shared" ca="1" si="41"/>
        <v>0</v>
      </c>
      <c r="AX112" s="178"/>
      <c r="AY112" s="178"/>
      <c r="AZ112" s="178"/>
      <c r="BA112" s="178"/>
      <c r="BB112" s="178"/>
      <c r="BC112" s="178"/>
      <c r="BD112" s="178"/>
      <c r="BE112" s="178"/>
      <c r="BF112" s="178"/>
      <c r="BG112" s="178"/>
      <c r="BH112" s="178"/>
      <c r="BI112" s="178"/>
      <c r="BJ112" s="178"/>
      <c r="BK112" s="178"/>
      <c r="BL112" s="178"/>
      <c r="BM112" s="535">
        <f t="shared" si="39"/>
        <v>1</v>
      </c>
      <c r="BN112" s="361">
        <f t="shared" si="39"/>
        <v>1</v>
      </c>
      <c r="BO112" s="178"/>
      <c r="BP112" s="179"/>
      <c r="BQ112" s="325"/>
      <c r="BR112" s="10"/>
      <c r="BS112" s="10"/>
      <c r="BT112" s="10"/>
      <c r="IU112" s="21"/>
    </row>
    <row r="113" spans="1:255" customFormat="1" ht="12.75">
      <c r="A113" s="5"/>
      <c r="B113" s="13">
        <v>94</v>
      </c>
      <c r="C113" s="22"/>
      <c r="D113" s="116"/>
      <c r="E113" s="121"/>
      <c r="F113" s="121"/>
      <c r="G113" s="121" t="str">
        <f ca="1">IF(ISBLANK(D113),IF(AND(ISNUMBER(D112),D112&lt;$AF$5),'NTS ONLY_set_year'!$E$62,"- -"),IF(D113&gt;$AF$5,$AG$5,IF(D113&gt;D112+1,$AG$6,IF(D113&lt;D112,$AG$7,Y113))))</f>
        <v>- -</v>
      </c>
      <c r="H113" s="24"/>
      <c r="I113" s="23"/>
      <c r="J113" s="25"/>
      <c r="K113" s="38"/>
      <c r="L113" s="39"/>
      <c r="M113" s="37" t="str">
        <f t="shared" si="23"/>
        <v/>
      </c>
      <c r="N113" s="27"/>
      <c r="O113" s="28"/>
      <c r="P113" s="29"/>
      <c r="Q113" s="28"/>
      <c r="R113" s="26" t="str">
        <f t="shared" si="31"/>
        <v/>
      </c>
      <c r="S113" s="62"/>
      <c r="T113" s="179" t="str">
        <f ca="1">INDEX('NTS ONLY_set_year'!E:E,MATCH(TEXT($X113,"Ddd"),'NTS ONLY_set_year'!C:C,0))</f>
        <v>Dim</v>
      </c>
      <c r="U113" s="249" t="str">
        <f t="shared" ca="1" si="32"/>
        <v>juin</v>
      </c>
      <c r="V113" s="184"/>
      <c r="W113" s="179"/>
      <c r="X113" s="430">
        <f t="shared" ca="1" si="36"/>
        <v>42155</v>
      </c>
      <c r="Y113" s="568" t="str">
        <f t="shared" ca="1" si="33"/>
        <v>Dim. juin , 2015</v>
      </c>
      <c r="Z113" s="431">
        <f t="shared" ca="1" si="24"/>
        <v>30</v>
      </c>
      <c r="AA113" s="432">
        <f t="shared" ca="1" si="25"/>
        <v>6</v>
      </c>
      <c r="AB113" s="229">
        <f t="shared" ca="1" si="34"/>
        <v>0</v>
      </c>
      <c r="AC113" s="179"/>
      <c r="AD113" s="179"/>
      <c r="AE113" s="179"/>
      <c r="AF113" s="433">
        <f t="shared" ca="1" si="26"/>
        <v>99</v>
      </c>
      <c r="AG113" s="434">
        <f ca="1">MIN(AF113:AF$195)</f>
        <v>99</v>
      </c>
      <c r="AH113" s="178" t="b">
        <f t="shared" si="27"/>
        <v>0</v>
      </c>
      <c r="AI113" s="179"/>
      <c r="AJ113" s="435">
        <f t="shared" ca="1" si="28"/>
        <v>0</v>
      </c>
      <c r="AK113" s="229">
        <f>IF(D113&lt;&gt;D112,MAX(L$20:L112),AK112)</f>
        <v>0</v>
      </c>
      <c r="AL113" s="185" t="str">
        <f t="shared" si="37"/>
        <v>- -</v>
      </c>
      <c r="AM113" s="185">
        <f>MIN(K114:K$194)</f>
        <v>0</v>
      </c>
      <c r="AN113" s="438" t="str">
        <f t="shared" si="38"/>
        <v>- -</v>
      </c>
      <c r="AO113" s="178"/>
      <c r="AP113" s="438">
        <f t="shared" si="35"/>
        <v>999</v>
      </c>
      <c r="AQ113" s="431">
        <f t="shared" ca="1" si="29"/>
        <v>1</v>
      </c>
      <c r="AR113" s="431">
        <f t="shared" ca="1" si="30"/>
        <v>0</v>
      </c>
      <c r="AS113" s="178"/>
      <c r="AT113" s="178"/>
      <c r="AU113" s="361" t="str">
        <f>IF($C113=$AB$15,'NTS ONLY_set_year'!$E$143," ")&amp;$D113</f>
        <v xml:space="preserve"> </v>
      </c>
      <c r="AV113" s="178">
        <f t="shared" ca="1" si="40"/>
        <v>0</v>
      </c>
      <c r="AW113" s="262">
        <f t="shared" ca="1" si="41"/>
        <v>0</v>
      </c>
      <c r="AX113" s="178"/>
      <c r="AY113" s="178"/>
      <c r="AZ113" s="178"/>
      <c r="BA113" s="178"/>
      <c r="BB113" s="178"/>
      <c r="BC113" s="178"/>
      <c r="BD113" s="178"/>
      <c r="BE113" s="178"/>
      <c r="BF113" s="178"/>
      <c r="BG113" s="178"/>
      <c r="BH113" s="178"/>
      <c r="BI113" s="178"/>
      <c r="BJ113" s="178"/>
      <c r="BK113" s="178"/>
      <c r="BL113" s="178"/>
      <c r="BM113" s="535">
        <f t="shared" si="39"/>
        <v>1</v>
      </c>
      <c r="BN113" s="361">
        <f t="shared" si="39"/>
        <v>1</v>
      </c>
      <c r="BO113" s="178"/>
      <c r="BP113" s="179"/>
      <c r="BQ113" s="325"/>
      <c r="BR113" s="10"/>
      <c r="BS113" s="10"/>
      <c r="BT113" s="10"/>
      <c r="IU113" s="21"/>
    </row>
    <row r="114" spans="1:255" customFormat="1" ht="12.75">
      <c r="A114" s="5"/>
      <c r="B114" s="13">
        <v>95</v>
      </c>
      <c r="C114" s="22"/>
      <c r="D114" s="116"/>
      <c r="E114" s="121"/>
      <c r="F114" s="121"/>
      <c r="G114" s="121" t="str">
        <f ca="1">IF(ISBLANK(D114),IF(AND(ISNUMBER(D113),D113&lt;$AF$5),'NTS ONLY_set_year'!$E$62,"- -"),IF(D114&gt;$AF$5,$AG$5,IF(D114&gt;D113+1,$AG$6,IF(D114&lt;D113,$AG$7,Y114))))</f>
        <v>- -</v>
      </c>
      <c r="H114" s="24"/>
      <c r="I114" s="23"/>
      <c r="J114" s="25"/>
      <c r="K114" s="38"/>
      <c r="L114" s="39"/>
      <c r="M114" s="37" t="str">
        <f t="shared" si="23"/>
        <v/>
      </c>
      <c r="N114" s="27"/>
      <c r="O114" s="28"/>
      <c r="P114" s="29"/>
      <c r="Q114" s="28"/>
      <c r="R114" s="26" t="str">
        <f t="shared" si="31"/>
        <v/>
      </c>
      <c r="S114" s="62"/>
      <c r="T114" s="179" t="str">
        <f ca="1">INDEX('NTS ONLY_set_year'!E:E,MATCH(TEXT($X114,"Ddd"),'NTS ONLY_set_year'!C:C,0))</f>
        <v>Dim</v>
      </c>
      <c r="U114" s="249" t="str">
        <f t="shared" ca="1" si="32"/>
        <v>juin</v>
      </c>
      <c r="V114" s="184"/>
      <c r="W114" s="179"/>
      <c r="X114" s="430">
        <f t="shared" ca="1" si="36"/>
        <v>42155</v>
      </c>
      <c r="Y114" s="568" t="str">
        <f t="shared" ca="1" si="33"/>
        <v>Dim. juin , 2015</v>
      </c>
      <c r="Z114" s="431">
        <f t="shared" ca="1" si="24"/>
        <v>30</v>
      </c>
      <c r="AA114" s="432">
        <f t="shared" ca="1" si="25"/>
        <v>6</v>
      </c>
      <c r="AB114" s="229">
        <f t="shared" ca="1" si="34"/>
        <v>0</v>
      </c>
      <c r="AC114" s="179"/>
      <c r="AD114" s="179"/>
      <c r="AE114" s="179"/>
      <c r="AF114" s="433">
        <f t="shared" ca="1" si="26"/>
        <v>99</v>
      </c>
      <c r="AG114" s="434">
        <f ca="1">MIN(AF114:AF$195)</f>
        <v>99</v>
      </c>
      <c r="AH114" s="178" t="b">
        <f t="shared" si="27"/>
        <v>0</v>
      </c>
      <c r="AI114" s="179"/>
      <c r="AJ114" s="435">
        <f t="shared" ca="1" si="28"/>
        <v>0</v>
      </c>
      <c r="AK114" s="229">
        <f>IF(D114&lt;&gt;D113,MAX(L$20:L113),AK113)</f>
        <v>0</v>
      </c>
      <c r="AL114" s="185" t="str">
        <f t="shared" si="37"/>
        <v>- -</v>
      </c>
      <c r="AM114" s="185">
        <f>MIN(K115:K$194)</f>
        <v>0</v>
      </c>
      <c r="AN114" s="438" t="str">
        <f t="shared" si="38"/>
        <v>- -</v>
      </c>
      <c r="AO114" s="178"/>
      <c r="AP114" s="438">
        <f t="shared" si="35"/>
        <v>999</v>
      </c>
      <c r="AQ114" s="431">
        <f t="shared" ca="1" si="29"/>
        <v>1</v>
      </c>
      <c r="AR114" s="431">
        <f t="shared" ca="1" si="30"/>
        <v>0</v>
      </c>
      <c r="AS114" s="178"/>
      <c r="AT114" s="178"/>
      <c r="AU114" s="361" t="str">
        <f>IF($C114=$AB$15,'NTS ONLY_set_year'!$E$143," ")&amp;$D114</f>
        <v xml:space="preserve"> </v>
      </c>
      <c r="AV114" s="178">
        <f t="shared" ca="1" si="40"/>
        <v>0</v>
      </c>
      <c r="AW114" s="262">
        <f t="shared" ca="1" si="41"/>
        <v>0</v>
      </c>
      <c r="AX114" s="178"/>
      <c r="AY114" s="178"/>
      <c r="AZ114" s="178"/>
      <c r="BA114" s="178"/>
      <c r="BB114" s="178"/>
      <c r="BC114" s="178"/>
      <c r="BD114" s="178"/>
      <c r="BE114" s="178"/>
      <c r="BF114" s="178"/>
      <c r="BG114" s="178"/>
      <c r="BH114" s="178"/>
      <c r="BI114" s="178"/>
      <c r="BJ114" s="178"/>
      <c r="BK114" s="178"/>
      <c r="BL114" s="178"/>
      <c r="BM114" s="535">
        <f t="shared" si="39"/>
        <v>1</v>
      </c>
      <c r="BN114" s="361">
        <f t="shared" si="39"/>
        <v>1</v>
      </c>
      <c r="BO114" s="178"/>
      <c r="BP114" s="179"/>
      <c r="BQ114" s="325"/>
      <c r="BR114" s="10"/>
      <c r="BS114" s="10"/>
      <c r="BT114" s="10"/>
      <c r="IU114" s="21"/>
    </row>
    <row r="115" spans="1:255" customFormat="1" ht="12.75">
      <c r="A115" s="5"/>
      <c r="B115" s="13">
        <v>96</v>
      </c>
      <c r="C115" s="22"/>
      <c r="D115" s="116"/>
      <c r="E115" s="121"/>
      <c r="F115" s="121"/>
      <c r="G115" s="121" t="str">
        <f ca="1">IF(ISBLANK(D115),IF(AND(ISNUMBER(D114),D114&lt;$AF$5),'NTS ONLY_set_year'!$E$62,"- -"),IF(D115&gt;$AF$5,$AG$5,IF(D115&gt;D114+1,$AG$6,IF(D115&lt;D114,$AG$7,Y115))))</f>
        <v>- -</v>
      </c>
      <c r="H115" s="24"/>
      <c r="I115" s="23"/>
      <c r="J115" s="25"/>
      <c r="K115" s="38"/>
      <c r="L115" s="39"/>
      <c r="M115" s="37" t="str">
        <f t="shared" si="23"/>
        <v/>
      </c>
      <c r="N115" s="27"/>
      <c r="O115" s="28"/>
      <c r="P115" s="29"/>
      <c r="Q115" s="28"/>
      <c r="R115" s="26" t="str">
        <f t="shared" si="31"/>
        <v/>
      </c>
      <c r="S115" s="62"/>
      <c r="T115" s="179" t="str">
        <f ca="1">INDEX('NTS ONLY_set_year'!E:E,MATCH(TEXT($X115,"Ddd"),'NTS ONLY_set_year'!C:C,0))</f>
        <v>Dim</v>
      </c>
      <c r="U115" s="249" t="str">
        <f t="shared" ca="1" si="32"/>
        <v>juin</v>
      </c>
      <c r="V115" s="184"/>
      <c r="W115" s="179"/>
      <c r="X115" s="430">
        <f t="shared" ca="1" si="36"/>
        <v>42155</v>
      </c>
      <c r="Y115" s="568" t="str">
        <f t="shared" ca="1" si="33"/>
        <v>Dim. juin , 2015</v>
      </c>
      <c r="Z115" s="431">
        <f t="shared" ca="1" si="24"/>
        <v>30</v>
      </c>
      <c r="AA115" s="432">
        <f t="shared" ca="1" si="25"/>
        <v>6</v>
      </c>
      <c r="AB115" s="229">
        <f t="shared" ca="1" si="34"/>
        <v>0</v>
      </c>
      <c r="AC115" s="179"/>
      <c r="AD115" s="179"/>
      <c r="AE115" s="179"/>
      <c r="AF115" s="433">
        <f t="shared" ca="1" si="26"/>
        <v>99</v>
      </c>
      <c r="AG115" s="434">
        <f ca="1">MIN(AF115:AF$195)</f>
        <v>99</v>
      </c>
      <c r="AH115" s="178" t="b">
        <f t="shared" si="27"/>
        <v>0</v>
      </c>
      <c r="AI115" s="179"/>
      <c r="AJ115" s="435">
        <f t="shared" ca="1" si="28"/>
        <v>0</v>
      </c>
      <c r="AK115" s="229">
        <f>IF(D115&lt;&gt;D114,MAX(L$20:L114),AK114)</f>
        <v>0</v>
      </c>
      <c r="AL115" s="185" t="str">
        <f t="shared" si="37"/>
        <v>- -</v>
      </c>
      <c r="AM115" s="185">
        <f>MIN(K116:K$194)</f>
        <v>0</v>
      </c>
      <c r="AN115" s="438" t="str">
        <f t="shared" si="38"/>
        <v>- -</v>
      </c>
      <c r="AO115" s="178"/>
      <c r="AP115" s="438">
        <f t="shared" si="35"/>
        <v>999</v>
      </c>
      <c r="AQ115" s="431">
        <f t="shared" ca="1" si="29"/>
        <v>1</v>
      </c>
      <c r="AR115" s="431">
        <f t="shared" ca="1" si="30"/>
        <v>0</v>
      </c>
      <c r="AS115" s="178"/>
      <c r="AT115" s="178"/>
      <c r="AU115" s="361" t="str">
        <f>IF($C115=$AB$15,'NTS ONLY_set_year'!$E$143," ")&amp;$D115</f>
        <v xml:space="preserve"> </v>
      </c>
      <c r="AV115" s="178">
        <f t="shared" ca="1" si="40"/>
        <v>0</v>
      </c>
      <c r="AW115" s="262">
        <f t="shared" ca="1" si="41"/>
        <v>0</v>
      </c>
      <c r="AX115" s="178"/>
      <c r="AY115" s="178"/>
      <c r="AZ115" s="178"/>
      <c r="BA115" s="178"/>
      <c r="BB115" s="178"/>
      <c r="BC115" s="178"/>
      <c r="BD115" s="178"/>
      <c r="BE115" s="178"/>
      <c r="BF115" s="178"/>
      <c r="BG115" s="178"/>
      <c r="BH115" s="178"/>
      <c r="BI115" s="178"/>
      <c r="BJ115" s="178"/>
      <c r="BK115" s="178"/>
      <c r="BL115" s="178"/>
      <c r="BM115" s="535">
        <f t="shared" si="39"/>
        <v>1</v>
      </c>
      <c r="BN115" s="361">
        <f t="shared" si="39"/>
        <v>1</v>
      </c>
      <c r="BO115" s="178"/>
      <c r="BP115" s="179"/>
      <c r="BQ115" s="325"/>
      <c r="BR115" s="10"/>
      <c r="BS115" s="10"/>
      <c r="BT115" s="10"/>
      <c r="IU115" s="21"/>
    </row>
    <row r="116" spans="1:255" customFormat="1" ht="12.75">
      <c r="A116" s="5"/>
      <c r="B116" s="13">
        <v>97</v>
      </c>
      <c r="C116" s="22"/>
      <c r="D116" s="116"/>
      <c r="E116" s="121"/>
      <c r="F116" s="121"/>
      <c r="G116" s="121" t="str">
        <f ca="1">IF(ISBLANK(D116),IF(AND(ISNUMBER(D115),D115&lt;$AF$5),'NTS ONLY_set_year'!$E$62,"- -"),IF(D116&gt;$AF$5,$AG$5,IF(D116&gt;D115+1,$AG$6,IF(D116&lt;D115,$AG$7,Y116))))</f>
        <v>- -</v>
      </c>
      <c r="H116" s="24"/>
      <c r="I116" s="23"/>
      <c r="J116" s="25"/>
      <c r="K116" s="38"/>
      <c r="L116" s="39"/>
      <c r="M116" s="37" t="str">
        <f t="shared" si="23"/>
        <v/>
      </c>
      <c r="N116" s="27"/>
      <c r="O116" s="28"/>
      <c r="P116" s="29"/>
      <c r="Q116" s="28"/>
      <c r="R116" s="26" t="str">
        <f t="shared" si="31"/>
        <v/>
      </c>
      <c r="S116" s="62"/>
      <c r="T116" s="179" t="str">
        <f ca="1">INDEX('NTS ONLY_set_year'!E:E,MATCH(TEXT($X116,"Ddd"),'NTS ONLY_set_year'!C:C,0))</f>
        <v>Dim</v>
      </c>
      <c r="U116" s="249" t="str">
        <f t="shared" ca="1" si="32"/>
        <v>juin</v>
      </c>
      <c r="V116" s="184"/>
      <c r="W116" s="179"/>
      <c r="X116" s="430">
        <f t="shared" ca="1" si="36"/>
        <v>42155</v>
      </c>
      <c r="Y116" s="568" t="str">
        <f t="shared" ca="1" si="33"/>
        <v>Dim. juin , 2015</v>
      </c>
      <c r="Z116" s="431">
        <f t="shared" ca="1" si="24"/>
        <v>30</v>
      </c>
      <c r="AA116" s="432">
        <f t="shared" ca="1" si="25"/>
        <v>6</v>
      </c>
      <c r="AB116" s="229">
        <f t="shared" ca="1" si="34"/>
        <v>0</v>
      </c>
      <c r="AC116" s="179"/>
      <c r="AD116" s="179"/>
      <c r="AE116" s="179"/>
      <c r="AF116" s="433">
        <f t="shared" ca="1" si="26"/>
        <v>99</v>
      </c>
      <c r="AG116" s="434">
        <f ca="1">MIN(AF116:AF$195)</f>
        <v>99</v>
      </c>
      <c r="AH116" s="178" t="b">
        <f t="shared" si="27"/>
        <v>0</v>
      </c>
      <c r="AI116" s="179"/>
      <c r="AJ116" s="435">
        <f t="shared" ca="1" si="28"/>
        <v>0</v>
      </c>
      <c r="AK116" s="229">
        <f>IF(D116&lt;&gt;D115,MAX(L$20:L115),AK115)</f>
        <v>0</v>
      </c>
      <c r="AL116" s="185" t="str">
        <f t="shared" si="37"/>
        <v>- -</v>
      </c>
      <c r="AM116" s="185">
        <f>MIN(K117:K$194)</f>
        <v>0</v>
      </c>
      <c r="AN116" s="438" t="str">
        <f t="shared" si="38"/>
        <v>- -</v>
      </c>
      <c r="AO116" s="178"/>
      <c r="AP116" s="438">
        <f t="shared" si="35"/>
        <v>999</v>
      </c>
      <c r="AQ116" s="431">
        <f t="shared" ca="1" si="29"/>
        <v>1</v>
      </c>
      <c r="AR116" s="431">
        <f t="shared" ca="1" si="30"/>
        <v>0</v>
      </c>
      <c r="AS116" s="178"/>
      <c r="AT116" s="178"/>
      <c r="AU116" s="361" t="str">
        <f>IF($C116=$AB$15,'NTS ONLY_set_year'!$E$143," ")&amp;$D116</f>
        <v xml:space="preserve"> </v>
      </c>
      <c r="AV116" s="178">
        <f t="shared" ca="1" si="40"/>
        <v>0</v>
      </c>
      <c r="AW116" s="262">
        <f t="shared" ca="1" si="41"/>
        <v>0</v>
      </c>
      <c r="AX116" s="178"/>
      <c r="AY116" s="178"/>
      <c r="AZ116" s="178"/>
      <c r="BA116" s="178"/>
      <c r="BB116" s="178"/>
      <c r="BC116" s="178"/>
      <c r="BD116" s="178"/>
      <c r="BE116" s="178"/>
      <c r="BF116" s="178"/>
      <c r="BG116" s="178"/>
      <c r="BH116" s="178"/>
      <c r="BI116" s="178"/>
      <c r="BJ116" s="178"/>
      <c r="BK116" s="178"/>
      <c r="BL116" s="178"/>
      <c r="BM116" s="535">
        <f t="shared" si="39"/>
        <v>1</v>
      </c>
      <c r="BN116" s="361">
        <f t="shared" si="39"/>
        <v>1</v>
      </c>
      <c r="BO116" s="178"/>
      <c r="BP116" s="179"/>
      <c r="BQ116" s="325"/>
      <c r="BR116" s="10"/>
      <c r="BS116" s="10"/>
      <c r="BT116" s="10"/>
      <c r="IU116" s="21"/>
    </row>
    <row r="117" spans="1:255" customFormat="1" ht="12.75">
      <c r="A117" s="5"/>
      <c r="B117" s="13">
        <v>98</v>
      </c>
      <c r="C117" s="22"/>
      <c r="D117" s="116"/>
      <c r="E117" s="121"/>
      <c r="F117" s="121"/>
      <c r="G117" s="121" t="str">
        <f ca="1">IF(ISBLANK(D117),IF(AND(ISNUMBER(D116),D116&lt;$AF$5),'NTS ONLY_set_year'!$E$62,"- -"),IF(D117&gt;$AF$5,$AG$5,IF(D117&gt;D116+1,$AG$6,IF(D117&lt;D116,$AG$7,Y117))))</f>
        <v>- -</v>
      </c>
      <c r="H117" s="24"/>
      <c r="I117" s="23"/>
      <c r="J117" s="25"/>
      <c r="K117" s="38"/>
      <c r="L117" s="39"/>
      <c r="M117" s="37" t="str">
        <f t="shared" si="23"/>
        <v/>
      </c>
      <c r="N117" s="27"/>
      <c r="O117" s="28"/>
      <c r="P117" s="29"/>
      <c r="Q117" s="28"/>
      <c r="R117" s="26" t="str">
        <f t="shared" si="31"/>
        <v/>
      </c>
      <c r="S117" s="62"/>
      <c r="T117" s="179" t="str">
        <f ca="1">INDEX('NTS ONLY_set_year'!E:E,MATCH(TEXT($X117,"Ddd"),'NTS ONLY_set_year'!C:C,0))</f>
        <v>Dim</v>
      </c>
      <c r="U117" s="249" t="str">
        <f t="shared" ca="1" si="32"/>
        <v>juin</v>
      </c>
      <c r="V117" s="184"/>
      <c r="W117" s="179"/>
      <c r="X117" s="430">
        <f t="shared" ca="1" si="36"/>
        <v>42155</v>
      </c>
      <c r="Y117" s="568" t="str">
        <f t="shared" ca="1" si="33"/>
        <v>Dim. juin , 2015</v>
      </c>
      <c r="Z117" s="431">
        <f t="shared" ca="1" si="24"/>
        <v>30</v>
      </c>
      <c r="AA117" s="432">
        <f t="shared" ca="1" si="25"/>
        <v>6</v>
      </c>
      <c r="AB117" s="229">
        <f t="shared" ca="1" si="34"/>
        <v>0</v>
      </c>
      <c r="AC117" s="179"/>
      <c r="AD117" s="179"/>
      <c r="AE117" s="179"/>
      <c r="AF117" s="433">
        <f t="shared" ca="1" si="26"/>
        <v>99</v>
      </c>
      <c r="AG117" s="434">
        <f ca="1">MIN(AF117:AF$195)</f>
        <v>99</v>
      </c>
      <c r="AH117" s="178" t="b">
        <f t="shared" si="27"/>
        <v>0</v>
      </c>
      <c r="AI117" s="179"/>
      <c r="AJ117" s="435">
        <f t="shared" ca="1" si="28"/>
        <v>0</v>
      </c>
      <c r="AK117" s="229">
        <f>IF(D117&lt;&gt;D116,MAX(L$20:L116),AK116)</f>
        <v>0</v>
      </c>
      <c r="AL117" s="185" t="str">
        <f t="shared" si="37"/>
        <v>- -</v>
      </c>
      <c r="AM117" s="185">
        <f>MIN(K118:K$194)</f>
        <v>0</v>
      </c>
      <c r="AN117" s="438" t="str">
        <f t="shared" si="38"/>
        <v>- -</v>
      </c>
      <c r="AO117" s="178"/>
      <c r="AP117" s="438">
        <f t="shared" si="35"/>
        <v>999</v>
      </c>
      <c r="AQ117" s="431">
        <f t="shared" ca="1" si="29"/>
        <v>1</v>
      </c>
      <c r="AR117" s="431">
        <f t="shared" ca="1" si="30"/>
        <v>0</v>
      </c>
      <c r="AS117" s="178"/>
      <c r="AT117" s="178"/>
      <c r="AU117" s="361" t="str">
        <f>IF($C117=$AB$15,'NTS ONLY_set_year'!$E$143," ")&amp;$D117</f>
        <v xml:space="preserve"> </v>
      </c>
      <c r="AV117" s="178">
        <f t="shared" ca="1" si="40"/>
        <v>0</v>
      </c>
      <c r="AW117" s="262">
        <f t="shared" ca="1" si="41"/>
        <v>0</v>
      </c>
      <c r="AX117" s="178"/>
      <c r="AY117" s="178"/>
      <c r="AZ117" s="178"/>
      <c r="BA117" s="178"/>
      <c r="BB117" s="178"/>
      <c r="BC117" s="178"/>
      <c r="BD117" s="178"/>
      <c r="BE117" s="178"/>
      <c r="BF117" s="178"/>
      <c r="BG117" s="178"/>
      <c r="BH117" s="178"/>
      <c r="BI117" s="178"/>
      <c r="BJ117" s="178"/>
      <c r="BK117" s="178"/>
      <c r="BL117" s="178"/>
      <c r="BM117" s="535">
        <f t="shared" si="39"/>
        <v>1</v>
      </c>
      <c r="BN117" s="361">
        <f t="shared" si="39"/>
        <v>1</v>
      </c>
      <c r="BO117" s="178"/>
      <c r="BP117" s="179"/>
      <c r="BQ117" s="325"/>
      <c r="BR117" s="10"/>
      <c r="BS117" s="10"/>
      <c r="BT117" s="10"/>
      <c r="IU117" s="21"/>
    </row>
    <row r="118" spans="1:255" customFormat="1" ht="12.75">
      <c r="A118" s="5"/>
      <c r="B118" s="13">
        <v>99</v>
      </c>
      <c r="C118" s="22"/>
      <c r="D118" s="116"/>
      <c r="E118" s="121"/>
      <c r="F118" s="121"/>
      <c r="G118" s="121" t="str">
        <f ca="1">IF(ISBLANK(D118),IF(AND(ISNUMBER(D117),D117&lt;$AF$5),'NTS ONLY_set_year'!$E$62,"- -"),IF(D118&gt;$AF$5,$AG$5,IF(D118&gt;D117+1,$AG$6,IF(D118&lt;D117,$AG$7,Y118))))</f>
        <v>- -</v>
      </c>
      <c r="H118" s="24"/>
      <c r="I118" s="23"/>
      <c r="J118" s="25"/>
      <c r="K118" s="38"/>
      <c r="L118" s="39"/>
      <c r="M118" s="37" t="str">
        <f t="shared" si="23"/>
        <v/>
      </c>
      <c r="N118" s="27"/>
      <c r="O118" s="28"/>
      <c r="P118" s="29"/>
      <c r="Q118" s="28"/>
      <c r="R118" s="26" t="str">
        <f t="shared" si="31"/>
        <v/>
      </c>
      <c r="S118" s="62"/>
      <c r="T118" s="179" t="str">
        <f ca="1">INDEX('NTS ONLY_set_year'!E:E,MATCH(TEXT($X118,"Ddd"),'NTS ONLY_set_year'!C:C,0))</f>
        <v>Dim</v>
      </c>
      <c r="U118" s="249" t="str">
        <f t="shared" ca="1" si="32"/>
        <v>juin</v>
      </c>
      <c r="V118" s="184"/>
      <c r="W118" s="179"/>
      <c r="X118" s="430">
        <f t="shared" ca="1" si="36"/>
        <v>42155</v>
      </c>
      <c r="Y118" s="568" t="str">
        <f t="shared" ca="1" si="33"/>
        <v>Dim. juin , 2015</v>
      </c>
      <c r="Z118" s="431">
        <f t="shared" ca="1" si="24"/>
        <v>30</v>
      </c>
      <c r="AA118" s="432">
        <f t="shared" ca="1" si="25"/>
        <v>6</v>
      </c>
      <c r="AB118" s="229">
        <f t="shared" ca="1" si="34"/>
        <v>0</v>
      </c>
      <c r="AC118" s="179"/>
      <c r="AD118" s="179"/>
      <c r="AE118" s="179"/>
      <c r="AF118" s="433">
        <f t="shared" ca="1" si="26"/>
        <v>99</v>
      </c>
      <c r="AG118" s="434">
        <f ca="1">MIN(AF118:AF$195)</f>
        <v>99</v>
      </c>
      <c r="AH118" s="178" t="b">
        <f t="shared" si="27"/>
        <v>0</v>
      </c>
      <c r="AI118" s="179"/>
      <c r="AJ118" s="435">
        <f t="shared" ca="1" si="28"/>
        <v>0</v>
      </c>
      <c r="AK118" s="229">
        <f>IF(D118&lt;&gt;D117,MAX(L$20:L117),AK117)</f>
        <v>0</v>
      </c>
      <c r="AL118" s="185" t="str">
        <f t="shared" si="37"/>
        <v>- -</v>
      </c>
      <c r="AM118" s="185">
        <f>MIN(K119:K$194)</f>
        <v>0</v>
      </c>
      <c r="AN118" s="438" t="str">
        <f t="shared" si="38"/>
        <v>- -</v>
      </c>
      <c r="AO118" s="178"/>
      <c r="AP118" s="438">
        <f t="shared" si="35"/>
        <v>999</v>
      </c>
      <c r="AQ118" s="431">
        <f t="shared" ca="1" si="29"/>
        <v>1</v>
      </c>
      <c r="AR118" s="431">
        <f t="shared" ca="1" si="30"/>
        <v>0</v>
      </c>
      <c r="AS118" s="178"/>
      <c r="AT118" s="178"/>
      <c r="AU118" s="361" t="str">
        <f>IF($C118=$AB$15,'NTS ONLY_set_year'!$E$143," ")&amp;$D118</f>
        <v xml:space="preserve"> </v>
      </c>
      <c r="AV118" s="178">
        <f t="shared" ca="1" si="40"/>
        <v>0</v>
      </c>
      <c r="AW118" s="262">
        <f t="shared" ca="1" si="41"/>
        <v>0</v>
      </c>
      <c r="AX118" s="178"/>
      <c r="AY118" s="178"/>
      <c r="AZ118" s="178"/>
      <c r="BA118" s="178"/>
      <c r="BB118" s="178"/>
      <c r="BC118" s="178"/>
      <c r="BD118" s="178"/>
      <c r="BE118" s="178"/>
      <c r="BF118" s="178"/>
      <c r="BG118" s="178"/>
      <c r="BH118" s="178"/>
      <c r="BI118" s="178"/>
      <c r="BJ118" s="178"/>
      <c r="BK118" s="178"/>
      <c r="BL118" s="178"/>
      <c r="BM118" s="535">
        <f t="shared" si="39"/>
        <v>1</v>
      </c>
      <c r="BN118" s="361">
        <f t="shared" si="39"/>
        <v>1</v>
      </c>
      <c r="BO118" s="178"/>
      <c r="BP118" s="179"/>
      <c r="BQ118" s="325"/>
      <c r="BR118" s="10"/>
      <c r="BS118" s="10"/>
      <c r="BT118" s="10"/>
      <c r="IU118" s="21"/>
    </row>
    <row r="119" spans="1:255" customFormat="1" ht="12.75">
      <c r="A119" s="5"/>
      <c r="B119" s="13">
        <v>100</v>
      </c>
      <c r="C119" s="22"/>
      <c r="D119" s="116"/>
      <c r="E119" s="121"/>
      <c r="F119" s="121"/>
      <c r="G119" s="121" t="str">
        <f ca="1">IF(ISBLANK(D119),IF(AND(ISNUMBER(D118),D118&lt;$AF$5),'NTS ONLY_set_year'!$E$62,"- -"),IF(D119&gt;$AF$5,$AG$5,IF(D119&gt;D118+1,$AG$6,IF(D119&lt;D118,$AG$7,Y119))))</f>
        <v>- -</v>
      </c>
      <c r="H119" s="24"/>
      <c r="I119" s="23"/>
      <c r="J119" s="25"/>
      <c r="K119" s="38"/>
      <c r="L119" s="39"/>
      <c r="M119" s="37" t="str">
        <f t="shared" si="23"/>
        <v/>
      </c>
      <c r="N119" s="27"/>
      <c r="O119" s="28"/>
      <c r="P119" s="29"/>
      <c r="Q119" s="28"/>
      <c r="R119" s="26" t="str">
        <f t="shared" si="31"/>
        <v/>
      </c>
      <c r="S119" s="62"/>
      <c r="T119" s="179" t="str">
        <f ca="1">INDEX('NTS ONLY_set_year'!E:E,MATCH(TEXT($X119,"Ddd"),'NTS ONLY_set_year'!C:C,0))</f>
        <v>Dim</v>
      </c>
      <c r="U119" s="249" t="str">
        <f t="shared" ca="1" si="32"/>
        <v>juin</v>
      </c>
      <c r="V119" s="184"/>
      <c r="W119" s="179"/>
      <c r="X119" s="430">
        <f t="shared" ca="1" si="36"/>
        <v>42155</v>
      </c>
      <c r="Y119" s="568" t="str">
        <f t="shared" ca="1" si="33"/>
        <v>Dim. juin , 2015</v>
      </c>
      <c r="Z119" s="431">
        <f t="shared" ca="1" si="24"/>
        <v>30</v>
      </c>
      <c r="AA119" s="432">
        <f t="shared" ca="1" si="25"/>
        <v>6</v>
      </c>
      <c r="AB119" s="229">
        <f t="shared" ca="1" si="34"/>
        <v>0</v>
      </c>
      <c r="AC119" s="179"/>
      <c r="AD119" s="179"/>
      <c r="AE119" s="179"/>
      <c r="AF119" s="433">
        <f t="shared" ca="1" si="26"/>
        <v>99</v>
      </c>
      <c r="AG119" s="434">
        <f ca="1">MIN(AF119:AF$195)</f>
        <v>99</v>
      </c>
      <c r="AH119" s="178" t="b">
        <f t="shared" si="27"/>
        <v>0</v>
      </c>
      <c r="AI119" s="179"/>
      <c r="AJ119" s="435">
        <f t="shared" ca="1" si="28"/>
        <v>0</v>
      </c>
      <c r="AK119" s="229">
        <f>IF(D119&lt;&gt;D118,MAX(L$20:L118),AK118)</f>
        <v>0</v>
      </c>
      <c r="AL119" s="185" t="str">
        <f t="shared" si="37"/>
        <v>- -</v>
      </c>
      <c r="AM119" s="185">
        <f>MIN(K120:K$194)</f>
        <v>0</v>
      </c>
      <c r="AN119" s="438" t="str">
        <f t="shared" si="38"/>
        <v>- -</v>
      </c>
      <c r="AO119" s="178"/>
      <c r="AP119" s="438">
        <f t="shared" si="35"/>
        <v>999</v>
      </c>
      <c r="AQ119" s="431">
        <f t="shared" ca="1" si="29"/>
        <v>1</v>
      </c>
      <c r="AR119" s="431">
        <f t="shared" ca="1" si="30"/>
        <v>0</v>
      </c>
      <c r="AS119" s="178"/>
      <c r="AT119" s="178"/>
      <c r="AU119" s="361" t="str">
        <f>IF($C119=$AB$15,'NTS ONLY_set_year'!$E$143," ")&amp;$D119</f>
        <v xml:space="preserve"> </v>
      </c>
      <c r="AV119" s="178">
        <f t="shared" ca="1" si="40"/>
        <v>0</v>
      </c>
      <c r="AW119" s="262">
        <f t="shared" ca="1" si="41"/>
        <v>0</v>
      </c>
      <c r="AX119" s="178"/>
      <c r="AY119" s="178"/>
      <c r="AZ119" s="178"/>
      <c r="BA119" s="178"/>
      <c r="BB119" s="178"/>
      <c r="BC119" s="178"/>
      <c r="BD119" s="178"/>
      <c r="BE119" s="178"/>
      <c r="BF119" s="178"/>
      <c r="BG119" s="178"/>
      <c r="BH119" s="178"/>
      <c r="BI119" s="178"/>
      <c r="BJ119" s="178"/>
      <c r="BK119" s="178"/>
      <c r="BL119" s="178"/>
      <c r="BM119" s="535">
        <f t="shared" si="39"/>
        <v>1</v>
      </c>
      <c r="BN119" s="361">
        <f t="shared" si="39"/>
        <v>1</v>
      </c>
      <c r="BO119" s="178"/>
      <c r="BP119" s="179"/>
      <c r="BQ119" s="325"/>
      <c r="BR119" s="10"/>
      <c r="BS119" s="10"/>
      <c r="BT119" s="10"/>
      <c r="IU119" s="21"/>
    </row>
    <row r="120" spans="1:255" customFormat="1" ht="12.75">
      <c r="A120" s="5"/>
      <c r="B120" s="13">
        <v>101</v>
      </c>
      <c r="C120" s="22"/>
      <c r="D120" s="116"/>
      <c r="E120" s="121"/>
      <c r="F120" s="121"/>
      <c r="G120" s="121" t="str">
        <f ca="1">IF(ISBLANK(D120),IF(AND(ISNUMBER(D119),D119&lt;$AF$5),'NTS ONLY_set_year'!$E$62,"- -"),IF(D120&gt;$AF$5,$AG$5,IF(D120&gt;D119+1,$AG$6,IF(D120&lt;D119,$AG$7,Y120))))</f>
        <v>- -</v>
      </c>
      <c r="H120" s="24"/>
      <c r="I120" s="23"/>
      <c r="J120" s="25"/>
      <c r="K120" s="38"/>
      <c r="L120" s="39"/>
      <c r="M120" s="37" t="str">
        <f t="shared" si="23"/>
        <v/>
      </c>
      <c r="N120" s="27"/>
      <c r="O120" s="28"/>
      <c r="P120" s="29"/>
      <c r="Q120" s="28"/>
      <c r="R120" s="26" t="str">
        <f t="shared" si="31"/>
        <v/>
      </c>
      <c r="S120" s="62"/>
      <c r="T120" s="179" t="str">
        <f ca="1">INDEX('NTS ONLY_set_year'!E:E,MATCH(TEXT($X120,"Ddd"),'NTS ONLY_set_year'!C:C,0))</f>
        <v>Dim</v>
      </c>
      <c r="U120" s="249" t="str">
        <f t="shared" ca="1" si="32"/>
        <v>juin</v>
      </c>
      <c r="V120" s="184"/>
      <c r="W120" s="179"/>
      <c r="X120" s="430">
        <f t="shared" ca="1" si="36"/>
        <v>42155</v>
      </c>
      <c r="Y120" s="568" t="str">
        <f t="shared" ca="1" si="33"/>
        <v>Dim. juin , 2015</v>
      </c>
      <c r="Z120" s="431">
        <f t="shared" ca="1" si="24"/>
        <v>30</v>
      </c>
      <c r="AA120" s="432">
        <f t="shared" ca="1" si="25"/>
        <v>6</v>
      </c>
      <c r="AB120" s="229">
        <f t="shared" ca="1" si="34"/>
        <v>0</v>
      </c>
      <c r="AC120" s="179"/>
      <c r="AD120" s="179"/>
      <c r="AE120" s="179"/>
      <c r="AF120" s="433">
        <f t="shared" ca="1" si="26"/>
        <v>99</v>
      </c>
      <c r="AG120" s="434">
        <f ca="1">MIN(AF120:AF$195)</f>
        <v>99</v>
      </c>
      <c r="AH120" s="178" t="b">
        <f t="shared" si="27"/>
        <v>0</v>
      </c>
      <c r="AI120" s="179"/>
      <c r="AJ120" s="435">
        <f t="shared" ca="1" si="28"/>
        <v>0</v>
      </c>
      <c r="AK120" s="229">
        <f>IF(D120&lt;&gt;D119,MAX(L$20:L119),AK119)</f>
        <v>0</v>
      </c>
      <c r="AL120" s="185" t="str">
        <f t="shared" si="37"/>
        <v>- -</v>
      </c>
      <c r="AM120" s="185">
        <f>MIN(K121:K$194)</f>
        <v>0</v>
      </c>
      <c r="AN120" s="438" t="str">
        <f t="shared" si="38"/>
        <v>- -</v>
      </c>
      <c r="AO120" s="178"/>
      <c r="AP120" s="438">
        <f t="shared" si="35"/>
        <v>999</v>
      </c>
      <c r="AQ120" s="431">
        <f t="shared" ca="1" si="29"/>
        <v>1</v>
      </c>
      <c r="AR120" s="431">
        <f t="shared" ca="1" si="30"/>
        <v>0</v>
      </c>
      <c r="AS120" s="178"/>
      <c r="AT120" s="178"/>
      <c r="AU120" s="361" t="str">
        <f>IF($C120=$AB$15,'NTS ONLY_set_year'!$E$143," ")&amp;$D120</f>
        <v xml:space="preserve"> </v>
      </c>
      <c r="AV120" s="178">
        <f t="shared" ca="1" si="40"/>
        <v>0</v>
      </c>
      <c r="AW120" s="262">
        <f t="shared" ca="1" si="41"/>
        <v>0</v>
      </c>
      <c r="AX120" s="178"/>
      <c r="AY120" s="178"/>
      <c r="AZ120" s="178"/>
      <c r="BA120" s="178"/>
      <c r="BB120" s="178"/>
      <c r="BC120" s="178"/>
      <c r="BD120" s="178"/>
      <c r="BE120" s="178"/>
      <c r="BF120" s="178"/>
      <c r="BG120" s="178"/>
      <c r="BH120" s="178"/>
      <c r="BI120" s="178"/>
      <c r="BJ120" s="178"/>
      <c r="BK120" s="178"/>
      <c r="BL120" s="178"/>
      <c r="BM120" s="535">
        <f t="shared" si="39"/>
        <v>1</v>
      </c>
      <c r="BN120" s="361">
        <f t="shared" si="39"/>
        <v>1</v>
      </c>
      <c r="BO120" s="178"/>
      <c r="BP120" s="179"/>
      <c r="BQ120" s="325"/>
      <c r="BR120" s="10"/>
      <c r="BS120" s="10"/>
      <c r="BT120" s="10"/>
      <c r="IU120" s="21"/>
    </row>
    <row r="121" spans="1:255" customFormat="1" ht="12.75">
      <c r="A121" s="5"/>
      <c r="B121" s="13">
        <v>102</v>
      </c>
      <c r="C121" s="22"/>
      <c r="D121" s="116"/>
      <c r="E121" s="121"/>
      <c r="F121" s="121"/>
      <c r="G121" s="121" t="str">
        <f ca="1">IF(ISBLANK(D121),IF(AND(ISNUMBER(D120),D120&lt;$AF$5),'NTS ONLY_set_year'!$E$62,"- -"),IF(D121&gt;$AF$5,$AG$5,IF(D121&gt;D120+1,$AG$6,IF(D121&lt;D120,$AG$7,Y121))))</f>
        <v>- -</v>
      </c>
      <c r="H121" s="24"/>
      <c r="I121" s="23"/>
      <c r="J121" s="25"/>
      <c r="K121" s="38"/>
      <c r="L121" s="39"/>
      <c r="M121" s="37" t="str">
        <f t="shared" si="23"/>
        <v/>
      </c>
      <c r="N121" s="27"/>
      <c r="O121" s="28"/>
      <c r="P121" s="29"/>
      <c r="Q121" s="28"/>
      <c r="R121" s="26" t="str">
        <f t="shared" si="31"/>
        <v/>
      </c>
      <c r="S121" s="62"/>
      <c r="T121" s="179" t="str">
        <f ca="1">INDEX('NTS ONLY_set_year'!E:E,MATCH(TEXT($X121,"Ddd"),'NTS ONLY_set_year'!C:C,0))</f>
        <v>Dim</v>
      </c>
      <c r="U121" s="249" t="str">
        <f t="shared" ca="1" si="32"/>
        <v>juin</v>
      </c>
      <c r="V121" s="184"/>
      <c r="W121" s="179"/>
      <c r="X121" s="430">
        <f t="shared" ca="1" si="36"/>
        <v>42155</v>
      </c>
      <c r="Y121" s="568" t="str">
        <f t="shared" ca="1" si="33"/>
        <v>Dim. juin , 2015</v>
      </c>
      <c r="Z121" s="431">
        <f t="shared" ca="1" si="24"/>
        <v>30</v>
      </c>
      <c r="AA121" s="432">
        <f t="shared" ca="1" si="25"/>
        <v>6</v>
      </c>
      <c r="AB121" s="229">
        <f t="shared" ca="1" si="34"/>
        <v>0</v>
      </c>
      <c r="AC121" s="179"/>
      <c r="AD121" s="179"/>
      <c r="AE121" s="179"/>
      <c r="AF121" s="433">
        <f t="shared" ca="1" si="26"/>
        <v>99</v>
      </c>
      <c r="AG121" s="434">
        <f ca="1">MIN(AF121:AF$195)</f>
        <v>99</v>
      </c>
      <c r="AH121" s="178" t="b">
        <f t="shared" si="27"/>
        <v>0</v>
      </c>
      <c r="AI121" s="179"/>
      <c r="AJ121" s="435">
        <f t="shared" ca="1" si="28"/>
        <v>0</v>
      </c>
      <c r="AK121" s="229">
        <f>IF(D121&lt;&gt;D120,MAX(L$20:L120),AK120)</f>
        <v>0</v>
      </c>
      <c r="AL121" s="185" t="str">
        <f t="shared" si="37"/>
        <v>- -</v>
      </c>
      <c r="AM121" s="185">
        <f>MIN(K122:K$194)</f>
        <v>0</v>
      </c>
      <c r="AN121" s="438" t="str">
        <f t="shared" si="38"/>
        <v>- -</v>
      </c>
      <c r="AO121" s="178"/>
      <c r="AP121" s="438">
        <f t="shared" si="35"/>
        <v>999</v>
      </c>
      <c r="AQ121" s="431">
        <f t="shared" ca="1" si="29"/>
        <v>1</v>
      </c>
      <c r="AR121" s="431">
        <f t="shared" ca="1" si="30"/>
        <v>0</v>
      </c>
      <c r="AS121" s="178"/>
      <c r="AT121" s="178"/>
      <c r="AU121" s="361" t="str">
        <f>IF($C121=$AB$15,'NTS ONLY_set_year'!$E$143," ")&amp;$D121</f>
        <v xml:space="preserve"> </v>
      </c>
      <c r="AV121" s="178">
        <f t="shared" ca="1" si="40"/>
        <v>0</v>
      </c>
      <c r="AW121" s="262">
        <f t="shared" ca="1" si="41"/>
        <v>0</v>
      </c>
      <c r="AX121" s="178"/>
      <c r="AY121" s="178"/>
      <c r="AZ121" s="178"/>
      <c r="BA121" s="178"/>
      <c r="BB121" s="178"/>
      <c r="BC121" s="178"/>
      <c r="BD121" s="178"/>
      <c r="BE121" s="178"/>
      <c r="BF121" s="178"/>
      <c r="BG121" s="178"/>
      <c r="BH121" s="178"/>
      <c r="BI121" s="178"/>
      <c r="BJ121" s="178"/>
      <c r="BK121" s="178"/>
      <c r="BL121" s="178"/>
      <c r="BM121" s="535">
        <f t="shared" si="39"/>
        <v>1</v>
      </c>
      <c r="BN121" s="361">
        <f t="shared" si="39"/>
        <v>1</v>
      </c>
      <c r="BO121" s="178"/>
      <c r="BP121" s="179"/>
      <c r="BQ121" s="325"/>
      <c r="BR121" s="10"/>
      <c r="BS121" s="10"/>
      <c r="BT121" s="10"/>
      <c r="IU121" s="21"/>
    </row>
    <row r="122" spans="1:255" customFormat="1" ht="12.75">
      <c r="A122" s="5"/>
      <c r="B122" s="13">
        <v>103</v>
      </c>
      <c r="C122" s="22"/>
      <c r="D122" s="116"/>
      <c r="E122" s="121"/>
      <c r="F122" s="121"/>
      <c r="G122" s="121" t="str">
        <f ca="1">IF(ISBLANK(D122),IF(AND(ISNUMBER(D121),D121&lt;$AF$5),'NTS ONLY_set_year'!$E$62,"- -"),IF(D122&gt;$AF$5,$AG$5,IF(D122&gt;D121+1,$AG$6,IF(D122&lt;D121,$AG$7,Y122))))</f>
        <v>- -</v>
      </c>
      <c r="H122" s="24"/>
      <c r="I122" s="23"/>
      <c r="J122" s="25"/>
      <c r="K122" s="38"/>
      <c r="L122" s="39"/>
      <c r="M122" s="37" t="str">
        <f t="shared" si="23"/>
        <v/>
      </c>
      <c r="N122" s="27"/>
      <c r="O122" s="28"/>
      <c r="P122" s="29"/>
      <c r="Q122" s="28"/>
      <c r="R122" s="26" t="str">
        <f t="shared" si="31"/>
        <v/>
      </c>
      <c r="S122" s="62"/>
      <c r="T122" s="179" t="str">
        <f ca="1">INDEX('NTS ONLY_set_year'!E:E,MATCH(TEXT($X122,"Ddd"),'NTS ONLY_set_year'!C:C,0))</f>
        <v>Dim</v>
      </c>
      <c r="U122" s="249" t="str">
        <f t="shared" ca="1" si="32"/>
        <v>juin</v>
      </c>
      <c r="V122" s="184"/>
      <c r="W122" s="179"/>
      <c r="X122" s="430">
        <f t="shared" ca="1" si="36"/>
        <v>42155</v>
      </c>
      <c r="Y122" s="568" t="str">
        <f t="shared" ca="1" si="33"/>
        <v>Dim. juin , 2015</v>
      </c>
      <c r="Z122" s="431">
        <f t="shared" ca="1" si="24"/>
        <v>30</v>
      </c>
      <c r="AA122" s="432">
        <f t="shared" ca="1" si="25"/>
        <v>6</v>
      </c>
      <c r="AB122" s="229">
        <f t="shared" ca="1" si="34"/>
        <v>0</v>
      </c>
      <c r="AC122" s="179"/>
      <c r="AD122" s="179"/>
      <c r="AE122" s="179"/>
      <c r="AF122" s="433">
        <f t="shared" ca="1" si="26"/>
        <v>99</v>
      </c>
      <c r="AG122" s="434">
        <f ca="1">MIN(AF122:AF$195)</f>
        <v>99</v>
      </c>
      <c r="AH122" s="178" t="b">
        <f t="shared" si="27"/>
        <v>0</v>
      </c>
      <c r="AI122" s="179"/>
      <c r="AJ122" s="435">
        <f t="shared" ca="1" si="28"/>
        <v>0</v>
      </c>
      <c r="AK122" s="229">
        <f>IF(D122&lt;&gt;D121,MAX(L$20:L121),AK121)</f>
        <v>0</v>
      </c>
      <c r="AL122" s="185" t="str">
        <f t="shared" si="37"/>
        <v>- -</v>
      </c>
      <c r="AM122" s="185">
        <f>MIN(K123:K$194)</f>
        <v>0</v>
      </c>
      <c r="AN122" s="438" t="str">
        <f t="shared" si="38"/>
        <v>- -</v>
      </c>
      <c r="AO122" s="178"/>
      <c r="AP122" s="438">
        <f t="shared" si="35"/>
        <v>999</v>
      </c>
      <c r="AQ122" s="431">
        <f t="shared" ca="1" si="29"/>
        <v>1</v>
      </c>
      <c r="AR122" s="431">
        <f t="shared" ca="1" si="30"/>
        <v>0</v>
      </c>
      <c r="AS122" s="178"/>
      <c r="AT122" s="178"/>
      <c r="AU122" s="361" t="str">
        <f>IF($C122=$AB$15,'NTS ONLY_set_year'!$E$143," ")&amp;$D122</f>
        <v xml:space="preserve"> </v>
      </c>
      <c r="AV122" s="178">
        <f t="shared" ca="1" si="40"/>
        <v>0</v>
      </c>
      <c r="AW122" s="262">
        <f t="shared" ca="1" si="41"/>
        <v>0</v>
      </c>
      <c r="AX122" s="178"/>
      <c r="AY122" s="178"/>
      <c r="AZ122" s="178"/>
      <c r="BA122" s="178"/>
      <c r="BB122" s="178"/>
      <c r="BC122" s="178"/>
      <c r="BD122" s="178"/>
      <c r="BE122" s="178"/>
      <c r="BF122" s="178"/>
      <c r="BG122" s="178"/>
      <c r="BH122" s="178"/>
      <c r="BI122" s="178"/>
      <c r="BJ122" s="178"/>
      <c r="BK122" s="178"/>
      <c r="BL122" s="178"/>
      <c r="BM122" s="535">
        <f t="shared" si="39"/>
        <v>1</v>
      </c>
      <c r="BN122" s="361">
        <f t="shared" si="39"/>
        <v>1</v>
      </c>
      <c r="BO122" s="178"/>
      <c r="BP122" s="179"/>
      <c r="BQ122" s="325"/>
      <c r="BR122" s="10"/>
      <c r="BS122" s="10"/>
      <c r="BT122" s="10"/>
      <c r="IU122" s="21"/>
    </row>
    <row r="123" spans="1:255" customFormat="1" ht="12.75">
      <c r="A123" s="5"/>
      <c r="B123" s="13">
        <v>104</v>
      </c>
      <c r="C123" s="22"/>
      <c r="D123" s="116"/>
      <c r="E123" s="121"/>
      <c r="F123" s="121"/>
      <c r="G123" s="121" t="str">
        <f ca="1">IF(ISBLANK(D123),IF(AND(ISNUMBER(D122),D122&lt;$AF$5),'NTS ONLY_set_year'!$E$62,"- -"),IF(D123&gt;$AF$5,$AG$5,IF(D123&gt;D122+1,$AG$6,IF(D123&lt;D122,$AG$7,Y123))))</f>
        <v>- -</v>
      </c>
      <c r="H123" s="24"/>
      <c r="I123" s="23"/>
      <c r="J123" s="25"/>
      <c r="K123" s="38"/>
      <c r="L123" s="39"/>
      <c r="M123" s="37" t="str">
        <f t="shared" si="23"/>
        <v/>
      </c>
      <c r="N123" s="27"/>
      <c r="O123" s="28"/>
      <c r="P123" s="29"/>
      <c r="Q123" s="28"/>
      <c r="R123" s="26" t="str">
        <f t="shared" si="31"/>
        <v/>
      </c>
      <c r="S123" s="62"/>
      <c r="T123" s="179" t="str">
        <f ca="1">INDEX('NTS ONLY_set_year'!E:E,MATCH(TEXT($X123,"Ddd"),'NTS ONLY_set_year'!C:C,0))</f>
        <v>Dim</v>
      </c>
      <c r="U123" s="249" t="str">
        <f t="shared" ca="1" si="32"/>
        <v>juin</v>
      </c>
      <c r="V123" s="184"/>
      <c r="W123" s="179"/>
      <c r="X123" s="430">
        <f t="shared" ca="1" si="36"/>
        <v>42155</v>
      </c>
      <c r="Y123" s="568" t="str">
        <f t="shared" ca="1" si="33"/>
        <v>Dim. juin , 2015</v>
      </c>
      <c r="Z123" s="431">
        <f t="shared" ca="1" si="24"/>
        <v>30</v>
      </c>
      <c r="AA123" s="432">
        <f t="shared" ca="1" si="25"/>
        <v>6</v>
      </c>
      <c r="AB123" s="229">
        <f t="shared" ca="1" si="34"/>
        <v>0</v>
      </c>
      <c r="AC123" s="179"/>
      <c r="AD123" s="179"/>
      <c r="AE123" s="179"/>
      <c r="AF123" s="433">
        <f t="shared" ca="1" si="26"/>
        <v>99</v>
      </c>
      <c r="AG123" s="434">
        <f ca="1">MIN(AF123:AF$195)</f>
        <v>99</v>
      </c>
      <c r="AH123" s="178" t="b">
        <f t="shared" si="27"/>
        <v>0</v>
      </c>
      <c r="AI123" s="179"/>
      <c r="AJ123" s="435">
        <f t="shared" ca="1" si="28"/>
        <v>0</v>
      </c>
      <c r="AK123" s="229">
        <f>IF(D123&lt;&gt;D122,MAX(L$20:L122),AK122)</f>
        <v>0</v>
      </c>
      <c r="AL123" s="185" t="str">
        <f t="shared" si="37"/>
        <v>- -</v>
      </c>
      <c r="AM123" s="185">
        <f>MIN(K124:K$194)</f>
        <v>0</v>
      </c>
      <c r="AN123" s="438" t="str">
        <f t="shared" si="38"/>
        <v>- -</v>
      </c>
      <c r="AO123" s="178"/>
      <c r="AP123" s="438">
        <f t="shared" si="35"/>
        <v>999</v>
      </c>
      <c r="AQ123" s="431">
        <f t="shared" ca="1" si="29"/>
        <v>1</v>
      </c>
      <c r="AR123" s="431">
        <f t="shared" ca="1" si="30"/>
        <v>0</v>
      </c>
      <c r="AS123" s="178"/>
      <c r="AT123" s="178"/>
      <c r="AU123" s="361" t="str">
        <f>IF($C123=$AB$15,'NTS ONLY_set_year'!$E$143," ")&amp;$D123</f>
        <v xml:space="preserve"> </v>
      </c>
      <c r="AV123" s="178">
        <f t="shared" ca="1" si="40"/>
        <v>0</v>
      </c>
      <c r="AW123" s="262">
        <f t="shared" ca="1" si="41"/>
        <v>0</v>
      </c>
      <c r="AX123" s="178"/>
      <c r="AY123" s="178"/>
      <c r="AZ123" s="178"/>
      <c r="BA123" s="178"/>
      <c r="BB123" s="178"/>
      <c r="BC123" s="178"/>
      <c r="BD123" s="178"/>
      <c r="BE123" s="178"/>
      <c r="BF123" s="178"/>
      <c r="BG123" s="178"/>
      <c r="BH123" s="178"/>
      <c r="BI123" s="178"/>
      <c r="BJ123" s="178"/>
      <c r="BK123" s="178"/>
      <c r="BL123" s="178"/>
      <c r="BM123" s="535">
        <f t="shared" si="39"/>
        <v>1</v>
      </c>
      <c r="BN123" s="361">
        <f t="shared" si="39"/>
        <v>1</v>
      </c>
      <c r="BO123" s="178"/>
      <c r="BP123" s="179"/>
      <c r="BQ123" s="325"/>
      <c r="BR123" s="10"/>
      <c r="BS123" s="10"/>
      <c r="BT123" s="10"/>
      <c r="IU123" s="21"/>
    </row>
    <row r="124" spans="1:255" customFormat="1" ht="12.75">
      <c r="A124" s="5"/>
      <c r="B124" s="13">
        <v>105</v>
      </c>
      <c r="C124" s="22"/>
      <c r="D124" s="116"/>
      <c r="E124" s="121"/>
      <c r="F124" s="121"/>
      <c r="G124" s="121" t="str">
        <f ca="1">IF(ISBLANK(D124),IF(AND(ISNUMBER(D123),D123&lt;$AF$5),'NTS ONLY_set_year'!$E$62,"- -"),IF(D124&gt;$AF$5,$AG$5,IF(D124&gt;D123+1,$AG$6,IF(D124&lt;D123,$AG$7,Y124))))</f>
        <v>- -</v>
      </c>
      <c r="H124" s="24"/>
      <c r="I124" s="23"/>
      <c r="J124" s="25"/>
      <c r="K124" s="38"/>
      <c r="L124" s="39"/>
      <c r="M124" s="37" t="str">
        <f t="shared" si="23"/>
        <v/>
      </c>
      <c r="N124" s="27"/>
      <c r="O124" s="28"/>
      <c r="P124" s="29"/>
      <c r="Q124" s="28"/>
      <c r="R124" s="26" t="str">
        <f t="shared" si="31"/>
        <v/>
      </c>
      <c r="S124" s="62"/>
      <c r="T124" s="179" t="str">
        <f ca="1">INDEX('NTS ONLY_set_year'!E:E,MATCH(TEXT($X124,"Ddd"),'NTS ONLY_set_year'!C:C,0))</f>
        <v>Dim</v>
      </c>
      <c r="U124" s="249" t="str">
        <f t="shared" ca="1" si="32"/>
        <v>juin</v>
      </c>
      <c r="V124" s="184"/>
      <c r="W124" s="179"/>
      <c r="X124" s="430">
        <f t="shared" ca="1" si="36"/>
        <v>42155</v>
      </c>
      <c r="Y124" s="568" t="str">
        <f t="shared" ca="1" si="33"/>
        <v>Dim. juin , 2015</v>
      </c>
      <c r="Z124" s="431">
        <f t="shared" ca="1" si="24"/>
        <v>30</v>
      </c>
      <c r="AA124" s="432">
        <f t="shared" ca="1" si="25"/>
        <v>6</v>
      </c>
      <c r="AB124" s="229">
        <f t="shared" ca="1" si="34"/>
        <v>0</v>
      </c>
      <c r="AC124" s="179"/>
      <c r="AD124" s="179"/>
      <c r="AE124" s="179"/>
      <c r="AF124" s="433">
        <f t="shared" ca="1" si="26"/>
        <v>99</v>
      </c>
      <c r="AG124" s="434">
        <f ca="1">MIN(AF124:AF$195)</f>
        <v>99</v>
      </c>
      <c r="AH124" s="178" t="b">
        <f t="shared" si="27"/>
        <v>0</v>
      </c>
      <c r="AI124" s="179"/>
      <c r="AJ124" s="435">
        <f t="shared" ca="1" si="28"/>
        <v>0</v>
      </c>
      <c r="AK124" s="229">
        <f>IF(D124&lt;&gt;D123,MAX(L$20:L123),AK123)</f>
        <v>0</v>
      </c>
      <c r="AL124" s="185" t="str">
        <f t="shared" si="37"/>
        <v>- -</v>
      </c>
      <c r="AM124" s="185">
        <f>MIN(K125:K$194)</f>
        <v>0</v>
      </c>
      <c r="AN124" s="438" t="str">
        <f t="shared" si="38"/>
        <v>- -</v>
      </c>
      <c r="AO124" s="178"/>
      <c r="AP124" s="438">
        <f t="shared" si="35"/>
        <v>999</v>
      </c>
      <c r="AQ124" s="431">
        <f t="shared" ca="1" si="29"/>
        <v>1</v>
      </c>
      <c r="AR124" s="431">
        <f t="shared" ca="1" si="30"/>
        <v>0</v>
      </c>
      <c r="AS124" s="178"/>
      <c r="AT124" s="178"/>
      <c r="AU124" s="361" t="str">
        <f>IF($C124=$AB$15,'NTS ONLY_set_year'!$E$143," ")&amp;$D124</f>
        <v xml:space="preserve"> </v>
      </c>
      <c r="AV124" s="178">
        <f t="shared" ca="1" si="40"/>
        <v>0</v>
      </c>
      <c r="AW124" s="262">
        <f t="shared" ca="1" si="41"/>
        <v>0</v>
      </c>
      <c r="AX124" s="178"/>
      <c r="AY124" s="178"/>
      <c r="AZ124" s="178"/>
      <c r="BA124" s="178"/>
      <c r="BB124" s="178"/>
      <c r="BC124" s="178"/>
      <c r="BD124" s="178"/>
      <c r="BE124" s="178"/>
      <c r="BF124" s="178"/>
      <c r="BG124" s="178"/>
      <c r="BH124" s="178"/>
      <c r="BI124" s="178"/>
      <c r="BJ124" s="178"/>
      <c r="BK124" s="178"/>
      <c r="BL124" s="178"/>
      <c r="BM124" s="535">
        <f t="shared" si="39"/>
        <v>1</v>
      </c>
      <c r="BN124" s="361">
        <f t="shared" si="39"/>
        <v>1</v>
      </c>
      <c r="BO124" s="178"/>
      <c r="BP124" s="179"/>
      <c r="BQ124" s="325"/>
      <c r="BR124" s="10"/>
      <c r="BS124" s="10"/>
      <c r="BT124" s="10"/>
      <c r="IU124" s="21"/>
    </row>
    <row r="125" spans="1:255" customFormat="1" ht="12.75">
      <c r="A125" s="5"/>
      <c r="B125" s="13">
        <v>106</v>
      </c>
      <c r="C125" s="22"/>
      <c r="D125" s="116"/>
      <c r="E125" s="121"/>
      <c r="F125" s="121"/>
      <c r="G125" s="121" t="str">
        <f ca="1">IF(ISBLANK(D125),IF(AND(ISNUMBER(D124),D124&lt;$AF$5),'NTS ONLY_set_year'!$E$62,"- -"),IF(D125&gt;$AF$5,$AG$5,IF(D125&gt;D124+1,$AG$6,IF(D125&lt;D124,$AG$7,Y125))))</f>
        <v>- -</v>
      </c>
      <c r="H125" s="24"/>
      <c r="I125" s="23"/>
      <c r="J125" s="25"/>
      <c r="K125" s="38"/>
      <c r="L125" s="39"/>
      <c r="M125" s="37" t="str">
        <f t="shared" si="23"/>
        <v/>
      </c>
      <c r="N125" s="27"/>
      <c r="O125" s="28"/>
      <c r="P125" s="29"/>
      <c r="Q125" s="28"/>
      <c r="R125" s="26" t="str">
        <f t="shared" si="31"/>
        <v/>
      </c>
      <c r="S125" s="62"/>
      <c r="T125" s="179" t="str">
        <f ca="1">INDEX('NTS ONLY_set_year'!E:E,MATCH(TEXT($X125,"Ddd"),'NTS ONLY_set_year'!C:C,0))</f>
        <v>Dim</v>
      </c>
      <c r="U125" s="249" t="str">
        <f t="shared" ca="1" si="32"/>
        <v>juin</v>
      </c>
      <c r="V125" s="184"/>
      <c r="W125" s="179"/>
      <c r="X125" s="430">
        <f t="shared" ca="1" si="36"/>
        <v>42155</v>
      </c>
      <c r="Y125" s="568" t="str">
        <f t="shared" ca="1" si="33"/>
        <v>Dim. juin , 2015</v>
      </c>
      <c r="Z125" s="431">
        <f t="shared" ca="1" si="24"/>
        <v>30</v>
      </c>
      <c r="AA125" s="432">
        <f t="shared" ca="1" si="25"/>
        <v>6</v>
      </c>
      <c r="AB125" s="229">
        <f t="shared" ca="1" si="34"/>
        <v>0</v>
      </c>
      <c r="AC125" s="179"/>
      <c r="AD125" s="179"/>
      <c r="AE125" s="179"/>
      <c r="AF125" s="433">
        <f t="shared" ca="1" si="26"/>
        <v>99</v>
      </c>
      <c r="AG125" s="434">
        <f ca="1">MIN(AF125:AF$195)</f>
        <v>99</v>
      </c>
      <c r="AH125" s="178" t="b">
        <f t="shared" si="27"/>
        <v>0</v>
      </c>
      <c r="AI125" s="179"/>
      <c r="AJ125" s="435">
        <f t="shared" ca="1" si="28"/>
        <v>0</v>
      </c>
      <c r="AK125" s="229">
        <f>IF(D125&lt;&gt;D124,MAX(L$20:L124),AK124)</f>
        <v>0</v>
      </c>
      <c r="AL125" s="185" t="str">
        <f t="shared" si="37"/>
        <v>- -</v>
      </c>
      <c r="AM125" s="185">
        <f>MIN(K126:K$194)</f>
        <v>0</v>
      </c>
      <c r="AN125" s="438" t="str">
        <f t="shared" si="38"/>
        <v>- -</v>
      </c>
      <c r="AO125" s="178"/>
      <c r="AP125" s="438">
        <f t="shared" si="35"/>
        <v>999</v>
      </c>
      <c r="AQ125" s="431">
        <f t="shared" ca="1" si="29"/>
        <v>1</v>
      </c>
      <c r="AR125" s="431">
        <f t="shared" ca="1" si="30"/>
        <v>0</v>
      </c>
      <c r="AS125" s="178"/>
      <c r="AT125" s="178"/>
      <c r="AU125" s="361" t="str">
        <f>IF($C125=$AB$15,'NTS ONLY_set_year'!$E$143," ")&amp;$D125</f>
        <v xml:space="preserve"> </v>
      </c>
      <c r="AV125" s="178">
        <f t="shared" ca="1" si="40"/>
        <v>0</v>
      </c>
      <c r="AW125" s="262">
        <f t="shared" ca="1" si="41"/>
        <v>0</v>
      </c>
      <c r="AX125" s="178"/>
      <c r="AY125" s="178"/>
      <c r="AZ125" s="178"/>
      <c r="BA125" s="178"/>
      <c r="BB125" s="178"/>
      <c r="BC125" s="178"/>
      <c r="BD125" s="178"/>
      <c r="BE125" s="178"/>
      <c r="BF125" s="178"/>
      <c r="BG125" s="178"/>
      <c r="BH125" s="178"/>
      <c r="BI125" s="178"/>
      <c r="BJ125" s="178"/>
      <c r="BK125" s="178"/>
      <c r="BL125" s="178"/>
      <c r="BM125" s="535">
        <f t="shared" si="39"/>
        <v>1</v>
      </c>
      <c r="BN125" s="361">
        <f t="shared" si="39"/>
        <v>1</v>
      </c>
      <c r="BO125" s="178"/>
      <c r="BP125" s="179"/>
      <c r="BQ125" s="325"/>
      <c r="BR125" s="10"/>
      <c r="BS125" s="10"/>
      <c r="BT125" s="10"/>
      <c r="IU125" s="21"/>
    </row>
    <row r="126" spans="1:255" customFormat="1" ht="12.75">
      <c r="A126" s="5"/>
      <c r="B126" s="13">
        <v>107</v>
      </c>
      <c r="C126" s="22"/>
      <c r="D126" s="116"/>
      <c r="E126" s="121"/>
      <c r="F126" s="121"/>
      <c r="G126" s="121" t="str">
        <f ca="1">IF(ISBLANK(D126),IF(AND(ISNUMBER(D125),D125&lt;$AF$5),'NTS ONLY_set_year'!$E$62,"- -"),IF(D126&gt;$AF$5,$AG$5,IF(D126&gt;D125+1,$AG$6,IF(D126&lt;D125,$AG$7,Y126))))</f>
        <v>- -</v>
      </c>
      <c r="H126" s="24"/>
      <c r="I126" s="23"/>
      <c r="J126" s="25"/>
      <c r="K126" s="38"/>
      <c r="L126" s="39"/>
      <c r="M126" s="37" t="str">
        <f t="shared" si="23"/>
        <v/>
      </c>
      <c r="N126" s="27"/>
      <c r="O126" s="28"/>
      <c r="P126" s="29"/>
      <c r="Q126" s="28"/>
      <c r="R126" s="26" t="str">
        <f t="shared" si="31"/>
        <v/>
      </c>
      <c r="S126" s="62"/>
      <c r="T126" s="179" t="str">
        <f ca="1">INDEX('NTS ONLY_set_year'!E:E,MATCH(TEXT($X126,"Ddd"),'NTS ONLY_set_year'!C:C,0))</f>
        <v>Dim</v>
      </c>
      <c r="U126" s="249" t="str">
        <f t="shared" ca="1" si="32"/>
        <v>juin</v>
      </c>
      <c r="V126" s="184"/>
      <c r="W126" s="179"/>
      <c r="X126" s="430">
        <f t="shared" ca="1" si="36"/>
        <v>42155</v>
      </c>
      <c r="Y126" s="568" t="str">
        <f t="shared" ca="1" si="33"/>
        <v>Dim. juin , 2015</v>
      </c>
      <c r="Z126" s="431">
        <f t="shared" ca="1" si="24"/>
        <v>30</v>
      </c>
      <c r="AA126" s="432">
        <f t="shared" ca="1" si="25"/>
        <v>6</v>
      </c>
      <c r="AB126" s="229">
        <f t="shared" ca="1" si="34"/>
        <v>0</v>
      </c>
      <c r="AC126" s="179"/>
      <c r="AD126" s="179"/>
      <c r="AE126" s="179"/>
      <c r="AF126" s="433">
        <f t="shared" ca="1" si="26"/>
        <v>99</v>
      </c>
      <c r="AG126" s="434">
        <f ca="1">MIN(AF126:AF$195)</f>
        <v>99</v>
      </c>
      <c r="AH126" s="178" t="b">
        <f t="shared" si="27"/>
        <v>0</v>
      </c>
      <c r="AI126" s="179"/>
      <c r="AJ126" s="435">
        <f t="shared" ca="1" si="28"/>
        <v>0</v>
      </c>
      <c r="AK126" s="229">
        <f>IF(D126&lt;&gt;D125,MAX(L$20:L125),AK125)</f>
        <v>0</v>
      </c>
      <c r="AL126" s="185" t="str">
        <f t="shared" si="37"/>
        <v>- -</v>
      </c>
      <c r="AM126" s="185">
        <f>MIN(K127:K$194)</f>
        <v>0</v>
      </c>
      <c r="AN126" s="438" t="str">
        <f t="shared" si="38"/>
        <v>- -</v>
      </c>
      <c r="AO126" s="178"/>
      <c r="AP126" s="438">
        <f t="shared" si="35"/>
        <v>999</v>
      </c>
      <c r="AQ126" s="431">
        <f t="shared" ca="1" si="29"/>
        <v>1</v>
      </c>
      <c r="AR126" s="431">
        <f t="shared" ca="1" si="30"/>
        <v>0</v>
      </c>
      <c r="AS126" s="178"/>
      <c r="AT126" s="178"/>
      <c r="AU126" s="361" t="str">
        <f>IF($C126=$AB$15,'NTS ONLY_set_year'!$E$143," ")&amp;$D126</f>
        <v xml:space="preserve"> </v>
      </c>
      <c r="AV126" s="178">
        <f t="shared" ca="1" si="40"/>
        <v>0</v>
      </c>
      <c r="AW126" s="262">
        <f t="shared" ca="1" si="41"/>
        <v>0</v>
      </c>
      <c r="AX126" s="178"/>
      <c r="AY126" s="178"/>
      <c r="AZ126" s="178"/>
      <c r="BA126" s="178"/>
      <c r="BB126" s="178"/>
      <c r="BC126" s="178"/>
      <c r="BD126" s="178"/>
      <c r="BE126" s="178"/>
      <c r="BF126" s="178"/>
      <c r="BG126" s="178"/>
      <c r="BH126" s="178"/>
      <c r="BI126" s="178"/>
      <c r="BJ126" s="178"/>
      <c r="BK126" s="178"/>
      <c r="BL126" s="178"/>
      <c r="BM126" s="535">
        <f t="shared" si="39"/>
        <v>1</v>
      </c>
      <c r="BN126" s="361">
        <f t="shared" si="39"/>
        <v>1</v>
      </c>
      <c r="BO126" s="178"/>
      <c r="BP126" s="179"/>
      <c r="BQ126" s="325"/>
      <c r="BR126" s="10"/>
      <c r="BS126" s="10"/>
      <c r="BT126" s="10"/>
      <c r="IU126" s="21"/>
    </row>
    <row r="127" spans="1:255" customFormat="1" ht="12.75">
      <c r="A127" s="5"/>
      <c r="B127" s="13">
        <v>108</v>
      </c>
      <c r="C127" s="22"/>
      <c r="D127" s="116"/>
      <c r="E127" s="121"/>
      <c r="F127" s="121"/>
      <c r="G127" s="121" t="str">
        <f ca="1">IF(ISBLANK(D127),IF(AND(ISNUMBER(D126),D126&lt;$AF$5),'NTS ONLY_set_year'!$E$62,"- -"),IF(D127&gt;$AF$5,$AG$5,IF(D127&gt;D126+1,$AG$6,IF(D127&lt;D126,$AG$7,Y127))))</f>
        <v>- -</v>
      </c>
      <c r="H127" s="24"/>
      <c r="I127" s="23"/>
      <c r="J127" s="25"/>
      <c r="K127" s="38"/>
      <c r="L127" s="39"/>
      <c r="M127" s="37" t="str">
        <f t="shared" si="23"/>
        <v/>
      </c>
      <c r="N127" s="27"/>
      <c r="O127" s="28"/>
      <c r="P127" s="29"/>
      <c r="Q127" s="28"/>
      <c r="R127" s="26" t="str">
        <f t="shared" si="31"/>
        <v/>
      </c>
      <c r="S127" s="62"/>
      <c r="T127" s="179" t="str">
        <f ca="1">INDEX('NTS ONLY_set_year'!E:E,MATCH(TEXT($X127,"Ddd"),'NTS ONLY_set_year'!C:C,0))</f>
        <v>Dim</v>
      </c>
      <c r="U127" s="249" t="str">
        <f t="shared" ca="1" si="32"/>
        <v>juin</v>
      </c>
      <c r="V127" s="184"/>
      <c r="W127" s="179"/>
      <c r="X127" s="430">
        <f t="shared" ca="1" si="36"/>
        <v>42155</v>
      </c>
      <c r="Y127" s="568" t="str">
        <f t="shared" ca="1" si="33"/>
        <v>Dim. juin , 2015</v>
      </c>
      <c r="Z127" s="431">
        <f t="shared" ca="1" si="24"/>
        <v>30</v>
      </c>
      <c r="AA127" s="432">
        <f t="shared" ca="1" si="25"/>
        <v>6</v>
      </c>
      <c r="AB127" s="229">
        <f t="shared" ca="1" si="34"/>
        <v>0</v>
      </c>
      <c r="AC127" s="179"/>
      <c r="AD127" s="179"/>
      <c r="AE127" s="179"/>
      <c r="AF127" s="433">
        <f t="shared" ca="1" si="26"/>
        <v>99</v>
      </c>
      <c r="AG127" s="434">
        <f ca="1">MIN(AF127:AF$195)</f>
        <v>99</v>
      </c>
      <c r="AH127" s="178" t="b">
        <f t="shared" si="27"/>
        <v>0</v>
      </c>
      <c r="AI127" s="179"/>
      <c r="AJ127" s="435">
        <f t="shared" ca="1" si="28"/>
        <v>0</v>
      </c>
      <c r="AK127" s="229">
        <f>IF(D127&lt;&gt;D126,MAX(L$20:L126),AK126)</f>
        <v>0</v>
      </c>
      <c r="AL127" s="185" t="str">
        <f t="shared" si="37"/>
        <v>- -</v>
      </c>
      <c r="AM127" s="185">
        <f>MIN(K128:K$194)</f>
        <v>0</v>
      </c>
      <c r="AN127" s="438" t="str">
        <f t="shared" si="38"/>
        <v>- -</v>
      </c>
      <c r="AO127" s="178"/>
      <c r="AP127" s="438">
        <f t="shared" si="35"/>
        <v>999</v>
      </c>
      <c r="AQ127" s="431">
        <f t="shared" ca="1" si="29"/>
        <v>1</v>
      </c>
      <c r="AR127" s="431">
        <f t="shared" ca="1" si="30"/>
        <v>0</v>
      </c>
      <c r="AS127" s="178"/>
      <c r="AT127" s="178"/>
      <c r="AU127" s="361" t="str">
        <f>IF($C127=$AB$15,'NTS ONLY_set_year'!$E$143," ")&amp;$D127</f>
        <v xml:space="preserve"> </v>
      </c>
      <c r="AV127" s="178">
        <f t="shared" ca="1" si="40"/>
        <v>0</v>
      </c>
      <c r="AW127" s="262">
        <f t="shared" ca="1" si="41"/>
        <v>0</v>
      </c>
      <c r="AX127" s="178"/>
      <c r="AY127" s="178"/>
      <c r="AZ127" s="178"/>
      <c r="BA127" s="178"/>
      <c r="BB127" s="178"/>
      <c r="BC127" s="178"/>
      <c r="BD127" s="178"/>
      <c r="BE127" s="178"/>
      <c r="BF127" s="178"/>
      <c r="BG127" s="178"/>
      <c r="BH127" s="178"/>
      <c r="BI127" s="178"/>
      <c r="BJ127" s="178"/>
      <c r="BK127" s="178"/>
      <c r="BL127" s="178"/>
      <c r="BM127" s="535">
        <f t="shared" si="39"/>
        <v>1</v>
      </c>
      <c r="BN127" s="361">
        <f t="shared" si="39"/>
        <v>1</v>
      </c>
      <c r="BO127" s="178"/>
      <c r="BP127" s="179"/>
      <c r="BQ127" s="325"/>
      <c r="BR127" s="10"/>
      <c r="BS127" s="10"/>
      <c r="BT127" s="10"/>
      <c r="IU127" s="21"/>
    </row>
    <row r="128" spans="1:255" customFormat="1" ht="12.75">
      <c r="A128" s="5"/>
      <c r="B128" s="13">
        <v>109</v>
      </c>
      <c r="C128" s="22"/>
      <c r="D128" s="116"/>
      <c r="E128" s="121"/>
      <c r="F128" s="121"/>
      <c r="G128" s="121" t="str">
        <f ca="1">IF(ISBLANK(D128),IF(AND(ISNUMBER(D127),D127&lt;$AF$5),'NTS ONLY_set_year'!$E$62,"- -"),IF(D128&gt;$AF$5,$AG$5,IF(D128&gt;D127+1,$AG$6,IF(D128&lt;D127,$AG$7,Y128))))</f>
        <v>- -</v>
      </c>
      <c r="H128" s="24"/>
      <c r="I128" s="23"/>
      <c r="J128" s="25"/>
      <c r="K128" s="38"/>
      <c r="L128" s="39"/>
      <c r="M128" s="37" t="str">
        <f t="shared" si="23"/>
        <v/>
      </c>
      <c r="N128" s="27"/>
      <c r="O128" s="28"/>
      <c r="P128" s="29"/>
      <c r="Q128" s="28"/>
      <c r="R128" s="26" t="str">
        <f t="shared" si="31"/>
        <v/>
      </c>
      <c r="S128" s="62"/>
      <c r="T128" s="179" t="str">
        <f ca="1">INDEX('NTS ONLY_set_year'!E:E,MATCH(TEXT($X128,"Ddd"),'NTS ONLY_set_year'!C:C,0))</f>
        <v>Dim</v>
      </c>
      <c r="U128" s="249" t="str">
        <f t="shared" ca="1" si="32"/>
        <v>juin</v>
      </c>
      <c r="V128" s="184"/>
      <c r="W128" s="179"/>
      <c r="X128" s="430">
        <f t="shared" ca="1" si="36"/>
        <v>42155</v>
      </c>
      <c r="Y128" s="568" t="str">
        <f t="shared" ca="1" si="33"/>
        <v>Dim. juin , 2015</v>
      </c>
      <c r="Z128" s="431">
        <f t="shared" ca="1" si="24"/>
        <v>30</v>
      </c>
      <c r="AA128" s="432">
        <f t="shared" ca="1" si="25"/>
        <v>6</v>
      </c>
      <c r="AB128" s="229">
        <f t="shared" ca="1" si="34"/>
        <v>0</v>
      </c>
      <c r="AC128" s="179"/>
      <c r="AD128" s="179"/>
      <c r="AE128" s="179"/>
      <c r="AF128" s="433">
        <f t="shared" ca="1" si="26"/>
        <v>99</v>
      </c>
      <c r="AG128" s="434">
        <f ca="1">MIN(AF128:AF$195)</f>
        <v>99</v>
      </c>
      <c r="AH128" s="178" t="b">
        <f t="shared" si="27"/>
        <v>0</v>
      </c>
      <c r="AI128" s="179"/>
      <c r="AJ128" s="435">
        <f t="shared" ca="1" si="28"/>
        <v>0</v>
      </c>
      <c r="AK128" s="229">
        <f>IF(D128&lt;&gt;D127,MAX(L$20:L127),AK127)</f>
        <v>0</v>
      </c>
      <c r="AL128" s="185" t="str">
        <f t="shared" si="37"/>
        <v>- -</v>
      </c>
      <c r="AM128" s="185">
        <f>MIN(K129:K$194)</f>
        <v>0</v>
      </c>
      <c r="AN128" s="438" t="str">
        <f t="shared" si="38"/>
        <v>- -</v>
      </c>
      <c r="AO128" s="178"/>
      <c r="AP128" s="438">
        <f t="shared" si="35"/>
        <v>999</v>
      </c>
      <c r="AQ128" s="431">
        <f t="shared" ca="1" si="29"/>
        <v>1</v>
      </c>
      <c r="AR128" s="431">
        <f t="shared" ca="1" si="30"/>
        <v>0</v>
      </c>
      <c r="AS128" s="178"/>
      <c r="AT128" s="178"/>
      <c r="AU128" s="361" t="str">
        <f>IF($C128=$AB$15,'NTS ONLY_set_year'!$E$143," ")&amp;$D128</f>
        <v xml:space="preserve"> </v>
      </c>
      <c r="AV128" s="178">
        <f t="shared" ca="1" si="40"/>
        <v>0</v>
      </c>
      <c r="AW128" s="262">
        <f t="shared" ca="1" si="41"/>
        <v>0</v>
      </c>
      <c r="AX128" s="178"/>
      <c r="AY128" s="178"/>
      <c r="AZ128" s="178"/>
      <c r="BA128" s="178"/>
      <c r="BB128" s="178"/>
      <c r="BC128" s="178"/>
      <c r="BD128" s="178"/>
      <c r="BE128" s="178"/>
      <c r="BF128" s="178"/>
      <c r="BG128" s="178"/>
      <c r="BH128" s="178"/>
      <c r="BI128" s="178"/>
      <c r="BJ128" s="178"/>
      <c r="BK128" s="178"/>
      <c r="BL128" s="178"/>
      <c r="BM128" s="535">
        <f t="shared" si="39"/>
        <v>1</v>
      </c>
      <c r="BN128" s="361">
        <f t="shared" si="39"/>
        <v>1</v>
      </c>
      <c r="BO128" s="178"/>
      <c r="BP128" s="179"/>
      <c r="BQ128" s="325"/>
      <c r="BR128" s="10"/>
      <c r="BS128" s="10"/>
      <c r="BT128" s="10"/>
      <c r="IU128" s="21"/>
    </row>
    <row r="129" spans="1:255" customFormat="1" ht="12.75">
      <c r="A129" s="5"/>
      <c r="B129" s="13">
        <v>110</v>
      </c>
      <c r="C129" s="22"/>
      <c r="D129" s="116"/>
      <c r="E129" s="121"/>
      <c r="F129" s="121"/>
      <c r="G129" s="121" t="str">
        <f ca="1">IF(ISBLANK(D129),IF(AND(ISNUMBER(D128),D128&lt;$AF$5),'NTS ONLY_set_year'!$E$62,"- -"),IF(D129&gt;$AF$5,$AG$5,IF(D129&gt;D128+1,$AG$6,IF(D129&lt;D128,$AG$7,Y129))))</f>
        <v>- -</v>
      </c>
      <c r="H129" s="24"/>
      <c r="I129" s="23"/>
      <c r="J129" s="25"/>
      <c r="K129" s="38"/>
      <c r="L129" s="39"/>
      <c r="M129" s="37" t="str">
        <f t="shared" si="23"/>
        <v/>
      </c>
      <c r="N129" s="27"/>
      <c r="O129" s="28"/>
      <c r="P129" s="29"/>
      <c r="Q129" s="28"/>
      <c r="R129" s="26" t="str">
        <f t="shared" si="31"/>
        <v/>
      </c>
      <c r="S129" s="62"/>
      <c r="T129" s="179" t="str">
        <f ca="1">INDEX('NTS ONLY_set_year'!E:E,MATCH(TEXT($X129,"Ddd"),'NTS ONLY_set_year'!C:C,0))</f>
        <v>Dim</v>
      </c>
      <c r="U129" s="249" t="str">
        <f t="shared" ca="1" si="32"/>
        <v>juin</v>
      </c>
      <c r="V129" s="184"/>
      <c r="W129" s="179"/>
      <c r="X129" s="430">
        <f t="shared" ca="1" si="36"/>
        <v>42155</v>
      </c>
      <c r="Y129" s="568" t="str">
        <f t="shared" ca="1" si="33"/>
        <v>Dim. juin , 2015</v>
      </c>
      <c r="Z129" s="431">
        <f t="shared" ca="1" si="24"/>
        <v>30</v>
      </c>
      <c r="AA129" s="432">
        <f t="shared" ca="1" si="25"/>
        <v>6</v>
      </c>
      <c r="AB129" s="229">
        <f t="shared" ca="1" si="34"/>
        <v>0</v>
      </c>
      <c r="AC129" s="179"/>
      <c r="AD129" s="179"/>
      <c r="AE129" s="179"/>
      <c r="AF129" s="433">
        <f t="shared" ca="1" si="26"/>
        <v>99</v>
      </c>
      <c r="AG129" s="434">
        <f ca="1">MIN(AF129:AF$195)</f>
        <v>99</v>
      </c>
      <c r="AH129" s="178" t="b">
        <f t="shared" si="27"/>
        <v>0</v>
      </c>
      <c r="AI129" s="179"/>
      <c r="AJ129" s="435">
        <f t="shared" ca="1" si="28"/>
        <v>0</v>
      </c>
      <c r="AK129" s="229">
        <f>IF(D129&lt;&gt;D128,MAX(L$20:L128),AK128)</f>
        <v>0</v>
      </c>
      <c r="AL129" s="185" t="str">
        <f t="shared" si="37"/>
        <v>- -</v>
      </c>
      <c r="AM129" s="185">
        <f>MIN(K130:K$194)</f>
        <v>0</v>
      </c>
      <c r="AN129" s="438" t="str">
        <f t="shared" si="38"/>
        <v>- -</v>
      </c>
      <c r="AO129" s="178"/>
      <c r="AP129" s="438">
        <f t="shared" si="35"/>
        <v>999</v>
      </c>
      <c r="AQ129" s="431">
        <f t="shared" ca="1" si="29"/>
        <v>1</v>
      </c>
      <c r="AR129" s="431">
        <f t="shared" ca="1" si="30"/>
        <v>0</v>
      </c>
      <c r="AS129" s="178"/>
      <c r="AT129" s="178"/>
      <c r="AU129" s="361" t="str">
        <f>IF($C129=$AB$15,'NTS ONLY_set_year'!$E$143," ")&amp;$D129</f>
        <v xml:space="preserve"> </v>
      </c>
      <c r="AV129" s="178">
        <f t="shared" ca="1" si="40"/>
        <v>0</v>
      </c>
      <c r="AW129" s="262">
        <f t="shared" ca="1" si="41"/>
        <v>0</v>
      </c>
      <c r="AX129" s="178"/>
      <c r="AY129" s="178"/>
      <c r="AZ129" s="178"/>
      <c r="BA129" s="178"/>
      <c r="BB129" s="178"/>
      <c r="BC129" s="178"/>
      <c r="BD129" s="178"/>
      <c r="BE129" s="178"/>
      <c r="BF129" s="178"/>
      <c r="BG129" s="178"/>
      <c r="BH129" s="178"/>
      <c r="BI129" s="178"/>
      <c r="BJ129" s="178"/>
      <c r="BK129" s="178"/>
      <c r="BL129" s="178"/>
      <c r="BM129" s="535">
        <f t="shared" si="39"/>
        <v>1</v>
      </c>
      <c r="BN129" s="361">
        <f t="shared" si="39"/>
        <v>1</v>
      </c>
      <c r="BO129" s="178"/>
      <c r="BP129" s="179"/>
      <c r="BQ129" s="325"/>
      <c r="BR129" s="10"/>
      <c r="BS129" s="10"/>
      <c r="BT129" s="10"/>
      <c r="IU129" s="21"/>
    </row>
    <row r="130" spans="1:255" customFormat="1" ht="12.75">
      <c r="A130" s="5"/>
      <c r="B130" s="13">
        <v>111</v>
      </c>
      <c r="C130" s="22"/>
      <c r="D130" s="116"/>
      <c r="E130" s="121"/>
      <c r="F130" s="121"/>
      <c r="G130" s="121" t="str">
        <f ca="1">IF(ISBLANK(D130),IF(AND(ISNUMBER(D129),D129&lt;$AF$5),'NTS ONLY_set_year'!$E$62,"- -"),IF(D130&gt;$AF$5,$AG$5,IF(D130&gt;D129+1,$AG$6,IF(D130&lt;D129,$AG$7,Y130))))</f>
        <v>- -</v>
      </c>
      <c r="H130" s="24"/>
      <c r="I130" s="23"/>
      <c r="J130" s="25"/>
      <c r="K130" s="38"/>
      <c r="L130" s="39"/>
      <c r="M130" s="37" t="str">
        <f t="shared" si="23"/>
        <v/>
      </c>
      <c r="N130" s="27"/>
      <c r="O130" s="28"/>
      <c r="P130" s="29"/>
      <c r="Q130" s="28"/>
      <c r="R130" s="26" t="str">
        <f t="shared" si="31"/>
        <v/>
      </c>
      <c r="S130" s="62"/>
      <c r="T130" s="179" t="str">
        <f ca="1">INDEX('NTS ONLY_set_year'!E:E,MATCH(TEXT($X130,"Ddd"),'NTS ONLY_set_year'!C:C,0))</f>
        <v>Dim</v>
      </c>
      <c r="U130" s="249" t="str">
        <f t="shared" ca="1" si="32"/>
        <v>juin</v>
      </c>
      <c r="V130" s="184"/>
      <c r="W130" s="179"/>
      <c r="X130" s="430">
        <f t="shared" ca="1" si="36"/>
        <v>42155</v>
      </c>
      <c r="Y130" s="568" t="str">
        <f t="shared" ca="1" si="33"/>
        <v>Dim. juin , 2015</v>
      </c>
      <c r="Z130" s="431">
        <f t="shared" ca="1" si="24"/>
        <v>30</v>
      </c>
      <c r="AA130" s="432">
        <f t="shared" ca="1" si="25"/>
        <v>6</v>
      </c>
      <c r="AB130" s="229">
        <f t="shared" ca="1" si="34"/>
        <v>0</v>
      </c>
      <c r="AC130" s="179"/>
      <c r="AD130" s="179"/>
      <c r="AE130" s="179"/>
      <c r="AF130" s="433">
        <f t="shared" ca="1" si="26"/>
        <v>99</v>
      </c>
      <c r="AG130" s="434">
        <f ca="1">MIN(AF130:AF$195)</f>
        <v>99</v>
      </c>
      <c r="AH130" s="178" t="b">
        <f t="shared" si="27"/>
        <v>0</v>
      </c>
      <c r="AI130" s="179"/>
      <c r="AJ130" s="435">
        <f t="shared" ca="1" si="28"/>
        <v>0</v>
      </c>
      <c r="AK130" s="229">
        <f>IF(D130&lt;&gt;D129,MAX(L$20:L129),AK129)</f>
        <v>0</v>
      </c>
      <c r="AL130" s="185" t="str">
        <f t="shared" si="37"/>
        <v>- -</v>
      </c>
      <c r="AM130" s="185">
        <f>MIN(K131:K$194)</f>
        <v>0</v>
      </c>
      <c r="AN130" s="438" t="str">
        <f t="shared" si="38"/>
        <v>- -</v>
      </c>
      <c r="AO130" s="178"/>
      <c r="AP130" s="438">
        <f t="shared" si="35"/>
        <v>999</v>
      </c>
      <c r="AQ130" s="431">
        <f t="shared" ca="1" si="29"/>
        <v>1</v>
      </c>
      <c r="AR130" s="431">
        <f t="shared" ca="1" si="30"/>
        <v>0</v>
      </c>
      <c r="AS130" s="178"/>
      <c r="AT130" s="178"/>
      <c r="AU130" s="361" t="str">
        <f>IF($C130=$AB$15,'NTS ONLY_set_year'!$E$143," ")&amp;$D130</f>
        <v xml:space="preserve"> </v>
      </c>
      <c r="AV130" s="178">
        <f t="shared" ca="1" si="40"/>
        <v>0</v>
      </c>
      <c r="AW130" s="262">
        <f t="shared" ca="1" si="41"/>
        <v>0</v>
      </c>
      <c r="AX130" s="178"/>
      <c r="AY130" s="178"/>
      <c r="AZ130" s="178"/>
      <c r="BA130" s="178"/>
      <c r="BB130" s="178"/>
      <c r="BC130" s="178"/>
      <c r="BD130" s="178"/>
      <c r="BE130" s="178"/>
      <c r="BF130" s="178"/>
      <c r="BG130" s="178"/>
      <c r="BH130" s="178"/>
      <c r="BI130" s="178"/>
      <c r="BJ130" s="178"/>
      <c r="BK130" s="178"/>
      <c r="BL130" s="178"/>
      <c r="BM130" s="535">
        <f t="shared" si="39"/>
        <v>1</v>
      </c>
      <c r="BN130" s="361">
        <f t="shared" si="39"/>
        <v>1</v>
      </c>
      <c r="BO130" s="178"/>
      <c r="BP130" s="179"/>
      <c r="BQ130" s="325"/>
      <c r="BR130" s="10"/>
      <c r="BS130" s="10"/>
      <c r="BT130" s="10"/>
      <c r="IU130" s="21"/>
    </row>
    <row r="131" spans="1:255" customFormat="1" ht="12.75">
      <c r="A131" s="5"/>
      <c r="B131" s="13">
        <v>112</v>
      </c>
      <c r="C131" s="22"/>
      <c r="D131" s="116"/>
      <c r="E131" s="121"/>
      <c r="F131" s="121"/>
      <c r="G131" s="121" t="str">
        <f ca="1">IF(ISBLANK(D131),IF(AND(ISNUMBER(D130),D130&lt;$AF$5),'NTS ONLY_set_year'!$E$62,"- -"),IF(D131&gt;$AF$5,$AG$5,IF(D131&gt;D130+1,$AG$6,IF(D131&lt;D130,$AG$7,Y131))))</f>
        <v>- -</v>
      </c>
      <c r="H131" s="24"/>
      <c r="I131" s="23"/>
      <c r="J131" s="25"/>
      <c r="K131" s="38"/>
      <c r="L131" s="39"/>
      <c r="M131" s="37" t="str">
        <f t="shared" si="23"/>
        <v/>
      </c>
      <c r="N131" s="27"/>
      <c r="O131" s="28"/>
      <c r="P131" s="29"/>
      <c r="Q131" s="28"/>
      <c r="R131" s="26" t="str">
        <f t="shared" si="31"/>
        <v/>
      </c>
      <c r="S131" s="62"/>
      <c r="T131" s="179" t="str">
        <f ca="1">INDEX('NTS ONLY_set_year'!E:E,MATCH(TEXT($X131,"Ddd"),'NTS ONLY_set_year'!C:C,0))</f>
        <v>Dim</v>
      </c>
      <c r="U131" s="249" t="str">
        <f t="shared" ca="1" si="32"/>
        <v>juin</v>
      </c>
      <c r="V131" s="184"/>
      <c r="W131" s="179"/>
      <c r="X131" s="430">
        <f t="shared" ca="1" si="36"/>
        <v>42155</v>
      </c>
      <c r="Y131" s="568" t="str">
        <f t="shared" ca="1" si="33"/>
        <v>Dim. juin , 2015</v>
      </c>
      <c r="Z131" s="431">
        <f t="shared" ca="1" si="24"/>
        <v>30</v>
      </c>
      <c r="AA131" s="432">
        <f t="shared" ca="1" si="25"/>
        <v>6</v>
      </c>
      <c r="AB131" s="229">
        <f t="shared" ca="1" si="34"/>
        <v>0</v>
      </c>
      <c r="AC131" s="179"/>
      <c r="AD131" s="179"/>
      <c r="AE131" s="179"/>
      <c r="AF131" s="433">
        <f t="shared" ca="1" si="26"/>
        <v>99</v>
      </c>
      <c r="AG131" s="434">
        <f ca="1">MIN(AF131:AF$195)</f>
        <v>99</v>
      </c>
      <c r="AH131" s="178" t="b">
        <f t="shared" si="27"/>
        <v>0</v>
      </c>
      <c r="AI131" s="179"/>
      <c r="AJ131" s="435">
        <f t="shared" ca="1" si="28"/>
        <v>0</v>
      </c>
      <c r="AK131" s="229">
        <f>IF(D131&lt;&gt;D130,MAX(L$20:L130),AK130)</f>
        <v>0</v>
      </c>
      <c r="AL131" s="185" t="str">
        <f t="shared" si="37"/>
        <v>- -</v>
      </c>
      <c r="AM131" s="185">
        <f>MIN(K132:K$194)</f>
        <v>0</v>
      </c>
      <c r="AN131" s="438" t="str">
        <f t="shared" si="38"/>
        <v>- -</v>
      </c>
      <c r="AO131" s="178"/>
      <c r="AP131" s="438">
        <f t="shared" si="35"/>
        <v>999</v>
      </c>
      <c r="AQ131" s="431">
        <f t="shared" ca="1" si="29"/>
        <v>1</v>
      </c>
      <c r="AR131" s="431">
        <f t="shared" ca="1" si="30"/>
        <v>0</v>
      </c>
      <c r="AS131" s="178"/>
      <c r="AT131" s="178"/>
      <c r="AU131" s="361" t="str">
        <f>IF($C131=$AB$15,'NTS ONLY_set_year'!$E$143," ")&amp;$D131</f>
        <v xml:space="preserve"> </v>
      </c>
      <c r="AV131" s="178">
        <f t="shared" ca="1" si="40"/>
        <v>0</v>
      </c>
      <c r="AW131" s="262">
        <f t="shared" ca="1" si="41"/>
        <v>0</v>
      </c>
      <c r="AX131" s="178"/>
      <c r="AY131" s="178"/>
      <c r="AZ131" s="178"/>
      <c r="BA131" s="178"/>
      <c r="BB131" s="178"/>
      <c r="BC131" s="178"/>
      <c r="BD131" s="178"/>
      <c r="BE131" s="178"/>
      <c r="BF131" s="178"/>
      <c r="BG131" s="178"/>
      <c r="BH131" s="178"/>
      <c r="BI131" s="178"/>
      <c r="BJ131" s="178"/>
      <c r="BK131" s="178"/>
      <c r="BL131" s="178"/>
      <c r="BM131" s="535">
        <f t="shared" si="39"/>
        <v>1</v>
      </c>
      <c r="BN131" s="361">
        <f t="shared" si="39"/>
        <v>1</v>
      </c>
      <c r="BO131" s="178"/>
      <c r="BP131" s="179"/>
      <c r="BQ131" s="325"/>
      <c r="BR131" s="10"/>
      <c r="BS131" s="10"/>
      <c r="BT131" s="10"/>
      <c r="IU131" s="21"/>
    </row>
    <row r="132" spans="1:255" customFormat="1" ht="12.75">
      <c r="A132" s="5"/>
      <c r="B132" s="13">
        <v>113</v>
      </c>
      <c r="C132" s="22"/>
      <c r="D132" s="116"/>
      <c r="E132" s="121"/>
      <c r="F132" s="121"/>
      <c r="G132" s="121" t="str">
        <f ca="1">IF(ISBLANK(D132),IF(AND(ISNUMBER(D131),D131&lt;$AF$5),'NTS ONLY_set_year'!$E$62,"- -"),IF(D132&gt;$AF$5,$AG$5,IF(D132&gt;D131+1,$AG$6,IF(D132&lt;D131,$AG$7,Y132))))</f>
        <v>- -</v>
      </c>
      <c r="H132" s="24"/>
      <c r="I132" s="23"/>
      <c r="J132" s="25"/>
      <c r="K132" s="38"/>
      <c r="L132" s="39"/>
      <c r="M132" s="37" t="str">
        <f t="shared" si="23"/>
        <v/>
      </c>
      <c r="N132" s="27"/>
      <c r="O132" s="28"/>
      <c r="P132" s="29"/>
      <c r="Q132" s="28"/>
      <c r="R132" s="26" t="str">
        <f t="shared" si="31"/>
        <v/>
      </c>
      <c r="S132" s="62"/>
      <c r="T132" s="179" t="str">
        <f ca="1">INDEX('NTS ONLY_set_year'!E:E,MATCH(TEXT($X132,"Ddd"),'NTS ONLY_set_year'!C:C,0))</f>
        <v>Dim</v>
      </c>
      <c r="U132" s="249" t="str">
        <f t="shared" ca="1" si="32"/>
        <v>juin</v>
      </c>
      <c r="V132" s="184"/>
      <c r="W132" s="179"/>
      <c r="X132" s="430">
        <f t="shared" ca="1" si="36"/>
        <v>42155</v>
      </c>
      <c r="Y132" s="568" t="str">
        <f t="shared" ca="1" si="33"/>
        <v>Dim. juin , 2015</v>
      </c>
      <c r="Z132" s="431">
        <f t="shared" ca="1" si="24"/>
        <v>30</v>
      </c>
      <c r="AA132" s="432">
        <f t="shared" ca="1" si="25"/>
        <v>6</v>
      </c>
      <c r="AB132" s="229">
        <f t="shared" ca="1" si="34"/>
        <v>0</v>
      </c>
      <c r="AC132" s="179"/>
      <c r="AD132" s="179"/>
      <c r="AE132" s="179"/>
      <c r="AF132" s="433">
        <f t="shared" ca="1" si="26"/>
        <v>99</v>
      </c>
      <c r="AG132" s="434">
        <f ca="1">MIN(AF132:AF$195)</f>
        <v>99</v>
      </c>
      <c r="AH132" s="178" t="b">
        <f t="shared" si="27"/>
        <v>0</v>
      </c>
      <c r="AI132" s="179"/>
      <c r="AJ132" s="435">
        <f t="shared" ca="1" si="28"/>
        <v>0</v>
      </c>
      <c r="AK132" s="229">
        <f>IF(D132&lt;&gt;D131,MAX(L$20:L131),AK131)</f>
        <v>0</v>
      </c>
      <c r="AL132" s="185" t="str">
        <f t="shared" si="37"/>
        <v>- -</v>
      </c>
      <c r="AM132" s="185">
        <f>MIN(K133:K$194)</f>
        <v>0</v>
      </c>
      <c r="AN132" s="438" t="str">
        <f t="shared" si="38"/>
        <v>- -</v>
      </c>
      <c r="AO132" s="178"/>
      <c r="AP132" s="438">
        <f t="shared" si="35"/>
        <v>999</v>
      </c>
      <c r="AQ132" s="431">
        <f t="shared" ca="1" si="29"/>
        <v>1</v>
      </c>
      <c r="AR132" s="431">
        <f t="shared" ca="1" si="30"/>
        <v>0</v>
      </c>
      <c r="AS132" s="178"/>
      <c r="AT132" s="178"/>
      <c r="AU132" s="361" t="str">
        <f>IF($C132=$AB$15,'NTS ONLY_set_year'!$E$143," ")&amp;$D132</f>
        <v xml:space="preserve"> </v>
      </c>
      <c r="AV132" s="178">
        <f t="shared" ca="1" si="40"/>
        <v>0</v>
      </c>
      <c r="AW132" s="262">
        <f t="shared" ca="1" si="41"/>
        <v>0</v>
      </c>
      <c r="AX132" s="178"/>
      <c r="AY132" s="178"/>
      <c r="AZ132" s="178"/>
      <c r="BA132" s="178"/>
      <c r="BB132" s="178"/>
      <c r="BC132" s="178"/>
      <c r="BD132" s="178"/>
      <c r="BE132" s="178"/>
      <c r="BF132" s="178"/>
      <c r="BG132" s="178"/>
      <c r="BH132" s="178"/>
      <c r="BI132" s="178"/>
      <c r="BJ132" s="178"/>
      <c r="BK132" s="178"/>
      <c r="BL132" s="178"/>
      <c r="BM132" s="535">
        <f t="shared" si="39"/>
        <v>1</v>
      </c>
      <c r="BN132" s="361">
        <f t="shared" si="39"/>
        <v>1</v>
      </c>
      <c r="BO132" s="178"/>
      <c r="BP132" s="179"/>
      <c r="BQ132" s="325"/>
      <c r="BR132" s="10"/>
      <c r="BS132" s="10"/>
      <c r="BT132" s="10"/>
      <c r="IU132" s="21"/>
    </row>
    <row r="133" spans="1:255" customFormat="1" ht="12.75">
      <c r="A133" s="5"/>
      <c r="B133" s="13">
        <v>114</v>
      </c>
      <c r="C133" s="22"/>
      <c r="D133" s="116"/>
      <c r="E133" s="121"/>
      <c r="F133" s="121"/>
      <c r="G133" s="121" t="str">
        <f ca="1">IF(ISBLANK(D133),IF(AND(ISNUMBER(D132),D132&lt;$AF$5),'NTS ONLY_set_year'!$E$62,"- -"),IF(D133&gt;$AF$5,$AG$5,IF(D133&gt;D132+1,$AG$6,IF(D133&lt;D132,$AG$7,Y133))))</f>
        <v>- -</v>
      </c>
      <c r="H133" s="24"/>
      <c r="I133" s="23"/>
      <c r="J133" s="25"/>
      <c r="K133" s="38"/>
      <c r="L133" s="39"/>
      <c r="M133" s="37" t="str">
        <f t="shared" si="23"/>
        <v/>
      </c>
      <c r="N133" s="27"/>
      <c r="O133" s="28"/>
      <c r="P133" s="29"/>
      <c r="Q133" s="28"/>
      <c r="R133" s="26" t="str">
        <f t="shared" si="31"/>
        <v/>
      </c>
      <c r="S133" s="62"/>
      <c r="T133" s="179" t="str">
        <f ca="1">INDEX('NTS ONLY_set_year'!E:E,MATCH(TEXT($X133,"Ddd"),'NTS ONLY_set_year'!C:C,0))</f>
        <v>Dim</v>
      </c>
      <c r="U133" s="249" t="str">
        <f t="shared" ca="1" si="32"/>
        <v>juin</v>
      </c>
      <c r="V133" s="184"/>
      <c r="W133" s="179"/>
      <c r="X133" s="430">
        <f t="shared" ca="1" si="36"/>
        <v>42155</v>
      </c>
      <c r="Y133" s="568" t="str">
        <f t="shared" ca="1" si="33"/>
        <v>Dim. juin , 2015</v>
      </c>
      <c r="Z133" s="431">
        <f t="shared" ca="1" si="24"/>
        <v>30</v>
      </c>
      <c r="AA133" s="432">
        <f t="shared" ca="1" si="25"/>
        <v>6</v>
      </c>
      <c r="AB133" s="229">
        <f t="shared" ca="1" si="34"/>
        <v>0</v>
      </c>
      <c r="AC133" s="179"/>
      <c r="AD133" s="179"/>
      <c r="AE133" s="179"/>
      <c r="AF133" s="433">
        <f t="shared" ca="1" si="26"/>
        <v>99</v>
      </c>
      <c r="AG133" s="434">
        <f ca="1">MIN(AF133:AF$195)</f>
        <v>99</v>
      </c>
      <c r="AH133" s="178" t="b">
        <f t="shared" si="27"/>
        <v>0</v>
      </c>
      <c r="AI133" s="179"/>
      <c r="AJ133" s="435">
        <f t="shared" ca="1" si="28"/>
        <v>0</v>
      </c>
      <c r="AK133" s="229">
        <f>IF(D133&lt;&gt;D132,MAX(L$20:L132),AK132)</f>
        <v>0</v>
      </c>
      <c r="AL133" s="185" t="str">
        <f t="shared" si="37"/>
        <v>- -</v>
      </c>
      <c r="AM133" s="185">
        <f>MIN(K134:K$194)</f>
        <v>0</v>
      </c>
      <c r="AN133" s="438" t="str">
        <f t="shared" si="38"/>
        <v>- -</v>
      </c>
      <c r="AO133" s="178"/>
      <c r="AP133" s="438">
        <f t="shared" si="35"/>
        <v>999</v>
      </c>
      <c r="AQ133" s="431">
        <f t="shared" ca="1" si="29"/>
        <v>1</v>
      </c>
      <c r="AR133" s="431">
        <f t="shared" ca="1" si="30"/>
        <v>0</v>
      </c>
      <c r="AS133" s="178"/>
      <c r="AT133" s="178"/>
      <c r="AU133" s="361" t="str">
        <f>IF($C133=$AB$15,'NTS ONLY_set_year'!$E$143," ")&amp;$D133</f>
        <v xml:space="preserve"> </v>
      </c>
      <c r="AV133" s="178">
        <f t="shared" ca="1" si="40"/>
        <v>0</v>
      </c>
      <c r="AW133" s="262">
        <f t="shared" ca="1" si="41"/>
        <v>0</v>
      </c>
      <c r="AX133" s="178"/>
      <c r="AY133" s="178"/>
      <c r="AZ133" s="178"/>
      <c r="BA133" s="178"/>
      <c r="BB133" s="178"/>
      <c r="BC133" s="178"/>
      <c r="BD133" s="178"/>
      <c r="BE133" s="178"/>
      <c r="BF133" s="178"/>
      <c r="BG133" s="178"/>
      <c r="BH133" s="178"/>
      <c r="BI133" s="178"/>
      <c r="BJ133" s="178"/>
      <c r="BK133" s="178"/>
      <c r="BL133" s="178"/>
      <c r="BM133" s="535">
        <f t="shared" si="39"/>
        <v>1</v>
      </c>
      <c r="BN133" s="361">
        <f t="shared" si="39"/>
        <v>1</v>
      </c>
      <c r="BO133" s="178"/>
      <c r="BP133" s="179"/>
      <c r="BQ133" s="325"/>
      <c r="BR133" s="10"/>
      <c r="BS133" s="10"/>
      <c r="BT133" s="10"/>
      <c r="IU133" s="21"/>
    </row>
    <row r="134" spans="1:255" customFormat="1" ht="12.75">
      <c r="A134" s="5"/>
      <c r="B134" s="13">
        <v>115</v>
      </c>
      <c r="C134" s="22"/>
      <c r="D134" s="116"/>
      <c r="E134" s="121"/>
      <c r="F134" s="121"/>
      <c r="G134" s="121" t="str">
        <f ca="1">IF(ISBLANK(D134),IF(AND(ISNUMBER(D133),D133&lt;$AF$5),'NTS ONLY_set_year'!$E$62,"- -"),IF(D134&gt;$AF$5,$AG$5,IF(D134&gt;D133+1,$AG$6,IF(D134&lt;D133,$AG$7,Y134))))</f>
        <v>- -</v>
      </c>
      <c r="H134" s="24"/>
      <c r="I134" s="23"/>
      <c r="J134" s="25"/>
      <c r="K134" s="38"/>
      <c r="L134" s="39"/>
      <c r="M134" s="37" t="str">
        <f t="shared" si="23"/>
        <v/>
      </c>
      <c r="N134" s="27"/>
      <c r="O134" s="28"/>
      <c r="P134" s="29"/>
      <c r="Q134" s="28"/>
      <c r="R134" s="26" t="str">
        <f t="shared" si="31"/>
        <v/>
      </c>
      <c r="S134" s="62"/>
      <c r="T134" s="179" t="str">
        <f ca="1">INDEX('NTS ONLY_set_year'!E:E,MATCH(TEXT($X134,"Ddd"),'NTS ONLY_set_year'!C:C,0))</f>
        <v>Dim</v>
      </c>
      <c r="U134" s="249" t="str">
        <f t="shared" ca="1" si="32"/>
        <v>juin</v>
      </c>
      <c r="V134" s="184"/>
      <c r="W134" s="179"/>
      <c r="X134" s="430">
        <f t="shared" ca="1" si="36"/>
        <v>42155</v>
      </c>
      <c r="Y134" s="568" t="str">
        <f t="shared" ca="1" si="33"/>
        <v>Dim. juin , 2015</v>
      </c>
      <c r="Z134" s="431">
        <f t="shared" ca="1" si="24"/>
        <v>30</v>
      </c>
      <c r="AA134" s="432">
        <f t="shared" ca="1" si="25"/>
        <v>6</v>
      </c>
      <c r="AB134" s="229">
        <f t="shared" ca="1" si="34"/>
        <v>0</v>
      </c>
      <c r="AC134" s="179"/>
      <c r="AD134" s="179"/>
      <c r="AE134" s="179"/>
      <c r="AF134" s="433">
        <f t="shared" ca="1" si="26"/>
        <v>99</v>
      </c>
      <c r="AG134" s="434">
        <f ca="1">MIN(AF134:AF$195)</f>
        <v>99</v>
      </c>
      <c r="AH134" s="178" t="b">
        <f t="shared" si="27"/>
        <v>0</v>
      </c>
      <c r="AI134" s="179"/>
      <c r="AJ134" s="435">
        <f t="shared" ca="1" si="28"/>
        <v>0</v>
      </c>
      <c r="AK134" s="229">
        <f>IF(D134&lt;&gt;D133,MAX(L$20:L133),AK133)</f>
        <v>0</v>
      </c>
      <c r="AL134" s="185" t="str">
        <f t="shared" si="37"/>
        <v>- -</v>
      </c>
      <c r="AM134" s="185">
        <f>MIN(K135:K$194)</f>
        <v>0</v>
      </c>
      <c r="AN134" s="438" t="str">
        <f t="shared" si="38"/>
        <v>- -</v>
      </c>
      <c r="AO134" s="178"/>
      <c r="AP134" s="438">
        <f t="shared" si="35"/>
        <v>999</v>
      </c>
      <c r="AQ134" s="431">
        <f t="shared" ca="1" si="29"/>
        <v>1</v>
      </c>
      <c r="AR134" s="431">
        <f t="shared" ca="1" si="30"/>
        <v>0</v>
      </c>
      <c r="AS134" s="178"/>
      <c r="AT134" s="178"/>
      <c r="AU134" s="361" t="str">
        <f>IF($C134=$AB$15,'NTS ONLY_set_year'!$E$143," ")&amp;$D134</f>
        <v xml:space="preserve"> </v>
      </c>
      <c r="AV134" s="178">
        <f t="shared" ca="1" si="40"/>
        <v>0</v>
      </c>
      <c r="AW134" s="262">
        <f t="shared" ca="1" si="41"/>
        <v>0</v>
      </c>
      <c r="AX134" s="178"/>
      <c r="AY134" s="178"/>
      <c r="AZ134" s="178"/>
      <c r="BA134" s="178"/>
      <c r="BB134" s="178"/>
      <c r="BC134" s="178"/>
      <c r="BD134" s="178"/>
      <c r="BE134" s="178"/>
      <c r="BF134" s="178"/>
      <c r="BG134" s="178"/>
      <c r="BH134" s="178"/>
      <c r="BI134" s="178"/>
      <c r="BJ134" s="178"/>
      <c r="BK134" s="178"/>
      <c r="BL134" s="178"/>
      <c r="BM134" s="535">
        <f t="shared" si="39"/>
        <v>1</v>
      </c>
      <c r="BN134" s="361">
        <f t="shared" si="39"/>
        <v>1</v>
      </c>
      <c r="BO134" s="178"/>
      <c r="BP134" s="179"/>
      <c r="BQ134" s="325"/>
      <c r="BR134" s="10"/>
      <c r="BS134" s="10"/>
      <c r="BT134" s="10"/>
      <c r="IU134" s="21"/>
    </row>
    <row r="135" spans="1:255" customFormat="1" ht="12.75">
      <c r="A135" s="5"/>
      <c r="B135" s="13">
        <v>116</v>
      </c>
      <c r="C135" s="22"/>
      <c r="D135" s="116"/>
      <c r="E135" s="121"/>
      <c r="F135" s="121"/>
      <c r="G135" s="121" t="str">
        <f ca="1">IF(ISBLANK(D135),IF(AND(ISNUMBER(D134),D134&lt;$AF$5),'NTS ONLY_set_year'!$E$62,"- -"),IF(D135&gt;$AF$5,$AG$5,IF(D135&gt;D134+1,$AG$6,IF(D135&lt;D134,$AG$7,Y135))))</f>
        <v>- -</v>
      </c>
      <c r="H135" s="24"/>
      <c r="I135" s="23"/>
      <c r="J135" s="25"/>
      <c r="K135" s="38"/>
      <c r="L135" s="39"/>
      <c r="M135" s="37" t="str">
        <f t="shared" si="23"/>
        <v/>
      </c>
      <c r="N135" s="27"/>
      <c r="O135" s="28"/>
      <c r="P135" s="29"/>
      <c r="Q135" s="28"/>
      <c r="R135" s="26" t="str">
        <f t="shared" si="31"/>
        <v/>
      </c>
      <c r="S135" s="62"/>
      <c r="T135" s="179" t="str">
        <f ca="1">INDEX('NTS ONLY_set_year'!E:E,MATCH(TEXT($X135,"Ddd"),'NTS ONLY_set_year'!C:C,0))</f>
        <v>Dim</v>
      </c>
      <c r="U135" s="249" t="str">
        <f t="shared" ca="1" si="32"/>
        <v>juin</v>
      </c>
      <c r="V135" s="184"/>
      <c r="W135" s="179"/>
      <c r="X135" s="430">
        <f t="shared" ca="1" si="36"/>
        <v>42155</v>
      </c>
      <c r="Y135" s="568" t="str">
        <f t="shared" ca="1" si="33"/>
        <v>Dim. juin , 2015</v>
      </c>
      <c r="Z135" s="431">
        <f t="shared" ca="1" si="24"/>
        <v>30</v>
      </c>
      <c r="AA135" s="432">
        <f t="shared" ca="1" si="25"/>
        <v>6</v>
      </c>
      <c r="AB135" s="229">
        <f t="shared" ca="1" si="34"/>
        <v>0</v>
      </c>
      <c r="AC135" s="179"/>
      <c r="AD135" s="179"/>
      <c r="AE135" s="179"/>
      <c r="AF135" s="433">
        <f t="shared" ca="1" si="26"/>
        <v>99</v>
      </c>
      <c r="AG135" s="434">
        <f ca="1">MIN(AF135:AF$195)</f>
        <v>99</v>
      </c>
      <c r="AH135" s="178" t="b">
        <f t="shared" si="27"/>
        <v>0</v>
      </c>
      <c r="AI135" s="179"/>
      <c r="AJ135" s="435">
        <f t="shared" ca="1" si="28"/>
        <v>0</v>
      </c>
      <c r="AK135" s="229">
        <f>IF(D135&lt;&gt;D134,MAX(L$20:L134),AK134)</f>
        <v>0</v>
      </c>
      <c r="AL135" s="185" t="str">
        <f t="shared" si="37"/>
        <v>- -</v>
      </c>
      <c r="AM135" s="185">
        <f>MIN(K136:K$194)</f>
        <v>0</v>
      </c>
      <c r="AN135" s="438" t="str">
        <f t="shared" si="38"/>
        <v>- -</v>
      </c>
      <c r="AO135" s="178"/>
      <c r="AP135" s="438">
        <f t="shared" si="35"/>
        <v>999</v>
      </c>
      <c r="AQ135" s="431">
        <f t="shared" ca="1" si="29"/>
        <v>1</v>
      </c>
      <c r="AR135" s="431">
        <f t="shared" ca="1" si="30"/>
        <v>0</v>
      </c>
      <c r="AS135" s="178"/>
      <c r="AT135" s="178"/>
      <c r="AU135" s="361" t="str">
        <f>IF($C135=$AB$15,'NTS ONLY_set_year'!$E$143," ")&amp;$D135</f>
        <v xml:space="preserve"> </v>
      </c>
      <c r="AV135" s="178">
        <f t="shared" ca="1" si="40"/>
        <v>0</v>
      </c>
      <c r="AW135" s="262">
        <f t="shared" ca="1" si="41"/>
        <v>0</v>
      </c>
      <c r="AX135" s="178"/>
      <c r="AY135" s="178"/>
      <c r="AZ135" s="178"/>
      <c r="BA135" s="178"/>
      <c r="BB135" s="178"/>
      <c r="BC135" s="178"/>
      <c r="BD135" s="178"/>
      <c r="BE135" s="178"/>
      <c r="BF135" s="178"/>
      <c r="BG135" s="178"/>
      <c r="BH135" s="178"/>
      <c r="BI135" s="178"/>
      <c r="BJ135" s="178"/>
      <c r="BK135" s="178"/>
      <c r="BL135" s="178"/>
      <c r="BM135" s="535">
        <f t="shared" si="39"/>
        <v>1</v>
      </c>
      <c r="BN135" s="361">
        <f t="shared" si="39"/>
        <v>1</v>
      </c>
      <c r="BO135" s="178"/>
      <c r="BP135" s="179"/>
      <c r="BQ135" s="325"/>
      <c r="BR135" s="10"/>
      <c r="BS135" s="10"/>
      <c r="BT135" s="10"/>
      <c r="IU135" s="21"/>
    </row>
    <row r="136" spans="1:255" customFormat="1" ht="12.75">
      <c r="A136" s="5"/>
      <c r="B136" s="13">
        <v>117</v>
      </c>
      <c r="C136" s="22"/>
      <c r="D136" s="116"/>
      <c r="E136" s="121"/>
      <c r="F136" s="121"/>
      <c r="G136" s="121" t="str">
        <f ca="1">IF(ISBLANK(D136),IF(AND(ISNUMBER(D135),D135&lt;$AF$5),'NTS ONLY_set_year'!$E$62,"- -"),IF(D136&gt;$AF$5,$AG$5,IF(D136&gt;D135+1,$AG$6,IF(D136&lt;D135,$AG$7,Y136))))</f>
        <v>- -</v>
      </c>
      <c r="H136" s="24"/>
      <c r="I136" s="23"/>
      <c r="J136" s="25"/>
      <c r="K136" s="38"/>
      <c r="L136" s="39"/>
      <c r="M136" s="37" t="str">
        <f t="shared" si="23"/>
        <v/>
      </c>
      <c r="N136" s="27"/>
      <c r="O136" s="28"/>
      <c r="P136" s="29"/>
      <c r="Q136" s="28"/>
      <c r="R136" s="26" t="str">
        <f t="shared" si="31"/>
        <v/>
      </c>
      <c r="S136" s="62"/>
      <c r="T136" s="179" t="str">
        <f ca="1">INDEX('NTS ONLY_set_year'!E:E,MATCH(TEXT($X136,"Ddd"),'NTS ONLY_set_year'!C:C,0))</f>
        <v>Dim</v>
      </c>
      <c r="U136" s="249" t="str">
        <f t="shared" ca="1" si="32"/>
        <v>juin</v>
      </c>
      <c r="V136" s="184"/>
      <c r="W136" s="179"/>
      <c r="X136" s="430">
        <f t="shared" ca="1" si="36"/>
        <v>42155</v>
      </c>
      <c r="Y136" s="568" t="str">
        <f t="shared" ca="1" si="33"/>
        <v>Dim. juin , 2015</v>
      </c>
      <c r="Z136" s="431">
        <f t="shared" ca="1" si="24"/>
        <v>30</v>
      </c>
      <c r="AA136" s="432">
        <f t="shared" ca="1" si="25"/>
        <v>6</v>
      </c>
      <c r="AB136" s="229">
        <f t="shared" ca="1" si="34"/>
        <v>0</v>
      </c>
      <c r="AC136" s="179"/>
      <c r="AD136" s="179"/>
      <c r="AE136" s="179"/>
      <c r="AF136" s="433">
        <f t="shared" ca="1" si="26"/>
        <v>99</v>
      </c>
      <c r="AG136" s="434">
        <f ca="1">MIN(AF136:AF$195)</f>
        <v>99</v>
      </c>
      <c r="AH136" s="178" t="b">
        <f t="shared" si="27"/>
        <v>0</v>
      </c>
      <c r="AI136" s="179"/>
      <c r="AJ136" s="435">
        <f t="shared" ca="1" si="28"/>
        <v>0</v>
      </c>
      <c r="AK136" s="229">
        <f>IF(D136&lt;&gt;D135,MAX(L$20:L135),AK135)</f>
        <v>0</v>
      </c>
      <c r="AL136" s="185" t="str">
        <f t="shared" si="37"/>
        <v>- -</v>
      </c>
      <c r="AM136" s="185">
        <f>MIN(K137:K$194)</f>
        <v>0</v>
      </c>
      <c r="AN136" s="438" t="str">
        <f t="shared" si="38"/>
        <v>- -</v>
      </c>
      <c r="AO136" s="178"/>
      <c r="AP136" s="438">
        <f t="shared" si="35"/>
        <v>999</v>
      </c>
      <c r="AQ136" s="431">
        <f t="shared" ca="1" si="29"/>
        <v>1</v>
      </c>
      <c r="AR136" s="431">
        <f t="shared" ca="1" si="30"/>
        <v>0</v>
      </c>
      <c r="AS136" s="178"/>
      <c r="AT136" s="178"/>
      <c r="AU136" s="361" t="str">
        <f>IF($C136=$AB$15,'NTS ONLY_set_year'!$E$143," ")&amp;$D136</f>
        <v xml:space="preserve"> </v>
      </c>
      <c r="AV136" s="178">
        <f t="shared" ca="1" si="40"/>
        <v>0</v>
      </c>
      <c r="AW136" s="262">
        <f t="shared" ca="1" si="41"/>
        <v>0</v>
      </c>
      <c r="AX136" s="178"/>
      <c r="AY136" s="178"/>
      <c r="AZ136" s="178"/>
      <c r="BA136" s="178"/>
      <c r="BB136" s="178"/>
      <c r="BC136" s="178"/>
      <c r="BD136" s="178"/>
      <c r="BE136" s="178"/>
      <c r="BF136" s="178"/>
      <c r="BG136" s="178"/>
      <c r="BH136" s="178"/>
      <c r="BI136" s="178"/>
      <c r="BJ136" s="178"/>
      <c r="BK136" s="178"/>
      <c r="BL136" s="178"/>
      <c r="BM136" s="535">
        <f t="shared" si="39"/>
        <v>1</v>
      </c>
      <c r="BN136" s="361">
        <f t="shared" si="39"/>
        <v>1</v>
      </c>
      <c r="BO136" s="178"/>
      <c r="BP136" s="179"/>
      <c r="BQ136" s="325"/>
      <c r="BR136" s="10"/>
      <c r="BS136" s="10"/>
      <c r="BT136" s="10"/>
      <c r="IU136" s="21"/>
    </row>
    <row r="137" spans="1:255" customFormat="1" ht="12.75">
      <c r="A137" s="5"/>
      <c r="B137" s="13">
        <v>118</v>
      </c>
      <c r="C137" s="22"/>
      <c r="D137" s="116"/>
      <c r="E137" s="121"/>
      <c r="F137" s="121"/>
      <c r="G137" s="121" t="str">
        <f ca="1">IF(ISBLANK(D137),IF(AND(ISNUMBER(D136),D136&lt;$AF$5),'NTS ONLY_set_year'!$E$62,"- -"),IF(D137&gt;$AF$5,$AG$5,IF(D137&gt;D136+1,$AG$6,IF(D137&lt;D136,$AG$7,Y137))))</f>
        <v>- -</v>
      </c>
      <c r="H137" s="24"/>
      <c r="I137" s="23"/>
      <c r="J137" s="25"/>
      <c r="K137" s="38"/>
      <c r="L137" s="39"/>
      <c r="M137" s="37" t="str">
        <f t="shared" si="23"/>
        <v/>
      </c>
      <c r="N137" s="27"/>
      <c r="O137" s="28"/>
      <c r="P137" s="29"/>
      <c r="Q137" s="28"/>
      <c r="R137" s="26" t="str">
        <f t="shared" si="31"/>
        <v/>
      </c>
      <c r="S137" s="62"/>
      <c r="T137" s="179" t="str">
        <f ca="1">INDEX('NTS ONLY_set_year'!E:E,MATCH(TEXT($X137,"Ddd"),'NTS ONLY_set_year'!C:C,0))</f>
        <v>Dim</v>
      </c>
      <c r="U137" s="249" t="str">
        <f t="shared" ca="1" si="32"/>
        <v>juin</v>
      </c>
      <c r="V137" s="184"/>
      <c r="W137" s="179"/>
      <c r="X137" s="430">
        <f t="shared" ca="1" si="36"/>
        <v>42155</v>
      </c>
      <c r="Y137" s="568" t="str">
        <f t="shared" ca="1" si="33"/>
        <v>Dim. juin , 2015</v>
      </c>
      <c r="Z137" s="431">
        <f t="shared" ca="1" si="24"/>
        <v>30</v>
      </c>
      <c r="AA137" s="432">
        <f t="shared" ca="1" si="25"/>
        <v>6</v>
      </c>
      <c r="AB137" s="229">
        <f t="shared" ca="1" si="34"/>
        <v>0</v>
      </c>
      <c r="AC137" s="179"/>
      <c r="AD137" s="179"/>
      <c r="AE137" s="179"/>
      <c r="AF137" s="433">
        <f t="shared" ca="1" si="26"/>
        <v>99</v>
      </c>
      <c r="AG137" s="434">
        <f ca="1">MIN(AF137:AF$195)</f>
        <v>99</v>
      </c>
      <c r="AH137" s="178" t="b">
        <f t="shared" si="27"/>
        <v>0</v>
      </c>
      <c r="AI137" s="179"/>
      <c r="AJ137" s="435">
        <f t="shared" ca="1" si="28"/>
        <v>0</v>
      </c>
      <c r="AK137" s="229">
        <f>IF(D137&lt;&gt;D136,MAX(L$20:L136),AK136)</f>
        <v>0</v>
      </c>
      <c r="AL137" s="185" t="str">
        <f t="shared" si="37"/>
        <v>- -</v>
      </c>
      <c r="AM137" s="185">
        <f>MIN(K138:K$194)</f>
        <v>0</v>
      </c>
      <c r="AN137" s="438" t="str">
        <f t="shared" si="38"/>
        <v>- -</v>
      </c>
      <c r="AO137" s="178"/>
      <c r="AP137" s="438">
        <f t="shared" si="35"/>
        <v>999</v>
      </c>
      <c r="AQ137" s="431">
        <f t="shared" ca="1" si="29"/>
        <v>1</v>
      </c>
      <c r="AR137" s="431">
        <f t="shared" ca="1" si="30"/>
        <v>0</v>
      </c>
      <c r="AS137" s="178"/>
      <c r="AT137" s="178"/>
      <c r="AU137" s="361" t="str">
        <f>IF($C137=$AB$15,'NTS ONLY_set_year'!$E$143," ")&amp;$D137</f>
        <v xml:space="preserve"> </v>
      </c>
      <c r="AV137" s="178">
        <f t="shared" ca="1" si="40"/>
        <v>0</v>
      </c>
      <c r="AW137" s="262">
        <f t="shared" ca="1" si="41"/>
        <v>0</v>
      </c>
      <c r="AX137" s="178"/>
      <c r="AY137" s="178"/>
      <c r="AZ137" s="178"/>
      <c r="BA137" s="178"/>
      <c r="BB137" s="178"/>
      <c r="BC137" s="178"/>
      <c r="BD137" s="178"/>
      <c r="BE137" s="178"/>
      <c r="BF137" s="178"/>
      <c r="BG137" s="178"/>
      <c r="BH137" s="178"/>
      <c r="BI137" s="178"/>
      <c r="BJ137" s="178"/>
      <c r="BK137" s="178"/>
      <c r="BL137" s="178"/>
      <c r="BM137" s="535">
        <f t="shared" si="39"/>
        <v>1</v>
      </c>
      <c r="BN137" s="361">
        <f t="shared" si="39"/>
        <v>1</v>
      </c>
      <c r="BO137" s="178"/>
      <c r="BP137" s="179"/>
      <c r="BQ137" s="325"/>
      <c r="BR137" s="10"/>
      <c r="BS137" s="10"/>
      <c r="BT137" s="10"/>
      <c r="IU137" s="21"/>
    </row>
    <row r="138" spans="1:255" customFormat="1" ht="12.75">
      <c r="A138" s="5"/>
      <c r="B138" s="13">
        <v>119</v>
      </c>
      <c r="C138" s="22"/>
      <c r="D138" s="116"/>
      <c r="E138" s="121"/>
      <c r="F138" s="121"/>
      <c r="G138" s="121" t="str">
        <f ca="1">IF(ISBLANK(D138),IF(AND(ISNUMBER(D137),D137&lt;$AF$5),'NTS ONLY_set_year'!$E$62,"- -"),IF(D138&gt;$AF$5,$AG$5,IF(D138&gt;D137+1,$AG$6,IF(D138&lt;D137,$AG$7,Y138))))</f>
        <v>- -</v>
      </c>
      <c r="H138" s="24"/>
      <c r="I138" s="23"/>
      <c r="J138" s="25"/>
      <c r="K138" s="38"/>
      <c r="L138" s="39"/>
      <c r="M138" s="37" t="str">
        <f t="shared" si="23"/>
        <v/>
      </c>
      <c r="N138" s="27"/>
      <c r="O138" s="28"/>
      <c r="P138" s="29"/>
      <c r="Q138" s="28"/>
      <c r="R138" s="26" t="str">
        <f t="shared" si="31"/>
        <v/>
      </c>
      <c r="S138" s="62"/>
      <c r="T138" s="179" t="str">
        <f ca="1">INDEX('NTS ONLY_set_year'!E:E,MATCH(TEXT($X138,"Ddd"),'NTS ONLY_set_year'!C:C,0))</f>
        <v>Dim</v>
      </c>
      <c r="U138" s="249" t="str">
        <f t="shared" ca="1" si="32"/>
        <v>juin</v>
      </c>
      <c r="V138" s="184"/>
      <c r="W138" s="179"/>
      <c r="X138" s="430">
        <f t="shared" ca="1" si="36"/>
        <v>42155</v>
      </c>
      <c r="Y138" s="568" t="str">
        <f t="shared" ca="1" si="33"/>
        <v>Dim. juin , 2015</v>
      </c>
      <c r="Z138" s="431">
        <f t="shared" ca="1" si="24"/>
        <v>30</v>
      </c>
      <c r="AA138" s="432">
        <f t="shared" ca="1" si="25"/>
        <v>6</v>
      </c>
      <c r="AB138" s="229">
        <f t="shared" ca="1" si="34"/>
        <v>0</v>
      </c>
      <c r="AC138" s="179"/>
      <c r="AD138" s="179"/>
      <c r="AE138" s="179"/>
      <c r="AF138" s="433">
        <f t="shared" ca="1" si="26"/>
        <v>99</v>
      </c>
      <c r="AG138" s="434">
        <f ca="1">MIN(AF138:AF$195)</f>
        <v>99</v>
      </c>
      <c r="AH138" s="178" t="b">
        <f t="shared" si="27"/>
        <v>0</v>
      </c>
      <c r="AI138" s="179"/>
      <c r="AJ138" s="435">
        <f t="shared" ca="1" si="28"/>
        <v>0</v>
      </c>
      <c r="AK138" s="229">
        <f>IF(D138&lt;&gt;D137,MAX(L$20:L137),AK137)</f>
        <v>0</v>
      </c>
      <c r="AL138" s="185" t="str">
        <f t="shared" si="37"/>
        <v>- -</v>
      </c>
      <c r="AM138" s="185">
        <f>MIN(K139:K$194)</f>
        <v>0</v>
      </c>
      <c r="AN138" s="438" t="str">
        <f t="shared" si="38"/>
        <v>- -</v>
      </c>
      <c r="AO138" s="178"/>
      <c r="AP138" s="438">
        <f t="shared" si="35"/>
        <v>999</v>
      </c>
      <c r="AQ138" s="431">
        <f t="shared" ca="1" si="29"/>
        <v>1</v>
      </c>
      <c r="AR138" s="431">
        <f t="shared" ca="1" si="30"/>
        <v>0</v>
      </c>
      <c r="AS138" s="178"/>
      <c r="AT138" s="178"/>
      <c r="AU138" s="361" t="str">
        <f>IF($C138=$AB$15,'NTS ONLY_set_year'!$E$143," ")&amp;$D138</f>
        <v xml:space="preserve"> </v>
      </c>
      <c r="AV138" s="178">
        <f t="shared" ca="1" si="40"/>
        <v>0</v>
      </c>
      <c r="AW138" s="262">
        <f t="shared" ca="1" si="41"/>
        <v>0</v>
      </c>
      <c r="AX138" s="178"/>
      <c r="AY138" s="178"/>
      <c r="AZ138" s="178"/>
      <c r="BA138" s="178"/>
      <c r="BB138" s="178"/>
      <c r="BC138" s="178"/>
      <c r="BD138" s="178"/>
      <c r="BE138" s="178"/>
      <c r="BF138" s="178"/>
      <c r="BG138" s="178"/>
      <c r="BH138" s="178"/>
      <c r="BI138" s="178"/>
      <c r="BJ138" s="178"/>
      <c r="BK138" s="178"/>
      <c r="BL138" s="178"/>
      <c r="BM138" s="535">
        <f t="shared" si="39"/>
        <v>1</v>
      </c>
      <c r="BN138" s="361">
        <f t="shared" si="39"/>
        <v>1</v>
      </c>
      <c r="BO138" s="178"/>
      <c r="BP138" s="179"/>
      <c r="BQ138" s="325"/>
      <c r="BR138" s="10"/>
      <c r="BS138" s="10"/>
      <c r="BT138" s="10"/>
      <c r="IU138" s="21"/>
    </row>
    <row r="139" spans="1:255" customFormat="1" ht="12.75">
      <c r="A139" s="5"/>
      <c r="B139" s="13">
        <v>120</v>
      </c>
      <c r="C139" s="22"/>
      <c r="D139" s="116"/>
      <c r="E139" s="121"/>
      <c r="F139" s="121"/>
      <c r="G139" s="121" t="str">
        <f ca="1">IF(ISBLANK(D139),IF(AND(ISNUMBER(D138),D138&lt;$AF$5),'NTS ONLY_set_year'!$E$62,"- -"),IF(D139&gt;$AF$5,$AG$5,IF(D139&gt;D138+1,$AG$6,IF(D139&lt;D138,$AG$7,Y139))))</f>
        <v>- -</v>
      </c>
      <c r="H139" s="24"/>
      <c r="I139" s="23"/>
      <c r="J139" s="25"/>
      <c r="K139" s="38"/>
      <c r="L139" s="39"/>
      <c r="M139" s="37" t="str">
        <f t="shared" si="23"/>
        <v/>
      </c>
      <c r="N139" s="27"/>
      <c r="O139" s="28"/>
      <c r="P139" s="29"/>
      <c r="Q139" s="28"/>
      <c r="R139" s="26" t="str">
        <f t="shared" si="31"/>
        <v/>
      </c>
      <c r="S139" s="62"/>
      <c r="T139" s="179" t="str">
        <f ca="1">INDEX('NTS ONLY_set_year'!E:E,MATCH(TEXT($X139,"Ddd"),'NTS ONLY_set_year'!C:C,0))</f>
        <v>Dim</v>
      </c>
      <c r="U139" s="249" t="str">
        <f t="shared" ca="1" si="32"/>
        <v>juin</v>
      </c>
      <c r="V139" s="184"/>
      <c r="W139" s="179"/>
      <c r="X139" s="430">
        <f t="shared" ca="1" si="36"/>
        <v>42155</v>
      </c>
      <c r="Y139" s="568" t="str">
        <f t="shared" ca="1" si="33"/>
        <v>Dim. juin , 2015</v>
      </c>
      <c r="Z139" s="431">
        <f t="shared" ca="1" si="24"/>
        <v>30</v>
      </c>
      <c r="AA139" s="432">
        <f t="shared" ca="1" si="25"/>
        <v>6</v>
      </c>
      <c r="AB139" s="229">
        <f t="shared" ca="1" si="34"/>
        <v>0</v>
      </c>
      <c r="AC139" s="179"/>
      <c r="AD139" s="179"/>
      <c r="AE139" s="179"/>
      <c r="AF139" s="433">
        <f t="shared" ca="1" si="26"/>
        <v>99</v>
      </c>
      <c r="AG139" s="434">
        <f ca="1">MIN(AF139:AF$195)</f>
        <v>99</v>
      </c>
      <c r="AH139" s="178" t="b">
        <f t="shared" si="27"/>
        <v>0</v>
      </c>
      <c r="AI139" s="179"/>
      <c r="AJ139" s="435">
        <f t="shared" ca="1" si="28"/>
        <v>0</v>
      </c>
      <c r="AK139" s="229">
        <f>IF(D139&lt;&gt;D138,MAX(L$20:L138),AK138)</f>
        <v>0</v>
      </c>
      <c r="AL139" s="185" t="str">
        <f t="shared" si="37"/>
        <v>- -</v>
      </c>
      <c r="AM139" s="185">
        <f>MIN(K140:K$194)</f>
        <v>0</v>
      </c>
      <c r="AN139" s="438" t="str">
        <f t="shared" si="38"/>
        <v>- -</v>
      </c>
      <c r="AO139" s="178"/>
      <c r="AP139" s="438">
        <f t="shared" si="35"/>
        <v>999</v>
      </c>
      <c r="AQ139" s="431">
        <f t="shared" ca="1" si="29"/>
        <v>1</v>
      </c>
      <c r="AR139" s="431">
        <f t="shared" ca="1" si="30"/>
        <v>0</v>
      </c>
      <c r="AS139" s="178"/>
      <c r="AT139" s="178"/>
      <c r="AU139" s="361" t="str">
        <f>IF($C139=$AB$15,'NTS ONLY_set_year'!$E$143," ")&amp;$D139</f>
        <v xml:space="preserve"> </v>
      </c>
      <c r="AV139" s="178">
        <f t="shared" ca="1" si="40"/>
        <v>0</v>
      </c>
      <c r="AW139" s="262">
        <f t="shared" ca="1" si="41"/>
        <v>0</v>
      </c>
      <c r="AX139" s="178"/>
      <c r="AY139" s="178"/>
      <c r="AZ139" s="178"/>
      <c r="BA139" s="178"/>
      <c r="BB139" s="178"/>
      <c r="BC139" s="178"/>
      <c r="BD139" s="178"/>
      <c r="BE139" s="178"/>
      <c r="BF139" s="178"/>
      <c r="BG139" s="178"/>
      <c r="BH139" s="178"/>
      <c r="BI139" s="178"/>
      <c r="BJ139" s="178"/>
      <c r="BK139" s="178"/>
      <c r="BL139" s="178"/>
      <c r="BM139" s="535">
        <f t="shared" si="39"/>
        <v>1</v>
      </c>
      <c r="BN139" s="361">
        <f t="shared" si="39"/>
        <v>1</v>
      </c>
      <c r="BO139" s="178"/>
      <c r="BP139" s="179"/>
      <c r="BQ139" s="325"/>
      <c r="BR139" s="10"/>
      <c r="BS139" s="10"/>
      <c r="BT139" s="10"/>
      <c r="IU139" s="21"/>
    </row>
    <row r="140" spans="1:255" customFormat="1" ht="12.75">
      <c r="A140" s="5"/>
      <c r="B140" s="13">
        <v>121</v>
      </c>
      <c r="C140" s="22"/>
      <c r="D140" s="116"/>
      <c r="E140" s="121"/>
      <c r="F140" s="121"/>
      <c r="G140" s="121" t="str">
        <f ca="1">IF(ISBLANK(D140),IF(AND(ISNUMBER(D139),D139&lt;$AF$5),'NTS ONLY_set_year'!$E$62,"- -"),IF(D140&gt;$AF$5,$AG$5,IF(D140&gt;D139+1,$AG$6,IF(D140&lt;D139,$AG$7,Y140))))</f>
        <v>- -</v>
      </c>
      <c r="H140" s="24"/>
      <c r="I140" s="23"/>
      <c r="J140" s="25"/>
      <c r="K140" s="38"/>
      <c r="L140" s="39"/>
      <c r="M140" s="37" t="str">
        <f t="shared" si="23"/>
        <v/>
      </c>
      <c r="N140" s="27"/>
      <c r="O140" s="28"/>
      <c r="P140" s="29"/>
      <c r="Q140" s="28"/>
      <c r="R140" s="26" t="str">
        <f t="shared" si="31"/>
        <v/>
      </c>
      <c r="S140" s="62"/>
      <c r="T140" s="179" t="str">
        <f ca="1">INDEX('NTS ONLY_set_year'!E:E,MATCH(TEXT($X140,"Ddd"),'NTS ONLY_set_year'!C:C,0))</f>
        <v>Dim</v>
      </c>
      <c r="U140" s="249" t="str">
        <f t="shared" ca="1" si="32"/>
        <v>juin</v>
      </c>
      <c r="V140" s="184"/>
      <c r="W140" s="179"/>
      <c r="X140" s="430">
        <f t="shared" ca="1" si="36"/>
        <v>42155</v>
      </c>
      <c r="Y140" s="568" t="str">
        <f t="shared" ca="1" si="33"/>
        <v>Dim. juin , 2015</v>
      </c>
      <c r="Z140" s="431">
        <f t="shared" ca="1" si="24"/>
        <v>30</v>
      </c>
      <c r="AA140" s="432">
        <f t="shared" ca="1" si="25"/>
        <v>6</v>
      </c>
      <c r="AB140" s="229">
        <f t="shared" ca="1" si="34"/>
        <v>0</v>
      </c>
      <c r="AC140" s="179"/>
      <c r="AD140" s="179"/>
      <c r="AE140" s="179"/>
      <c r="AF140" s="433">
        <f t="shared" ca="1" si="26"/>
        <v>99</v>
      </c>
      <c r="AG140" s="434">
        <f ca="1">MIN(AF140:AF$195)</f>
        <v>99</v>
      </c>
      <c r="AH140" s="178" t="b">
        <f t="shared" si="27"/>
        <v>0</v>
      </c>
      <c r="AI140" s="179"/>
      <c r="AJ140" s="435">
        <f t="shared" ca="1" si="28"/>
        <v>0</v>
      </c>
      <c r="AK140" s="229">
        <f>IF(D140&lt;&gt;D139,MAX(L$20:L139),AK139)</f>
        <v>0</v>
      </c>
      <c r="AL140" s="185" t="str">
        <f t="shared" si="37"/>
        <v>- -</v>
      </c>
      <c r="AM140" s="185">
        <f>MIN(K141:K$194)</f>
        <v>0</v>
      </c>
      <c r="AN140" s="438" t="str">
        <f t="shared" si="38"/>
        <v>- -</v>
      </c>
      <c r="AO140" s="178"/>
      <c r="AP140" s="438">
        <f t="shared" si="35"/>
        <v>999</v>
      </c>
      <c r="AQ140" s="431">
        <f t="shared" ca="1" si="29"/>
        <v>1</v>
      </c>
      <c r="AR140" s="431">
        <f t="shared" ca="1" si="30"/>
        <v>0</v>
      </c>
      <c r="AS140" s="178"/>
      <c r="AT140" s="178"/>
      <c r="AU140" s="361" t="str">
        <f>IF($C140=$AB$15,'NTS ONLY_set_year'!$E$143," ")&amp;$D140</f>
        <v xml:space="preserve"> </v>
      </c>
      <c r="AV140" s="178">
        <f t="shared" ca="1" si="40"/>
        <v>0</v>
      </c>
      <c r="AW140" s="262">
        <f t="shared" ca="1" si="41"/>
        <v>0</v>
      </c>
      <c r="AX140" s="178"/>
      <c r="AY140" s="178"/>
      <c r="AZ140" s="178"/>
      <c r="BA140" s="178"/>
      <c r="BB140" s="178"/>
      <c r="BC140" s="178"/>
      <c r="BD140" s="178"/>
      <c r="BE140" s="178"/>
      <c r="BF140" s="178"/>
      <c r="BG140" s="178"/>
      <c r="BH140" s="178"/>
      <c r="BI140" s="178"/>
      <c r="BJ140" s="178"/>
      <c r="BK140" s="178"/>
      <c r="BL140" s="178"/>
      <c r="BM140" s="535">
        <f t="shared" si="39"/>
        <v>1</v>
      </c>
      <c r="BN140" s="361">
        <f t="shared" si="39"/>
        <v>1</v>
      </c>
      <c r="BO140" s="178"/>
      <c r="BP140" s="179"/>
      <c r="BQ140" s="325"/>
      <c r="BR140" s="10"/>
      <c r="BS140" s="10"/>
      <c r="BT140" s="10"/>
      <c r="IU140" s="21"/>
    </row>
    <row r="141" spans="1:255" customFormat="1" ht="12.75">
      <c r="A141" s="5"/>
      <c r="B141" s="13">
        <v>122</v>
      </c>
      <c r="C141" s="22"/>
      <c r="D141" s="116"/>
      <c r="E141" s="121"/>
      <c r="F141" s="121"/>
      <c r="G141" s="121" t="str">
        <f ca="1">IF(ISBLANK(D141),IF(AND(ISNUMBER(D140),D140&lt;$AF$5),'NTS ONLY_set_year'!$E$62,"- -"),IF(D141&gt;$AF$5,$AG$5,IF(D141&gt;D140+1,$AG$6,IF(D141&lt;D140,$AG$7,Y141))))</f>
        <v>- -</v>
      </c>
      <c r="H141" s="24"/>
      <c r="I141" s="23"/>
      <c r="J141" s="25"/>
      <c r="K141" s="38"/>
      <c r="L141" s="39"/>
      <c r="M141" s="37" t="str">
        <f t="shared" si="23"/>
        <v/>
      </c>
      <c r="N141" s="27"/>
      <c r="O141" s="28"/>
      <c r="P141" s="29"/>
      <c r="Q141" s="28"/>
      <c r="R141" s="26" t="str">
        <f t="shared" si="31"/>
        <v/>
      </c>
      <c r="S141" s="62"/>
      <c r="T141" s="179" t="str">
        <f ca="1">INDEX('NTS ONLY_set_year'!E:E,MATCH(TEXT($X141,"Ddd"),'NTS ONLY_set_year'!C:C,0))</f>
        <v>Dim</v>
      </c>
      <c r="U141" s="249" t="str">
        <f t="shared" ca="1" si="32"/>
        <v>juin</v>
      </c>
      <c r="V141" s="184"/>
      <c r="W141" s="179"/>
      <c r="X141" s="430">
        <f t="shared" ca="1" si="36"/>
        <v>42155</v>
      </c>
      <c r="Y141" s="568" t="str">
        <f t="shared" ca="1" si="33"/>
        <v>Dim. juin , 2015</v>
      </c>
      <c r="Z141" s="431">
        <f t="shared" ca="1" si="24"/>
        <v>30</v>
      </c>
      <c r="AA141" s="432">
        <f t="shared" ca="1" si="25"/>
        <v>6</v>
      </c>
      <c r="AB141" s="229">
        <f t="shared" ca="1" si="34"/>
        <v>0</v>
      </c>
      <c r="AC141" s="179"/>
      <c r="AD141" s="179"/>
      <c r="AE141" s="179"/>
      <c r="AF141" s="433">
        <f t="shared" ca="1" si="26"/>
        <v>99</v>
      </c>
      <c r="AG141" s="434">
        <f ca="1">MIN(AF141:AF$195)</f>
        <v>99</v>
      </c>
      <c r="AH141" s="178" t="b">
        <f t="shared" si="27"/>
        <v>0</v>
      </c>
      <c r="AI141" s="179"/>
      <c r="AJ141" s="435">
        <f t="shared" ca="1" si="28"/>
        <v>0</v>
      </c>
      <c r="AK141" s="229">
        <f>IF(D141&lt;&gt;D140,MAX(L$20:L140),AK140)</f>
        <v>0</v>
      </c>
      <c r="AL141" s="185" t="str">
        <f t="shared" si="37"/>
        <v>- -</v>
      </c>
      <c r="AM141" s="185">
        <f>MIN(K142:K$194)</f>
        <v>0</v>
      </c>
      <c r="AN141" s="438" t="str">
        <f t="shared" si="38"/>
        <v>- -</v>
      </c>
      <c r="AO141" s="178"/>
      <c r="AP141" s="438">
        <f t="shared" si="35"/>
        <v>999</v>
      </c>
      <c r="AQ141" s="431">
        <f t="shared" ca="1" si="29"/>
        <v>1</v>
      </c>
      <c r="AR141" s="431">
        <f t="shared" ca="1" si="30"/>
        <v>0</v>
      </c>
      <c r="AS141" s="178"/>
      <c r="AT141" s="178"/>
      <c r="AU141" s="361" t="str">
        <f>IF($C141=$AB$15,'NTS ONLY_set_year'!$E$143," ")&amp;$D141</f>
        <v xml:space="preserve"> </v>
      </c>
      <c r="AV141" s="178">
        <f t="shared" ca="1" si="40"/>
        <v>0</v>
      </c>
      <c r="AW141" s="262">
        <f t="shared" ca="1" si="41"/>
        <v>0</v>
      </c>
      <c r="AX141" s="178"/>
      <c r="AY141" s="178"/>
      <c r="AZ141" s="178"/>
      <c r="BA141" s="178"/>
      <c r="BB141" s="178"/>
      <c r="BC141" s="178"/>
      <c r="BD141" s="178"/>
      <c r="BE141" s="178"/>
      <c r="BF141" s="178"/>
      <c r="BG141" s="178"/>
      <c r="BH141" s="178"/>
      <c r="BI141" s="178"/>
      <c r="BJ141" s="178"/>
      <c r="BK141" s="178"/>
      <c r="BL141" s="178"/>
      <c r="BM141" s="535">
        <f t="shared" si="39"/>
        <v>1</v>
      </c>
      <c r="BN141" s="361">
        <f t="shared" si="39"/>
        <v>1</v>
      </c>
      <c r="BO141" s="178"/>
      <c r="BP141" s="179"/>
      <c r="BQ141" s="325"/>
      <c r="BR141" s="10"/>
      <c r="BS141" s="10"/>
      <c r="BT141" s="10"/>
      <c r="IU141" s="21"/>
    </row>
    <row r="142" spans="1:255" customFormat="1" ht="12.75">
      <c r="A142" s="5"/>
      <c r="B142" s="13">
        <v>123</v>
      </c>
      <c r="C142" s="22"/>
      <c r="D142" s="116"/>
      <c r="E142" s="121"/>
      <c r="F142" s="121"/>
      <c r="G142" s="121" t="str">
        <f ca="1">IF(ISBLANK(D142),IF(AND(ISNUMBER(D141),D141&lt;$AF$5),'NTS ONLY_set_year'!$E$62,"- -"),IF(D142&gt;$AF$5,$AG$5,IF(D142&gt;D141+1,$AG$6,IF(D142&lt;D141,$AG$7,Y142))))</f>
        <v>- -</v>
      </c>
      <c r="H142" s="24"/>
      <c r="I142" s="23"/>
      <c r="J142" s="25"/>
      <c r="K142" s="38"/>
      <c r="L142" s="39"/>
      <c r="M142" s="37" t="str">
        <f t="shared" si="23"/>
        <v/>
      </c>
      <c r="N142" s="27"/>
      <c r="O142" s="28"/>
      <c r="P142" s="29"/>
      <c r="Q142" s="28"/>
      <c r="R142" s="26" t="str">
        <f t="shared" si="31"/>
        <v/>
      </c>
      <c r="S142" s="62"/>
      <c r="T142" s="179" t="str">
        <f ca="1">INDEX('NTS ONLY_set_year'!E:E,MATCH(TEXT($X142,"Ddd"),'NTS ONLY_set_year'!C:C,0))</f>
        <v>Dim</v>
      </c>
      <c r="U142" s="249" t="str">
        <f t="shared" ca="1" si="32"/>
        <v>juin</v>
      </c>
      <c r="V142" s="184"/>
      <c r="W142" s="179"/>
      <c r="X142" s="430">
        <f t="shared" ca="1" si="36"/>
        <v>42155</v>
      </c>
      <c r="Y142" s="568" t="str">
        <f t="shared" ca="1" si="33"/>
        <v>Dim. juin , 2015</v>
      </c>
      <c r="Z142" s="431">
        <f t="shared" ca="1" si="24"/>
        <v>30</v>
      </c>
      <c r="AA142" s="432">
        <f t="shared" ca="1" si="25"/>
        <v>6</v>
      </c>
      <c r="AB142" s="229">
        <f t="shared" ca="1" si="34"/>
        <v>0</v>
      </c>
      <c r="AC142" s="179"/>
      <c r="AD142" s="179"/>
      <c r="AE142" s="179"/>
      <c r="AF142" s="433">
        <f t="shared" ca="1" si="26"/>
        <v>99</v>
      </c>
      <c r="AG142" s="434">
        <f ca="1">MIN(AF142:AF$195)</f>
        <v>99</v>
      </c>
      <c r="AH142" s="178" t="b">
        <f t="shared" si="27"/>
        <v>0</v>
      </c>
      <c r="AI142" s="179"/>
      <c r="AJ142" s="435">
        <f t="shared" ca="1" si="28"/>
        <v>0</v>
      </c>
      <c r="AK142" s="229">
        <f>IF(D142&lt;&gt;D141,MAX(L$20:L141),AK141)</f>
        <v>0</v>
      </c>
      <c r="AL142" s="185" t="str">
        <f t="shared" si="37"/>
        <v>- -</v>
      </c>
      <c r="AM142" s="185">
        <f>MIN(K143:K$194)</f>
        <v>0</v>
      </c>
      <c r="AN142" s="438" t="str">
        <f t="shared" si="38"/>
        <v>- -</v>
      </c>
      <c r="AO142" s="178"/>
      <c r="AP142" s="438">
        <f t="shared" si="35"/>
        <v>999</v>
      </c>
      <c r="AQ142" s="431">
        <f t="shared" ca="1" si="29"/>
        <v>1</v>
      </c>
      <c r="AR142" s="431">
        <f t="shared" ca="1" si="30"/>
        <v>0</v>
      </c>
      <c r="AS142" s="178"/>
      <c r="AT142" s="178"/>
      <c r="AU142" s="361" t="str">
        <f>IF($C142=$AB$15,'NTS ONLY_set_year'!$E$143," ")&amp;$D142</f>
        <v xml:space="preserve"> </v>
      </c>
      <c r="AV142" s="178">
        <f t="shared" ca="1" si="40"/>
        <v>0</v>
      </c>
      <c r="AW142" s="262">
        <f t="shared" ca="1" si="41"/>
        <v>0</v>
      </c>
      <c r="AX142" s="178"/>
      <c r="AY142" s="178"/>
      <c r="AZ142" s="178"/>
      <c r="BA142" s="178"/>
      <c r="BB142" s="178"/>
      <c r="BC142" s="178"/>
      <c r="BD142" s="178"/>
      <c r="BE142" s="178"/>
      <c r="BF142" s="178"/>
      <c r="BG142" s="178"/>
      <c r="BH142" s="178"/>
      <c r="BI142" s="178"/>
      <c r="BJ142" s="178"/>
      <c r="BK142" s="178"/>
      <c r="BL142" s="178"/>
      <c r="BM142" s="535">
        <f t="shared" si="39"/>
        <v>1</v>
      </c>
      <c r="BN142" s="361">
        <f t="shared" si="39"/>
        <v>1</v>
      </c>
      <c r="BO142" s="178"/>
      <c r="BP142" s="179"/>
      <c r="BQ142" s="325"/>
      <c r="BR142" s="10"/>
      <c r="BS142" s="10"/>
      <c r="BT142" s="10"/>
      <c r="IU142" s="21"/>
    </row>
    <row r="143" spans="1:255" customFormat="1" ht="12.75">
      <c r="A143" s="5"/>
      <c r="B143" s="13">
        <v>124</v>
      </c>
      <c r="C143" s="22"/>
      <c r="D143" s="116"/>
      <c r="E143" s="121"/>
      <c r="F143" s="121"/>
      <c r="G143" s="121" t="str">
        <f ca="1">IF(ISBLANK(D143),IF(AND(ISNUMBER(D142),D142&lt;$AF$5),'NTS ONLY_set_year'!$E$62,"- -"),IF(D143&gt;$AF$5,$AG$5,IF(D143&gt;D142+1,$AG$6,IF(D143&lt;D142,$AG$7,Y143))))</f>
        <v>- -</v>
      </c>
      <c r="H143" s="24"/>
      <c r="I143" s="23"/>
      <c r="J143" s="25"/>
      <c r="K143" s="38"/>
      <c r="L143" s="39"/>
      <c r="M143" s="37" t="str">
        <f t="shared" si="23"/>
        <v/>
      </c>
      <c r="N143" s="27"/>
      <c r="O143" s="28"/>
      <c r="P143" s="29"/>
      <c r="Q143" s="28"/>
      <c r="R143" s="26" t="str">
        <f t="shared" si="31"/>
        <v/>
      </c>
      <c r="S143" s="62"/>
      <c r="T143" s="179" t="str">
        <f ca="1">INDEX('NTS ONLY_set_year'!E:E,MATCH(TEXT($X143,"Ddd"),'NTS ONLY_set_year'!C:C,0))</f>
        <v>Dim</v>
      </c>
      <c r="U143" s="249" t="str">
        <f t="shared" ca="1" si="32"/>
        <v>juin</v>
      </c>
      <c r="V143" s="184"/>
      <c r="W143" s="179"/>
      <c r="X143" s="430">
        <f t="shared" ca="1" si="36"/>
        <v>42155</v>
      </c>
      <c r="Y143" s="568" t="str">
        <f t="shared" ca="1" si="33"/>
        <v>Dim. juin , 2015</v>
      </c>
      <c r="Z143" s="431">
        <f t="shared" ca="1" si="24"/>
        <v>30</v>
      </c>
      <c r="AA143" s="432">
        <f t="shared" ca="1" si="25"/>
        <v>6</v>
      </c>
      <c r="AB143" s="229">
        <f t="shared" ca="1" si="34"/>
        <v>0</v>
      </c>
      <c r="AC143" s="179"/>
      <c r="AD143" s="179"/>
      <c r="AE143" s="179"/>
      <c r="AF143" s="433">
        <f t="shared" ca="1" si="26"/>
        <v>99</v>
      </c>
      <c r="AG143" s="434">
        <f ca="1">MIN(AF143:AF$195)</f>
        <v>99</v>
      </c>
      <c r="AH143" s="178" t="b">
        <f t="shared" si="27"/>
        <v>0</v>
      </c>
      <c r="AI143" s="179"/>
      <c r="AJ143" s="435">
        <f t="shared" ca="1" si="28"/>
        <v>0</v>
      </c>
      <c r="AK143" s="229">
        <f>IF(D143&lt;&gt;D142,MAX(L$20:L142),AK142)</f>
        <v>0</v>
      </c>
      <c r="AL143" s="185" t="str">
        <f t="shared" si="37"/>
        <v>- -</v>
      </c>
      <c r="AM143" s="185">
        <f>MIN(K144:K$194)</f>
        <v>0</v>
      </c>
      <c r="AN143" s="438" t="str">
        <f t="shared" si="38"/>
        <v>- -</v>
      </c>
      <c r="AO143" s="178"/>
      <c r="AP143" s="438">
        <f t="shared" si="35"/>
        <v>999</v>
      </c>
      <c r="AQ143" s="431">
        <f t="shared" ca="1" si="29"/>
        <v>1</v>
      </c>
      <c r="AR143" s="431">
        <f t="shared" ca="1" si="30"/>
        <v>0</v>
      </c>
      <c r="AS143" s="178"/>
      <c r="AT143" s="178"/>
      <c r="AU143" s="361" t="str">
        <f>IF($C143=$AB$15,'NTS ONLY_set_year'!$E$143," ")&amp;$D143</f>
        <v xml:space="preserve"> </v>
      </c>
      <c r="AV143" s="178">
        <f t="shared" ca="1" si="40"/>
        <v>0</v>
      </c>
      <c r="AW143" s="262">
        <f t="shared" ca="1" si="41"/>
        <v>0</v>
      </c>
      <c r="AX143" s="178"/>
      <c r="AY143" s="178"/>
      <c r="AZ143" s="178"/>
      <c r="BA143" s="178"/>
      <c r="BB143" s="178"/>
      <c r="BC143" s="178"/>
      <c r="BD143" s="178"/>
      <c r="BE143" s="178"/>
      <c r="BF143" s="178"/>
      <c r="BG143" s="178"/>
      <c r="BH143" s="178"/>
      <c r="BI143" s="178"/>
      <c r="BJ143" s="178"/>
      <c r="BK143" s="178"/>
      <c r="BL143" s="178"/>
      <c r="BM143" s="535">
        <f t="shared" si="39"/>
        <v>1</v>
      </c>
      <c r="BN143" s="361">
        <f t="shared" si="39"/>
        <v>1</v>
      </c>
      <c r="BO143" s="178"/>
      <c r="BP143" s="179"/>
      <c r="BQ143" s="325"/>
      <c r="BR143" s="10"/>
      <c r="BS143" s="10"/>
      <c r="BT143" s="10"/>
      <c r="IU143" s="21"/>
    </row>
    <row r="144" spans="1:255" customFormat="1" ht="12.75">
      <c r="A144" s="5"/>
      <c r="B144" s="13">
        <v>125</v>
      </c>
      <c r="C144" s="22"/>
      <c r="D144" s="116"/>
      <c r="E144" s="121"/>
      <c r="F144" s="121"/>
      <c r="G144" s="121" t="str">
        <f ca="1">IF(ISBLANK(D144),IF(AND(ISNUMBER(D143),D143&lt;$AF$5),'NTS ONLY_set_year'!$E$62,"- -"),IF(D144&gt;$AF$5,$AG$5,IF(D144&gt;D143+1,$AG$6,IF(D144&lt;D143,$AG$7,Y144))))</f>
        <v>- -</v>
      </c>
      <c r="H144" s="24"/>
      <c r="I144" s="23"/>
      <c r="J144" s="25"/>
      <c r="K144" s="38"/>
      <c r="L144" s="39"/>
      <c r="M144" s="37" t="str">
        <f t="shared" si="23"/>
        <v/>
      </c>
      <c r="N144" s="27"/>
      <c r="O144" s="28"/>
      <c r="P144" s="29"/>
      <c r="Q144" s="28"/>
      <c r="R144" s="26" t="str">
        <f t="shared" si="31"/>
        <v/>
      </c>
      <c r="S144" s="62"/>
      <c r="T144" s="179" t="str">
        <f ca="1">INDEX('NTS ONLY_set_year'!E:E,MATCH(TEXT($X144,"Ddd"),'NTS ONLY_set_year'!C:C,0))</f>
        <v>Dim</v>
      </c>
      <c r="U144" s="249" t="str">
        <f t="shared" ca="1" si="32"/>
        <v>juin</v>
      </c>
      <c r="V144" s="184"/>
      <c r="W144" s="179"/>
      <c r="X144" s="430">
        <f t="shared" ca="1" si="36"/>
        <v>42155</v>
      </c>
      <c r="Y144" s="568" t="str">
        <f t="shared" ca="1" si="33"/>
        <v>Dim. juin , 2015</v>
      </c>
      <c r="Z144" s="431">
        <f t="shared" ca="1" si="24"/>
        <v>30</v>
      </c>
      <c r="AA144" s="432">
        <f t="shared" ca="1" si="25"/>
        <v>6</v>
      </c>
      <c r="AB144" s="229">
        <f t="shared" ca="1" si="34"/>
        <v>0</v>
      </c>
      <c r="AC144" s="179"/>
      <c r="AD144" s="179"/>
      <c r="AE144" s="179"/>
      <c r="AF144" s="433">
        <f t="shared" ca="1" si="26"/>
        <v>99</v>
      </c>
      <c r="AG144" s="434">
        <f ca="1">MIN(AF144:AF$195)</f>
        <v>99</v>
      </c>
      <c r="AH144" s="178" t="b">
        <f t="shared" si="27"/>
        <v>0</v>
      </c>
      <c r="AI144" s="179"/>
      <c r="AJ144" s="435">
        <f t="shared" ca="1" si="28"/>
        <v>0</v>
      </c>
      <c r="AK144" s="229">
        <f>IF(D144&lt;&gt;D143,MAX(L$20:L143),AK143)</f>
        <v>0</v>
      </c>
      <c r="AL144" s="185" t="str">
        <f t="shared" si="37"/>
        <v>- -</v>
      </c>
      <c r="AM144" s="185">
        <f>MIN(K145:K$194)</f>
        <v>0</v>
      </c>
      <c r="AN144" s="438" t="str">
        <f t="shared" si="38"/>
        <v>- -</v>
      </c>
      <c r="AO144" s="178"/>
      <c r="AP144" s="438">
        <f t="shared" si="35"/>
        <v>999</v>
      </c>
      <c r="AQ144" s="431">
        <f t="shared" ca="1" si="29"/>
        <v>1</v>
      </c>
      <c r="AR144" s="431">
        <f t="shared" ca="1" si="30"/>
        <v>0</v>
      </c>
      <c r="AS144" s="178"/>
      <c r="AT144" s="178"/>
      <c r="AU144" s="361" t="str">
        <f>IF($C144=$AB$15,'NTS ONLY_set_year'!$E$143," ")&amp;$D144</f>
        <v xml:space="preserve"> </v>
      </c>
      <c r="AV144" s="178">
        <f t="shared" ca="1" si="40"/>
        <v>0</v>
      </c>
      <c r="AW144" s="262">
        <f t="shared" ca="1" si="41"/>
        <v>0</v>
      </c>
      <c r="AX144" s="178"/>
      <c r="AY144" s="178"/>
      <c r="AZ144" s="178"/>
      <c r="BA144" s="178"/>
      <c r="BB144" s="178"/>
      <c r="BC144" s="178"/>
      <c r="BD144" s="178"/>
      <c r="BE144" s="178"/>
      <c r="BF144" s="178"/>
      <c r="BG144" s="178"/>
      <c r="BH144" s="178"/>
      <c r="BI144" s="178"/>
      <c r="BJ144" s="178"/>
      <c r="BK144" s="178"/>
      <c r="BL144" s="178"/>
      <c r="BM144" s="535">
        <f t="shared" si="39"/>
        <v>1</v>
      </c>
      <c r="BN144" s="361">
        <f t="shared" si="39"/>
        <v>1</v>
      </c>
      <c r="BO144" s="178"/>
      <c r="BP144" s="179"/>
      <c r="BQ144" s="325"/>
      <c r="BR144" s="10"/>
      <c r="BS144" s="10"/>
      <c r="BT144" s="10"/>
      <c r="IU144" s="21"/>
    </row>
    <row r="145" spans="1:255" customFormat="1" ht="12.75">
      <c r="A145" s="5"/>
      <c r="B145" s="13">
        <v>126</v>
      </c>
      <c r="C145" s="22"/>
      <c r="D145" s="116"/>
      <c r="E145" s="121"/>
      <c r="F145" s="121"/>
      <c r="G145" s="121" t="str">
        <f ca="1">IF(ISBLANK(D145),IF(AND(ISNUMBER(D144),D144&lt;$AF$5),'NTS ONLY_set_year'!$E$62,"- -"),IF(D145&gt;$AF$5,$AG$5,IF(D145&gt;D144+1,$AG$6,IF(D145&lt;D144,$AG$7,Y145))))</f>
        <v>- -</v>
      </c>
      <c r="H145" s="24"/>
      <c r="I145" s="23"/>
      <c r="J145" s="25"/>
      <c r="K145" s="38"/>
      <c r="L145" s="39"/>
      <c r="M145" s="37" t="str">
        <f t="shared" si="23"/>
        <v/>
      </c>
      <c r="N145" s="27"/>
      <c r="O145" s="28"/>
      <c r="P145" s="29"/>
      <c r="Q145" s="28"/>
      <c r="R145" s="26" t="str">
        <f t="shared" si="31"/>
        <v/>
      </c>
      <c r="S145" s="62"/>
      <c r="T145" s="179" t="str">
        <f ca="1">INDEX('NTS ONLY_set_year'!E:E,MATCH(TEXT($X145,"Ddd"),'NTS ONLY_set_year'!C:C,0))</f>
        <v>Dim</v>
      </c>
      <c r="U145" s="249" t="str">
        <f t="shared" ca="1" si="32"/>
        <v>juin</v>
      </c>
      <c r="V145" s="184"/>
      <c r="W145" s="179"/>
      <c r="X145" s="430">
        <f t="shared" ca="1" si="36"/>
        <v>42155</v>
      </c>
      <c r="Y145" s="568" t="str">
        <f t="shared" ca="1" si="33"/>
        <v>Dim. juin , 2015</v>
      </c>
      <c r="Z145" s="431">
        <f t="shared" ca="1" si="24"/>
        <v>30</v>
      </c>
      <c r="AA145" s="432">
        <f t="shared" ca="1" si="25"/>
        <v>6</v>
      </c>
      <c r="AB145" s="229">
        <f t="shared" ca="1" si="34"/>
        <v>0</v>
      </c>
      <c r="AC145" s="179"/>
      <c r="AD145" s="179"/>
      <c r="AE145" s="179"/>
      <c r="AF145" s="433">
        <f t="shared" ca="1" si="26"/>
        <v>99</v>
      </c>
      <c r="AG145" s="434">
        <f ca="1">MIN(AF145:AF$195)</f>
        <v>99</v>
      </c>
      <c r="AH145" s="178" t="b">
        <f t="shared" si="27"/>
        <v>0</v>
      </c>
      <c r="AI145" s="179"/>
      <c r="AJ145" s="435">
        <f t="shared" ca="1" si="28"/>
        <v>0</v>
      </c>
      <c r="AK145" s="229">
        <f>IF(D145&lt;&gt;D144,MAX(L$20:L144),AK144)</f>
        <v>0</v>
      </c>
      <c r="AL145" s="185" t="str">
        <f t="shared" si="37"/>
        <v>- -</v>
      </c>
      <c r="AM145" s="185">
        <f>MIN(K146:K$194)</f>
        <v>0</v>
      </c>
      <c r="AN145" s="438" t="str">
        <f t="shared" si="38"/>
        <v>- -</v>
      </c>
      <c r="AO145" s="178"/>
      <c r="AP145" s="438">
        <f t="shared" si="35"/>
        <v>999</v>
      </c>
      <c r="AQ145" s="431">
        <f t="shared" ca="1" si="29"/>
        <v>1</v>
      </c>
      <c r="AR145" s="431">
        <f t="shared" ca="1" si="30"/>
        <v>0</v>
      </c>
      <c r="AS145" s="178"/>
      <c r="AT145" s="178"/>
      <c r="AU145" s="361" t="str">
        <f>IF($C145=$AB$15,'NTS ONLY_set_year'!$E$143," ")&amp;$D145</f>
        <v xml:space="preserve"> </v>
      </c>
      <c r="AV145" s="178">
        <f t="shared" ca="1" si="40"/>
        <v>0</v>
      </c>
      <c r="AW145" s="262">
        <f t="shared" ca="1" si="41"/>
        <v>0</v>
      </c>
      <c r="AX145" s="178"/>
      <c r="AY145" s="178"/>
      <c r="AZ145" s="178"/>
      <c r="BA145" s="178"/>
      <c r="BB145" s="178"/>
      <c r="BC145" s="178"/>
      <c r="BD145" s="178"/>
      <c r="BE145" s="178"/>
      <c r="BF145" s="178"/>
      <c r="BG145" s="178"/>
      <c r="BH145" s="178"/>
      <c r="BI145" s="178"/>
      <c r="BJ145" s="178"/>
      <c r="BK145" s="178"/>
      <c r="BL145" s="178"/>
      <c r="BM145" s="535">
        <f t="shared" si="39"/>
        <v>1</v>
      </c>
      <c r="BN145" s="361">
        <f t="shared" si="39"/>
        <v>1</v>
      </c>
      <c r="BO145" s="178"/>
      <c r="BP145" s="179"/>
      <c r="BQ145" s="325"/>
      <c r="BR145" s="10"/>
      <c r="BS145" s="10"/>
      <c r="BT145" s="10"/>
      <c r="IU145" s="21"/>
    </row>
    <row r="146" spans="1:255" customFormat="1" ht="12.75">
      <c r="A146" s="5"/>
      <c r="B146" s="13">
        <v>127</v>
      </c>
      <c r="C146" s="22"/>
      <c r="D146" s="116"/>
      <c r="E146" s="121"/>
      <c r="F146" s="121"/>
      <c r="G146" s="121" t="str">
        <f ca="1">IF(ISBLANK(D146),IF(AND(ISNUMBER(D145),D145&lt;$AF$5),'NTS ONLY_set_year'!$E$62,"- -"),IF(D146&gt;$AF$5,$AG$5,IF(D146&gt;D145+1,$AG$6,IF(D146&lt;D145,$AG$7,Y146))))</f>
        <v>- -</v>
      </c>
      <c r="H146" s="24"/>
      <c r="I146" s="23"/>
      <c r="J146" s="25"/>
      <c r="K146" s="38"/>
      <c r="L146" s="39"/>
      <c r="M146" s="37" t="str">
        <f t="shared" si="23"/>
        <v/>
      </c>
      <c r="N146" s="27"/>
      <c r="O146" s="28"/>
      <c r="P146" s="29"/>
      <c r="Q146" s="28"/>
      <c r="R146" s="26" t="str">
        <f t="shared" si="31"/>
        <v/>
      </c>
      <c r="S146" s="62"/>
      <c r="T146" s="179" t="str">
        <f ca="1">INDEX('NTS ONLY_set_year'!E:E,MATCH(TEXT($X146,"Ddd"),'NTS ONLY_set_year'!C:C,0))</f>
        <v>Dim</v>
      </c>
      <c r="U146" s="249" t="str">
        <f t="shared" ca="1" si="32"/>
        <v>juin</v>
      </c>
      <c r="V146" s="184"/>
      <c r="W146" s="179"/>
      <c r="X146" s="430">
        <f t="shared" ca="1" si="36"/>
        <v>42155</v>
      </c>
      <c r="Y146" s="568" t="str">
        <f t="shared" ca="1" si="33"/>
        <v>Dim. juin , 2015</v>
      </c>
      <c r="Z146" s="431">
        <f t="shared" ca="1" si="24"/>
        <v>30</v>
      </c>
      <c r="AA146" s="432">
        <f t="shared" ca="1" si="25"/>
        <v>6</v>
      </c>
      <c r="AB146" s="229">
        <f t="shared" ca="1" si="34"/>
        <v>0</v>
      </c>
      <c r="AC146" s="179"/>
      <c r="AD146" s="179"/>
      <c r="AE146" s="179"/>
      <c r="AF146" s="433">
        <f t="shared" ca="1" si="26"/>
        <v>99</v>
      </c>
      <c r="AG146" s="434">
        <f ca="1">MIN(AF146:AF$195)</f>
        <v>99</v>
      </c>
      <c r="AH146" s="178" t="b">
        <f t="shared" si="27"/>
        <v>0</v>
      </c>
      <c r="AI146" s="179"/>
      <c r="AJ146" s="435">
        <f t="shared" ca="1" si="28"/>
        <v>0</v>
      </c>
      <c r="AK146" s="229">
        <f>IF(D146&lt;&gt;D145,MAX(L$20:L145),AK145)</f>
        <v>0</v>
      </c>
      <c r="AL146" s="185" t="str">
        <f t="shared" si="37"/>
        <v>- -</v>
      </c>
      <c r="AM146" s="185">
        <f>MIN(K147:K$194)</f>
        <v>0</v>
      </c>
      <c r="AN146" s="438" t="str">
        <f t="shared" si="38"/>
        <v>- -</v>
      </c>
      <c r="AO146" s="178"/>
      <c r="AP146" s="438">
        <f t="shared" si="35"/>
        <v>999</v>
      </c>
      <c r="AQ146" s="431">
        <f t="shared" ca="1" si="29"/>
        <v>1</v>
      </c>
      <c r="AR146" s="431">
        <f t="shared" ca="1" si="30"/>
        <v>0</v>
      </c>
      <c r="AS146" s="178"/>
      <c r="AT146" s="178"/>
      <c r="AU146" s="361" t="str">
        <f>IF($C146=$AB$15,'NTS ONLY_set_year'!$E$143," ")&amp;$D146</f>
        <v xml:space="preserve"> </v>
      </c>
      <c r="AV146" s="178">
        <f t="shared" ca="1" si="40"/>
        <v>0</v>
      </c>
      <c r="AW146" s="262">
        <f t="shared" ca="1" si="41"/>
        <v>0</v>
      </c>
      <c r="AX146" s="178"/>
      <c r="AY146" s="178"/>
      <c r="AZ146" s="178"/>
      <c r="BA146" s="178"/>
      <c r="BB146" s="178"/>
      <c r="BC146" s="178"/>
      <c r="BD146" s="178"/>
      <c r="BE146" s="178"/>
      <c r="BF146" s="178"/>
      <c r="BG146" s="178"/>
      <c r="BH146" s="178"/>
      <c r="BI146" s="178"/>
      <c r="BJ146" s="178"/>
      <c r="BK146" s="178"/>
      <c r="BL146" s="178"/>
      <c r="BM146" s="535">
        <f t="shared" si="39"/>
        <v>1</v>
      </c>
      <c r="BN146" s="361">
        <f t="shared" si="39"/>
        <v>1</v>
      </c>
      <c r="BO146" s="178"/>
      <c r="BP146" s="179"/>
      <c r="BQ146" s="325"/>
      <c r="BR146" s="10"/>
      <c r="BS146" s="10"/>
      <c r="BT146" s="10"/>
      <c r="IU146" s="21"/>
    </row>
    <row r="147" spans="1:255" customFormat="1" ht="12.75">
      <c r="A147" s="5"/>
      <c r="B147" s="13">
        <v>128</v>
      </c>
      <c r="C147" s="22"/>
      <c r="D147" s="116"/>
      <c r="E147" s="121"/>
      <c r="F147" s="121"/>
      <c r="G147" s="121" t="str">
        <f ca="1">IF(ISBLANK(D147),IF(AND(ISNUMBER(D146),D146&lt;$AF$5),'NTS ONLY_set_year'!$E$62,"- -"),IF(D147&gt;$AF$5,$AG$5,IF(D147&gt;D146+1,$AG$6,IF(D147&lt;D146,$AG$7,Y147))))</f>
        <v>- -</v>
      </c>
      <c r="H147" s="24"/>
      <c r="I147" s="23"/>
      <c r="J147" s="25"/>
      <c r="K147" s="38"/>
      <c r="L147" s="39"/>
      <c r="M147" s="37" t="str">
        <f t="shared" si="23"/>
        <v/>
      </c>
      <c r="N147" s="27"/>
      <c r="O147" s="28"/>
      <c r="P147" s="29"/>
      <c r="Q147" s="28"/>
      <c r="R147" s="26" t="str">
        <f t="shared" si="31"/>
        <v/>
      </c>
      <c r="S147" s="62"/>
      <c r="T147" s="179" t="str">
        <f ca="1">INDEX('NTS ONLY_set_year'!E:E,MATCH(TEXT($X147,"Ddd"),'NTS ONLY_set_year'!C:C,0))</f>
        <v>Dim</v>
      </c>
      <c r="U147" s="249" t="str">
        <f t="shared" ca="1" si="32"/>
        <v>juin</v>
      </c>
      <c r="V147" s="184"/>
      <c r="W147" s="179"/>
      <c r="X147" s="430">
        <f t="shared" ca="1" si="36"/>
        <v>42155</v>
      </c>
      <c r="Y147" s="568" t="str">
        <f t="shared" ca="1" si="33"/>
        <v>Dim. juin , 2015</v>
      </c>
      <c r="Z147" s="431">
        <f t="shared" ca="1" si="24"/>
        <v>30</v>
      </c>
      <c r="AA147" s="432">
        <f t="shared" ca="1" si="25"/>
        <v>6</v>
      </c>
      <c r="AB147" s="229">
        <f t="shared" ca="1" si="34"/>
        <v>0</v>
      </c>
      <c r="AC147" s="179"/>
      <c r="AD147" s="179"/>
      <c r="AE147" s="179"/>
      <c r="AF147" s="433">
        <f t="shared" ca="1" si="26"/>
        <v>99</v>
      </c>
      <c r="AG147" s="434">
        <f ca="1">MIN(AF147:AF$195)</f>
        <v>99</v>
      </c>
      <c r="AH147" s="178" t="b">
        <f t="shared" si="27"/>
        <v>0</v>
      </c>
      <c r="AI147" s="179"/>
      <c r="AJ147" s="435">
        <f t="shared" ca="1" si="28"/>
        <v>0</v>
      </c>
      <c r="AK147" s="229">
        <f>IF(D147&lt;&gt;D146,MAX(L$20:L146),AK146)</f>
        <v>0</v>
      </c>
      <c r="AL147" s="185" t="str">
        <f t="shared" si="37"/>
        <v>- -</v>
      </c>
      <c r="AM147" s="185">
        <f>MIN(K148:K$194)</f>
        <v>0</v>
      </c>
      <c r="AN147" s="438" t="str">
        <f t="shared" si="38"/>
        <v>- -</v>
      </c>
      <c r="AO147" s="178"/>
      <c r="AP147" s="438">
        <f t="shared" si="35"/>
        <v>999</v>
      </c>
      <c r="AQ147" s="431">
        <f t="shared" ca="1" si="29"/>
        <v>1</v>
      </c>
      <c r="AR147" s="431">
        <f t="shared" ca="1" si="30"/>
        <v>0</v>
      </c>
      <c r="AS147" s="178"/>
      <c r="AT147" s="178"/>
      <c r="AU147" s="361" t="str">
        <f>IF($C147=$AB$15,'NTS ONLY_set_year'!$E$143," ")&amp;$D147</f>
        <v xml:space="preserve"> </v>
      </c>
      <c r="AV147" s="178">
        <f t="shared" ca="1" si="40"/>
        <v>0</v>
      </c>
      <c r="AW147" s="262">
        <f t="shared" ca="1" si="41"/>
        <v>0</v>
      </c>
      <c r="AX147" s="178"/>
      <c r="AY147" s="178"/>
      <c r="AZ147" s="178"/>
      <c r="BA147" s="178"/>
      <c r="BB147" s="178"/>
      <c r="BC147" s="178"/>
      <c r="BD147" s="178"/>
      <c r="BE147" s="178"/>
      <c r="BF147" s="178"/>
      <c r="BG147" s="178"/>
      <c r="BH147" s="178"/>
      <c r="BI147" s="178"/>
      <c r="BJ147" s="178"/>
      <c r="BK147" s="178"/>
      <c r="BL147" s="178"/>
      <c r="BM147" s="535">
        <f t="shared" si="39"/>
        <v>1</v>
      </c>
      <c r="BN147" s="361">
        <f t="shared" si="39"/>
        <v>1</v>
      </c>
      <c r="BO147" s="178"/>
      <c r="BP147" s="179"/>
      <c r="BQ147" s="325"/>
      <c r="BR147" s="10"/>
      <c r="BS147" s="10"/>
      <c r="BT147" s="10"/>
      <c r="IU147" s="21"/>
    </row>
    <row r="148" spans="1:255" customFormat="1" ht="12.75">
      <c r="A148" s="5"/>
      <c r="B148" s="13">
        <v>129</v>
      </c>
      <c r="C148" s="22"/>
      <c r="D148" s="116"/>
      <c r="E148" s="121"/>
      <c r="F148" s="121"/>
      <c r="G148" s="121" t="str">
        <f ca="1">IF(ISBLANK(D148),IF(AND(ISNUMBER(D147),D147&lt;$AF$5),'NTS ONLY_set_year'!$E$62,"- -"),IF(D148&gt;$AF$5,$AG$5,IF(D148&gt;D147+1,$AG$6,IF(D148&lt;D147,$AG$7,Y148))))</f>
        <v>- -</v>
      </c>
      <c r="H148" s="24"/>
      <c r="I148" s="23"/>
      <c r="J148" s="25"/>
      <c r="K148" s="38"/>
      <c r="L148" s="39"/>
      <c r="M148" s="37" t="str">
        <f t="shared" ref="M148:M194" si="42">IF(AND(ISNUMBER(K148),ISNUMBER(L148)),L148-K148,"")</f>
        <v/>
      </c>
      <c r="N148" s="27"/>
      <c r="O148" s="28"/>
      <c r="P148" s="29"/>
      <c r="Q148" s="28"/>
      <c r="R148" s="26" t="str">
        <f t="shared" si="31"/>
        <v/>
      </c>
      <c r="S148" s="62"/>
      <c r="T148" s="179" t="str">
        <f ca="1">INDEX('NTS ONLY_set_year'!E:E,MATCH(TEXT($X148,"Ddd"),'NTS ONLY_set_year'!C:C,0))</f>
        <v>Dim</v>
      </c>
      <c r="U148" s="249" t="str">
        <f t="shared" ca="1" si="32"/>
        <v>juin</v>
      </c>
      <c r="V148" s="184"/>
      <c r="W148" s="179"/>
      <c r="X148" s="430">
        <f t="shared" ca="1" si="36"/>
        <v>42155</v>
      </c>
      <c r="Y148" s="568" t="str">
        <f t="shared" ca="1" si="33"/>
        <v>Dim. juin , 2015</v>
      </c>
      <c r="Z148" s="431">
        <f t="shared" ref="Z148:Z194" ca="1" si="43">MIN(R148,$AF$5)</f>
        <v>30</v>
      </c>
      <c r="AA148" s="432">
        <f t="shared" ref="AA148:AA194" ca="1" si="44">$AD$6</f>
        <v>6</v>
      </c>
      <c r="AB148" s="229">
        <f t="shared" ca="1" si="34"/>
        <v>0</v>
      </c>
      <c r="AC148" s="179"/>
      <c r="AD148" s="179"/>
      <c r="AE148" s="179"/>
      <c r="AF148" s="433">
        <f t="shared" ref="AF148:AF194" ca="1" si="45">IF(AND(ISNUMBER(D148),D148&lt;=$Z$16),1,99)</f>
        <v>99</v>
      </c>
      <c r="AG148" s="434">
        <f ca="1">MIN(AF148:AF$195)</f>
        <v>99</v>
      </c>
      <c r="AH148" s="178" t="b">
        <f t="shared" ref="AH148:AH194" si="46">IF(AND(ISNUMBER(M148),M148&gt;0),$AH$8&amp;D148)</f>
        <v>0</v>
      </c>
      <c r="AI148" s="179"/>
      <c r="AJ148" s="435">
        <f t="shared" ref="AJ148:AJ194" ca="1" si="47">IF(AND(ISNUMBER(D148),D148&lt;=$AF$5,OR(D148&gt;D147+1,D148&lt;D147)),1,0)</f>
        <v>0</v>
      </c>
      <c r="AK148" s="229">
        <f>IF(D148&lt;&gt;D147,MAX(L$20:L147),AK147)</f>
        <v>0</v>
      </c>
      <c r="AL148" s="185" t="str">
        <f t="shared" si="37"/>
        <v>- -</v>
      </c>
      <c r="AM148" s="185">
        <f>MIN(K149:K$194)</f>
        <v>0</v>
      </c>
      <c r="AN148" s="438" t="str">
        <f t="shared" si="38"/>
        <v>- -</v>
      </c>
      <c r="AO148" s="178"/>
      <c r="AP148" s="438">
        <f t="shared" si="35"/>
        <v>999</v>
      </c>
      <c r="AQ148" s="431">
        <f t="shared" ref="AQ148:AQ194" ca="1" si="48">IF(ISNUMBER(Z147),IF(Z148&lt;&gt;Z147,Z147,AQ147),0)</f>
        <v>1</v>
      </c>
      <c r="AR148" s="431">
        <f t="shared" ref="AR148:AR194" ca="1" si="49">IF(Z148&lt;&gt;Z149,Z149,AR149)</f>
        <v>0</v>
      </c>
      <c r="AS148" s="178"/>
      <c r="AT148" s="178"/>
      <c r="AU148" s="361" t="str">
        <f>IF($C148=$AB$15,'NTS ONLY_set_year'!$E$143," ")&amp;$D148</f>
        <v xml:space="preserve"> </v>
      </c>
      <c r="AV148" s="178">
        <f t="shared" ca="1" si="40"/>
        <v>0</v>
      </c>
      <c r="AW148" s="262">
        <f t="shared" ca="1" si="41"/>
        <v>0</v>
      </c>
      <c r="AX148" s="178"/>
      <c r="AY148" s="178"/>
      <c r="AZ148" s="178"/>
      <c r="BA148" s="178"/>
      <c r="BB148" s="178"/>
      <c r="BC148" s="178"/>
      <c r="BD148" s="178"/>
      <c r="BE148" s="178"/>
      <c r="BF148" s="178"/>
      <c r="BG148" s="178"/>
      <c r="BH148" s="178"/>
      <c r="BI148" s="178"/>
      <c r="BJ148" s="178"/>
      <c r="BK148" s="178"/>
      <c r="BL148" s="178"/>
      <c r="BM148" s="535">
        <f t="shared" si="39"/>
        <v>1</v>
      </c>
      <c r="BN148" s="361">
        <f t="shared" si="39"/>
        <v>1</v>
      </c>
      <c r="BO148" s="178"/>
      <c r="BP148" s="179"/>
      <c r="BQ148" s="325"/>
      <c r="BR148" s="10"/>
      <c r="BS148" s="10"/>
      <c r="BT148" s="10"/>
      <c r="IU148" s="21"/>
    </row>
    <row r="149" spans="1:255" customFormat="1" ht="12.75">
      <c r="A149" s="5"/>
      <c r="B149" s="13">
        <v>130</v>
      </c>
      <c r="C149" s="22"/>
      <c r="D149" s="116"/>
      <c r="E149" s="121"/>
      <c r="F149" s="121"/>
      <c r="G149" s="121" t="str">
        <f ca="1">IF(ISBLANK(D149),IF(AND(ISNUMBER(D148),D148&lt;$AF$5),'NTS ONLY_set_year'!$E$62,"- -"),IF(D149&gt;$AF$5,$AG$5,IF(D149&gt;D148+1,$AG$6,IF(D149&lt;D148,$AG$7,Y149))))</f>
        <v>- -</v>
      </c>
      <c r="H149" s="24"/>
      <c r="I149" s="23"/>
      <c r="J149" s="25"/>
      <c r="K149" s="38"/>
      <c r="L149" s="39"/>
      <c r="M149" s="37" t="str">
        <f t="shared" si="42"/>
        <v/>
      </c>
      <c r="N149" s="27"/>
      <c r="O149" s="28"/>
      <c r="P149" s="29"/>
      <c r="Q149" s="28"/>
      <c r="R149" s="26" t="str">
        <f t="shared" ref="R149:R194" si="50">IF(ISBLANK(D149),"",D149)</f>
        <v/>
      </c>
      <c r="S149" s="62"/>
      <c r="T149" s="179" t="str">
        <f ca="1">INDEX('NTS ONLY_set_year'!E:E,MATCH(TEXT($X149,"Ddd"),'NTS ONLY_set_year'!C:C,0))</f>
        <v>Dim</v>
      </c>
      <c r="U149" s="249" t="str">
        <f t="shared" ref="U149:U194" ca="1" si="51">$U$19</f>
        <v>juin</v>
      </c>
      <c r="V149" s="184"/>
      <c r="W149" s="179"/>
      <c r="X149" s="430">
        <f t="shared" ca="1" si="36"/>
        <v>42155</v>
      </c>
      <c r="Y149" s="568" t="str">
        <f t="shared" ref="Y149:Y194" ca="1" si="52">IF(Y143="f",T149&amp;". "&amp;" "&amp;R149&amp;" "&amp;U149&amp;" "&amp;$AE$7,T149&amp;". "&amp;U149&amp;" "&amp;R149&amp;", "&amp;$AE$7)</f>
        <v>Dim. juin , 2015</v>
      </c>
      <c r="Z149" s="431">
        <f t="shared" ca="1" si="43"/>
        <v>30</v>
      </c>
      <c r="AA149" s="432">
        <f t="shared" ca="1" si="44"/>
        <v>6</v>
      </c>
      <c r="AB149" s="229">
        <f t="shared" ref="AB149:AB194" ca="1" si="53">MAX(0,M149)*AW149</f>
        <v>0</v>
      </c>
      <c r="AC149" s="179"/>
      <c r="AD149" s="179"/>
      <c r="AE149" s="179"/>
      <c r="AF149" s="433">
        <f t="shared" ca="1" si="45"/>
        <v>99</v>
      </c>
      <c r="AG149" s="434">
        <f ca="1">MIN(AF149:AF$195)</f>
        <v>99</v>
      </c>
      <c r="AH149" s="178" t="b">
        <f t="shared" si="46"/>
        <v>0</v>
      </c>
      <c r="AI149" s="179"/>
      <c r="AJ149" s="435">
        <f t="shared" ca="1" si="47"/>
        <v>0</v>
      </c>
      <c r="AK149" s="229">
        <f>IF(D149&lt;&gt;D148,MAX(L$20:L148),AK148)</f>
        <v>0</v>
      </c>
      <c r="AL149" s="185" t="str">
        <f t="shared" si="37"/>
        <v>- -</v>
      </c>
      <c r="AM149" s="185">
        <f>MIN(K150:K$194)</f>
        <v>0</v>
      </c>
      <c r="AN149" s="438" t="str">
        <f t="shared" si="38"/>
        <v>- -</v>
      </c>
      <c r="AO149" s="178"/>
      <c r="AP149" s="438">
        <f t="shared" ref="AP149:AP194" si="54">IF(AND(AM149&gt;0,LEN(AL149&amp;AN149)&gt;6),Z149,999)</f>
        <v>999</v>
      </c>
      <c r="AQ149" s="431">
        <f t="shared" ca="1" si="48"/>
        <v>1</v>
      </c>
      <c r="AR149" s="431">
        <f t="shared" ca="1" si="49"/>
        <v>0</v>
      </c>
      <c r="AS149" s="178"/>
      <c r="AT149" s="178"/>
      <c r="AU149" s="361" t="str">
        <f>IF($C149=$AB$15,'NTS ONLY_set_year'!$E$143," ")&amp;$D149</f>
        <v xml:space="preserve"> </v>
      </c>
      <c r="AV149" s="178">
        <f t="shared" ca="1" si="40"/>
        <v>0</v>
      </c>
      <c r="AW149" s="262">
        <f t="shared" ca="1" si="41"/>
        <v>0</v>
      </c>
      <c r="AX149" s="178"/>
      <c r="AY149" s="178"/>
      <c r="AZ149" s="178"/>
      <c r="BA149" s="178"/>
      <c r="BB149" s="178"/>
      <c r="BC149" s="178"/>
      <c r="BD149" s="178"/>
      <c r="BE149" s="178"/>
      <c r="BF149" s="178"/>
      <c r="BG149" s="178"/>
      <c r="BH149" s="178"/>
      <c r="BI149" s="178"/>
      <c r="BJ149" s="178"/>
      <c r="BK149" s="178"/>
      <c r="BL149" s="178"/>
      <c r="BM149" s="535">
        <f t="shared" si="39"/>
        <v>1</v>
      </c>
      <c r="BN149" s="361">
        <f t="shared" si="39"/>
        <v>1</v>
      </c>
      <c r="BO149" s="178"/>
      <c r="BP149" s="179"/>
      <c r="BQ149" s="325"/>
      <c r="BR149" s="10"/>
      <c r="BS149" s="10"/>
      <c r="BT149" s="10"/>
      <c r="IU149" s="21"/>
    </row>
    <row r="150" spans="1:255" customFormat="1" ht="12.75">
      <c r="A150" s="5"/>
      <c r="B150" s="13">
        <v>131</v>
      </c>
      <c r="C150" s="22"/>
      <c r="D150" s="116"/>
      <c r="E150" s="121"/>
      <c r="F150" s="121"/>
      <c r="G150" s="121" t="str">
        <f ca="1">IF(ISBLANK(D150),IF(AND(ISNUMBER(D149),D149&lt;$AF$5),'NTS ONLY_set_year'!$E$62,"- -"),IF(D150&gt;$AF$5,$AG$5,IF(D150&gt;D149+1,$AG$6,IF(D150&lt;D149,$AG$7,Y150))))</f>
        <v>- -</v>
      </c>
      <c r="H150" s="24"/>
      <c r="I150" s="23"/>
      <c r="J150" s="25"/>
      <c r="K150" s="38"/>
      <c r="L150" s="39"/>
      <c r="M150" s="37" t="str">
        <f t="shared" si="42"/>
        <v/>
      </c>
      <c r="N150" s="27"/>
      <c r="O150" s="28"/>
      <c r="P150" s="29"/>
      <c r="Q150" s="28"/>
      <c r="R150" s="26" t="str">
        <f t="shared" si="50"/>
        <v/>
      </c>
      <c r="S150" s="62"/>
      <c r="T150" s="179" t="str">
        <f ca="1">INDEX('NTS ONLY_set_year'!E:E,MATCH(TEXT($X150,"Ddd"),'NTS ONLY_set_year'!C:C,0))</f>
        <v>Dim</v>
      </c>
      <c r="U150" s="249" t="str">
        <f t="shared" ca="1" si="51"/>
        <v>juin</v>
      </c>
      <c r="V150" s="184"/>
      <c r="W150" s="179"/>
      <c r="X150" s="430">
        <f t="shared" ref="X150:X194" ca="1" si="55">$AE$8+D150</f>
        <v>42155</v>
      </c>
      <c r="Y150" s="568" t="str">
        <f t="shared" ca="1" si="52"/>
        <v>Dim. juin , 2015</v>
      </c>
      <c r="Z150" s="431">
        <f t="shared" ca="1" si="43"/>
        <v>30</v>
      </c>
      <c r="AA150" s="432">
        <f t="shared" ca="1" si="44"/>
        <v>6</v>
      </c>
      <c r="AB150" s="229">
        <f t="shared" ca="1" si="53"/>
        <v>0</v>
      </c>
      <c r="AC150" s="179"/>
      <c r="AD150" s="179"/>
      <c r="AE150" s="179"/>
      <c r="AF150" s="433">
        <f t="shared" ca="1" si="45"/>
        <v>99</v>
      </c>
      <c r="AG150" s="434">
        <f ca="1">MIN(AF150:AF$195)</f>
        <v>99</v>
      </c>
      <c r="AH150" s="178" t="b">
        <f t="shared" si="46"/>
        <v>0</v>
      </c>
      <c r="AI150" s="179"/>
      <c r="AJ150" s="435">
        <f t="shared" ca="1" si="47"/>
        <v>0</v>
      </c>
      <c r="AK150" s="229">
        <f>IF(D150&lt;&gt;D149,MAX(L$20:L149),AK149)</f>
        <v>0</v>
      </c>
      <c r="AL150" s="185" t="str">
        <f t="shared" ref="AL150:AL194" si="56">IF(ISNUMBER(K150),IF(K150&lt;AK150,$AL$19,"- -"),"- -")</f>
        <v>- -</v>
      </c>
      <c r="AM150" s="185">
        <f>MIN(K151:K$194)</f>
        <v>0</v>
      </c>
      <c r="AN150" s="438" t="str">
        <f t="shared" ref="AN150:AN194" si="57">IF(AND(AM150&gt;0,ISNUMBER(L150)),IF(L150&gt;AM150,$AN$19,"- -"),"- -")</f>
        <v>- -</v>
      </c>
      <c r="AO150" s="178"/>
      <c r="AP150" s="438">
        <f t="shared" si="54"/>
        <v>999</v>
      </c>
      <c r="AQ150" s="431">
        <f t="shared" ca="1" si="48"/>
        <v>1</v>
      </c>
      <c r="AR150" s="431">
        <f t="shared" ca="1" si="49"/>
        <v>0</v>
      </c>
      <c r="AS150" s="178"/>
      <c r="AT150" s="178"/>
      <c r="AU150" s="361" t="str">
        <f>IF($C150=$AB$15,'NTS ONLY_set_year'!$E$143," ")&amp;$D150</f>
        <v xml:space="preserve"> </v>
      </c>
      <c r="AV150" s="178">
        <f t="shared" ca="1" si="40"/>
        <v>0</v>
      </c>
      <c r="AW150" s="262">
        <f t="shared" ca="1" si="41"/>
        <v>0</v>
      </c>
      <c r="AX150" s="178"/>
      <c r="AY150" s="178"/>
      <c r="AZ150" s="178"/>
      <c r="BA150" s="178"/>
      <c r="BB150" s="178"/>
      <c r="BC150" s="178"/>
      <c r="BD150" s="178"/>
      <c r="BE150" s="178"/>
      <c r="BF150" s="178"/>
      <c r="BG150" s="178"/>
      <c r="BH150" s="178"/>
      <c r="BI150" s="178"/>
      <c r="BJ150" s="178"/>
      <c r="BK150" s="178"/>
      <c r="BL150" s="178"/>
      <c r="BM150" s="535">
        <f t="shared" ref="BM150:BN194" si="58">IF(OR(NOT(ISNUMBER(K150)),AND(K150&gt;=$BF$10,K150&lt;=$BF$11),AND(K150&gt;=$BJ$10,K150&lt;=$BJ$11),AND(K150&gt;=$BK$10,K150&lt;=$BK$11),AND(K150&gt;=$BL$10,K150&lt;=$BL$11),AND(K150&gt;=$BM$10,K150&lt;=$BM$11),AND(K150&gt;=$BN$10,K150&lt;=$BN$11)),1,999)</f>
        <v>1</v>
      </c>
      <c r="BN150" s="361">
        <f t="shared" si="58"/>
        <v>1</v>
      </c>
      <c r="BO150" s="178"/>
      <c r="BP150" s="179"/>
      <c r="BQ150" s="325"/>
      <c r="BR150" s="10"/>
      <c r="BS150" s="10"/>
      <c r="BT150" s="10"/>
      <c r="IU150" s="21"/>
    </row>
    <row r="151" spans="1:255" customFormat="1" ht="12.75">
      <c r="A151" s="5"/>
      <c r="B151" s="13">
        <v>132</v>
      </c>
      <c r="C151" s="22"/>
      <c r="D151" s="116"/>
      <c r="E151" s="121"/>
      <c r="F151" s="121"/>
      <c r="G151" s="121" t="str">
        <f ca="1">IF(ISBLANK(D151),IF(AND(ISNUMBER(D150),D150&lt;$AF$5),'NTS ONLY_set_year'!$E$62,"- -"),IF(D151&gt;$AF$5,$AG$5,IF(D151&gt;D150+1,$AG$6,IF(D151&lt;D150,$AG$7,Y151))))</f>
        <v>- -</v>
      </c>
      <c r="H151" s="24"/>
      <c r="I151" s="23"/>
      <c r="J151" s="25"/>
      <c r="K151" s="38"/>
      <c r="L151" s="39"/>
      <c r="M151" s="37" t="str">
        <f t="shared" si="42"/>
        <v/>
      </c>
      <c r="N151" s="27"/>
      <c r="O151" s="28"/>
      <c r="P151" s="29"/>
      <c r="Q151" s="28"/>
      <c r="R151" s="26" t="str">
        <f t="shared" si="50"/>
        <v/>
      </c>
      <c r="S151" s="62"/>
      <c r="T151" s="179" t="str">
        <f ca="1">INDEX('NTS ONLY_set_year'!E:E,MATCH(TEXT($X151,"Ddd"),'NTS ONLY_set_year'!C:C,0))</f>
        <v>Dim</v>
      </c>
      <c r="U151" s="249" t="str">
        <f t="shared" ca="1" si="51"/>
        <v>juin</v>
      </c>
      <c r="V151" s="184"/>
      <c r="W151" s="179"/>
      <c r="X151" s="430">
        <f t="shared" ca="1" si="55"/>
        <v>42155</v>
      </c>
      <c r="Y151" s="568" t="str">
        <f t="shared" ca="1" si="52"/>
        <v>Dim. juin , 2015</v>
      </c>
      <c r="Z151" s="431">
        <f t="shared" ca="1" si="43"/>
        <v>30</v>
      </c>
      <c r="AA151" s="432">
        <f t="shared" ca="1" si="44"/>
        <v>6</v>
      </c>
      <c r="AB151" s="229">
        <f t="shared" ca="1" si="53"/>
        <v>0</v>
      </c>
      <c r="AC151" s="179"/>
      <c r="AD151" s="179"/>
      <c r="AE151" s="179"/>
      <c r="AF151" s="433">
        <f t="shared" ca="1" si="45"/>
        <v>99</v>
      </c>
      <c r="AG151" s="434">
        <f ca="1">MIN(AF151:AF$195)</f>
        <v>99</v>
      </c>
      <c r="AH151" s="178" t="b">
        <f t="shared" si="46"/>
        <v>0</v>
      </c>
      <c r="AI151" s="179"/>
      <c r="AJ151" s="435">
        <f t="shared" ca="1" si="47"/>
        <v>0</v>
      </c>
      <c r="AK151" s="229">
        <f>IF(D151&lt;&gt;D150,MAX(L$20:L150),AK150)</f>
        <v>0</v>
      </c>
      <c r="AL151" s="185" t="str">
        <f t="shared" si="56"/>
        <v>- -</v>
      </c>
      <c r="AM151" s="185">
        <f>MIN(K152:K$194)</f>
        <v>0</v>
      </c>
      <c r="AN151" s="438" t="str">
        <f t="shared" si="57"/>
        <v>- -</v>
      </c>
      <c r="AO151" s="178"/>
      <c r="AP151" s="438">
        <f t="shared" si="54"/>
        <v>999</v>
      </c>
      <c r="AQ151" s="431">
        <f t="shared" ca="1" si="48"/>
        <v>1</v>
      </c>
      <c r="AR151" s="431">
        <f t="shared" ca="1" si="49"/>
        <v>0</v>
      </c>
      <c r="AS151" s="178"/>
      <c r="AT151" s="178"/>
      <c r="AU151" s="361" t="str">
        <f>IF($C151=$AB$15,'NTS ONLY_set_year'!$E$143," ")&amp;$D151</f>
        <v xml:space="preserve"> </v>
      </c>
      <c r="AV151" s="178">
        <f t="shared" ca="1" si="40"/>
        <v>0</v>
      </c>
      <c r="AW151" s="262">
        <f t="shared" ca="1" si="41"/>
        <v>0</v>
      </c>
      <c r="AX151" s="178"/>
      <c r="AY151" s="178"/>
      <c r="AZ151" s="178"/>
      <c r="BA151" s="178"/>
      <c r="BB151" s="178"/>
      <c r="BC151" s="178"/>
      <c r="BD151" s="178"/>
      <c r="BE151" s="178"/>
      <c r="BF151" s="178"/>
      <c r="BG151" s="178"/>
      <c r="BH151" s="178"/>
      <c r="BI151" s="178"/>
      <c r="BJ151" s="178"/>
      <c r="BK151" s="178"/>
      <c r="BL151" s="178"/>
      <c r="BM151" s="535">
        <f t="shared" si="58"/>
        <v>1</v>
      </c>
      <c r="BN151" s="361">
        <f t="shared" si="58"/>
        <v>1</v>
      </c>
      <c r="BO151" s="178"/>
      <c r="BP151" s="179"/>
      <c r="BQ151" s="325"/>
      <c r="BR151" s="10"/>
      <c r="BS151" s="10"/>
      <c r="BT151" s="10"/>
      <c r="IU151" s="21"/>
    </row>
    <row r="152" spans="1:255" customFormat="1" ht="12.75">
      <c r="A152" s="5"/>
      <c r="B152" s="13">
        <v>133</v>
      </c>
      <c r="C152" s="22"/>
      <c r="D152" s="116"/>
      <c r="E152" s="121"/>
      <c r="F152" s="121"/>
      <c r="G152" s="121" t="str">
        <f ca="1">IF(ISBLANK(D152),IF(AND(ISNUMBER(D151),D151&lt;$AF$5),'NTS ONLY_set_year'!$E$62,"- -"),IF(D152&gt;$AF$5,$AG$5,IF(D152&gt;D151+1,$AG$6,IF(D152&lt;D151,$AG$7,Y152))))</f>
        <v>- -</v>
      </c>
      <c r="H152" s="24"/>
      <c r="I152" s="23"/>
      <c r="J152" s="25"/>
      <c r="K152" s="38"/>
      <c r="L152" s="39"/>
      <c r="M152" s="37" t="str">
        <f t="shared" si="42"/>
        <v/>
      </c>
      <c r="N152" s="27"/>
      <c r="O152" s="28"/>
      <c r="P152" s="29"/>
      <c r="Q152" s="28"/>
      <c r="R152" s="26" t="str">
        <f t="shared" si="50"/>
        <v/>
      </c>
      <c r="S152" s="62"/>
      <c r="T152" s="179" t="str">
        <f ca="1">INDEX('NTS ONLY_set_year'!E:E,MATCH(TEXT($X152,"Ddd"),'NTS ONLY_set_year'!C:C,0))</f>
        <v>Dim</v>
      </c>
      <c r="U152" s="249" t="str">
        <f t="shared" ca="1" si="51"/>
        <v>juin</v>
      </c>
      <c r="V152" s="184"/>
      <c r="W152" s="179"/>
      <c r="X152" s="430">
        <f t="shared" ca="1" si="55"/>
        <v>42155</v>
      </c>
      <c r="Y152" s="568" t="str">
        <f t="shared" ca="1" si="52"/>
        <v>Dim. juin , 2015</v>
      </c>
      <c r="Z152" s="431">
        <f t="shared" ca="1" si="43"/>
        <v>30</v>
      </c>
      <c r="AA152" s="432">
        <f t="shared" ca="1" si="44"/>
        <v>6</v>
      </c>
      <c r="AB152" s="229">
        <f t="shared" ca="1" si="53"/>
        <v>0</v>
      </c>
      <c r="AC152" s="179"/>
      <c r="AD152" s="179"/>
      <c r="AE152" s="179"/>
      <c r="AF152" s="433">
        <f t="shared" ca="1" si="45"/>
        <v>99</v>
      </c>
      <c r="AG152" s="434">
        <f ca="1">MIN(AF152:AF$195)</f>
        <v>99</v>
      </c>
      <c r="AH152" s="178" t="b">
        <f t="shared" si="46"/>
        <v>0</v>
      </c>
      <c r="AI152" s="179"/>
      <c r="AJ152" s="435">
        <f t="shared" ca="1" si="47"/>
        <v>0</v>
      </c>
      <c r="AK152" s="229">
        <f>IF(D152&lt;&gt;D151,MAX(L$20:L151),AK151)</f>
        <v>0</v>
      </c>
      <c r="AL152" s="185" t="str">
        <f t="shared" si="56"/>
        <v>- -</v>
      </c>
      <c r="AM152" s="185">
        <f>MIN(K153:K$194)</f>
        <v>0</v>
      </c>
      <c r="AN152" s="438" t="str">
        <f t="shared" si="57"/>
        <v>- -</v>
      </c>
      <c r="AO152" s="178"/>
      <c r="AP152" s="438">
        <f t="shared" si="54"/>
        <v>999</v>
      </c>
      <c r="AQ152" s="431">
        <f t="shared" ca="1" si="48"/>
        <v>1</v>
      </c>
      <c r="AR152" s="431">
        <f t="shared" ca="1" si="49"/>
        <v>0</v>
      </c>
      <c r="AS152" s="178"/>
      <c r="AT152" s="178"/>
      <c r="AU152" s="361" t="str">
        <f>IF($C152=$AB$15,'NTS ONLY_set_year'!$E$143," ")&amp;$D152</f>
        <v xml:space="preserve"> </v>
      </c>
      <c r="AV152" s="178">
        <f t="shared" ca="1" si="40"/>
        <v>0</v>
      </c>
      <c r="AW152" s="262">
        <f t="shared" ca="1" si="41"/>
        <v>0</v>
      </c>
      <c r="AX152" s="178"/>
      <c r="AY152" s="178"/>
      <c r="AZ152" s="178"/>
      <c r="BA152" s="178"/>
      <c r="BB152" s="178"/>
      <c r="BC152" s="178"/>
      <c r="BD152" s="178"/>
      <c r="BE152" s="178"/>
      <c r="BF152" s="178"/>
      <c r="BG152" s="178"/>
      <c r="BH152" s="178"/>
      <c r="BI152" s="178"/>
      <c r="BJ152" s="178"/>
      <c r="BK152" s="178"/>
      <c r="BL152" s="178"/>
      <c r="BM152" s="535">
        <f t="shared" si="58"/>
        <v>1</v>
      </c>
      <c r="BN152" s="361">
        <f t="shared" si="58"/>
        <v>1</v>
      </c>
      <c r="BO152" s="178"/>
      <c r="BP152" s="179"/>
      <c r="BQ152" s="325"/>
      <c r="BR152" s="10"/>
      <c r="BS152" s="10"/>
      <c r="BT152" s="10"/>
      <c r="IU152" s="21"/>
    </row>
    <row r="153" spans="1:255" customFormat="1" ht="12.75">
      <c r="A153" s="5"/>
      <c r="B153" s="13">
        <v>134</v>
      </c>
      <c r="C153" s="22"/>
      <c r="D153" s="116"/>
      <c r="E153" s="121"/>
      <c r="F153" s="121"/>
      <c r="G153" s="121" t="str">
        <f ca="1">IF(ISBLANK(D153),IF(AND(ISNUMBER(D152),D152&lt;$AF$5),'NTS ONLY_set_year'!$E$62,"- -"),IF(D153&gt;$AF$5,$AG$5,IF(D153&gt;D152+1,$AG$6,IF(D153&lt;D152,$AG$7,Y153))))</f>
        <v>- -</v>
      </c>
      <c r="H153" s="24"/>
      <c r="I153" s="23"/>
      <c r="J153" s="25"/>
      <c r="K153" s="38"/>
      <c r="L153" s="39"/>
      <c r="M153" s="37" t="str">
        <f t="shared" si="42"/>
        <v/>
      </c>
      <c r="N153" s="27"/>
      <c r="O153" s="28"/>
      <c r="P153" s="29"/>
      <c r="Q153" s="28"/>
      <c r="R153" s="26" t="str">
        <f t="shared" si="50"/>
        <v/>
      </c>
      <c r="S153" s="62"/>
      <c r="T153" s="179" t="str">
        <f ca="1">INDEX('NTS ONLY_set_year'!E:E,MATCH(TEXT($X153,"Ddd"),'NTS ONLY_set_year'!C:C,0))</f>
        <v>Dim</v>
      </c>
      <c r="U153" s="249" t="str">
        <f t="shared" ca="1" si="51"/>
        <v>juin</v>
      </c>
      <c r="V153" s="184"/>
      <c r="W153" s="179"/>
      <c r="X153" s="430">
        <f t="shared" ca="1" si="55"/>
        <v>42155</v>
      </c>
      <c r="Y153" s="568" t="str">
        <f t="shared" ca="1" si="52"/>
        <v>Dim. juin , 2015</v>
      </c>
      <c r="Z153" s="431">
        <f t="shared" ca="1" si="43"/>
        <v>30</v>
      </c>
      <c r="AA153" s="432">
        <f t="shared" ca="1" si="44"/>
        <v>6</v>
      </c>
      <c r="AB153" s="229">
        <f t="shared" ca="1" si="53"/>
        <v>0</v>
      </c>
      <c r="AC153" s="179"/>
      <c r="AD153" s="179"/>
      <c r="AE153" s="179"/>
      <c r="AF153" s="433">
        <f t="shared" ca="1" si="45"/>
        <v>99</v>
      </c>
      <c r="AG153" s="434">
        <f ca="1">MIN(AF153:AF$195)</f>
        <v>99</v>
      </c>
      <c r="AH153" s="178" t="b">
        <f t="shared" si="46"/>
        <v>0</v>
      </c>
      <c r="AI153" s="179"/>
      <c r="AJ153" s="435">
        <f t="shared" ca="1" si="47"/>
        <v>0</v>
      </c>
      <c r="AK153" s="229">
        <f>IF(D153&lt;&gt;D152,MAX(L$20:L152),AK152)</f>
        <v>0</v>
      </c>
      <c r="AL153" s="185" t="str">
        <f t="shared" si="56"/>
        <v>- -</v>
      </c>
      <c r="AM153" s="185">
        <f>MIN(K154:K$194)</f>
        <v>0</v>
      </c>
      <c r="AN153" s="438" t="str">
        <f t="shared" si="57"/>
        <v>- -</v>
      </c>
      <c r="AO153" s="178"/>
      <c r="AP153" s="438">
        <f t="shared" si="54"/>
        <v>999</v>
      </c>
      <c r="AQ153" s="431">
        <f t="shared" ca="1" si="48"/>
        <v>1</v>
      </c>
      <c r="AR153" s="431">
        <f t="shared" ca="1" si="49"/>
        <v>0</v>
      </c>
      <c r="AS153" s="178"/>
      <c r="AT153" s="178"/>
      <c r="AU153" s="361" t="str">
        <f>IF($C153=$AB$15,'NTS ONLY_set_year'!$E$143," ")&amp;$D153</f>
        <v xml:space="preserve"> </v>
      </c>
      <c r="AV153" s="178">
        <f t="shared" ref="AV153:AV194" ca="1" si="59">IF($X$16=$X$14,0,IF(ISERROR(INDEX($AK$2:$BO$2,D153)),0,(INDEX($AK$2:$BO$2,D153))))</f>
        <v>0</v>
      </c>
      <c r="AW153" s="262">
        <f t="shared" ca="1" si="41"/>
        <v>0</v>
      </c>
      <c r="AX153" s="178"/>
      <c r="AY153" s="178"/>
      <c r="AZ153" s="178"/>
      <c r="BA153" s="178"/>
      <c r="BB153" s="178"/>
      <c r="BC153" s="178"/>
      <c r="BD153" s="178"/>
      <c r="BE153" s="178"/>
      <c r="BF153" s="178"/>
      <c r="BG153" s="178"/>
      <c r="BH153" s="178"/>
      <c r="BI153" s="178"/>
      <c r="BJ153" s="178"/>
      <c r="BK153" s="178"/>
      <c r="BL153" s="178"/>
      <c r="BM153" s="535">
        <f t="shared" si="58"/>
        <v>1</v>
      </c>
      <c r="BN153" s="361">
        <f t="shared" si="58"/>
        <v>1</v>
      </c>
      <c r="BO153" s="178"/>
      <c r="BP153" s="179"/>
      <c r="BQ153" s="325"/>
      <c r="BR153" s="10"/>
      <c r="BS153" s="10"/>
      <c r="BT153" s="10"/>
      <c r="IU153" s="21"/>
    </row>
    <row r="154" spans="1:255" customFormat="1" ht="12.75">
      <c r="A154" s="5"/>
      <c r="B154" s="13">
        <v>135</v>
      </c>
      <c r="C154" s="22"/>
      <c r="D154" s="116"/>
      <c r="E154" s="121"/>
      <c r="F154" s="121"/>
      <c r="G154" s="121" t="str">
        <f ca="1">IF(ISBLANK(D154),IF(AND(ISNUMBER(D153),D153&lt;$AF$5),'NTS ONLY_set_year'!$E$62,"- -"),IF(D154&gt;$AF$5,$AG$5,IF(D154&gt;D153+1,$AG$6,IF(D154&lt;D153,$AG$7,Y154))))</f>
        <v>- -</v>
      </c>
      <c r="H154" s="24"/>
      <c r="I154" s="23"/>
      <c r="J154" s="25"/>
      <c r="K154" s="38"/>
      <c r="L154" s="39"/>
      <c r="M154" s="37" t="str">
        <f t="shared" si="42"/>
        <v/>
      </c>
      <c r="N154" s="27"/>
      <c r="O154" s="28"/>
      <c r="P154" s="29"/>
      <c r="Q154" s="28"/>
      <c r="R154" s="26" t="str">
        <f t="shared" si="50"/>
        <v/>
      </c>
      <c r="S154" s="62"/>
      <c r="T154" s="179" t="str">
        <f ca="1">INDEX('NTS ONLY_set_year'!E:E,MATCH(TEXT($X154,"Ddd"),'NTS ONLY_set_year'!C:C,0))</f>
        <v>Dim</v>
      </c>
      <c r="U154" s="249" t="str">
        <f t="shared" ca="1" si="51"/>
        <v>juin</v>
      </c>
      <c r="V154" s="184"/>
      <c r="W154" s="179"/>
      <c r="X154" s="430">
        <f t="shared" ca="1" si="55"/>
        <v>42155</v>
      </c>
      <c r="Y154" s="568" t="str">
        <f t="shared" ca="1" si="52"/>
        <v>Dim. juin , 2015</v>
      </c>
      <c r="Z154" s="431">
        <f t="shared" ca="1" si="43"/>
        <v>30</v>
      </c>
      <c r="AA154" s="432">
        <f t="shared" ca="1" si="44"/>
        <v>6</v>
      </c>
      <c r="AB154" s="229">
        <f t="shared" ca="1" si="53"/>
        <v>0</v>
      </c>
      <c r="AC154" s="179"/>
      <c r="AD154" s="179"/>
      <c r="AE154" s="179"/>
      <c r="AF154" s="433">
        <f t="shared" ca="1" si="45"/>
        <v>99</v>
      </c>
      <c r="AG154" s="434">
        <f ca="1">MIN(AF154:AF$195)</f>
        <v>99</v>
      </c>
      <c r="AH154" s="178" t="b">
        <f t="shared" si="46"/>
        <v>0</v>
      </c>
      <c r="AI154" s="179"/>
      <c r="AJ154" s="435">
        <f t="shared" ca="1" si="47"/>
        <v>0</v>
      </c>
      <c r="AK154" s="229">
        <f>IF(D154&lt;&gt;D153,MAX(L$20:L153),AK153)</f>
        <v>0</v>
      </c>
      <c r="AL154" s="185" t="str">
        <f t="shared" si="56"/>
        <v>- -</v>
      </c>
      <c r="AM154" s="185">
        <f>MIN(K155:K$194)</f>
        <v>0</v>
      </c>
      <c r="AN154" s="438" t="str">
        <f t="shared" si="57"/>
        <v>- -</v>
      </c>
      <c r="AO154" s="178"/>
      <c r="AP154" s="438">
        <f t="shared" si="54"/>
        <v>999</v>
      </c>
      <c r="AQ154" s="431">
        <f t="shared" ca="1" si="48"/>
        <v>1</v>
      </c>
      <c r="AR154" s="431">
        <f t="shared" ca="1" si="49"/>
        <v>0</v>
      </c>
      <c r="AS154" s="178"/>
      <c r="AT154" s="178"/>
      <c r="AU154" s="361" t="str">
        <f>IF($C154=$AB$15,'NTS ONLY_set_year'!$E$143," ")&amp;$D154</f>
        <v xml:space="preserve"> </v>
      </c>
      <c r="AV154" s="178">
        <f t="shared" ca="1" si="59"/>
        <v>0</v>
      </c>
      <c r="AW154" s="262">
        <f t="shared" ca="1" si="41"/>
        <v>0</v>
      </c>
      <c r="AX154" s="178"/>
      <c r="AY154" s="178"/>
      <c r="AZ154" s="178"/>
      <c r="BA154" s="178"/>
      <c r="BB154" s="178"/>
      <c r="BC154" s="178"/>
      <c r="BD154" s="178"/>
      <c r="BE154" s="178"/>
      <c r="BF154" s="178"/>
      <c r="BG154" s="178"/>
      <c r="BH154" s="178"/>
      <c r="BI154" s="178"/>
      <c r="BJ154" s="178"/>
      <c r="BK154" s="178"/>
      <c r="BL154" s="178"/>
      <c r="BM154" s="535">
        <f t="shared" si="58"/>
        <v>1</v>
      </c>
      <c r="BN154" s="361">
        <f t="shared" si="58"/>
        <v>1</v>
      </c>
      <c r="BO154" s="178"/>
      <c r="BP154" s="179"/>
      <c r="BQ154" s="325"/>
      <c r="BR154" s="10"/>
      <c r="BS154" s="10"/>
      <c r="BT154" s="10"/>
      <c r="IU154" s="21"/>
    </row>
    <row r="155" spans="1:255" customFormat="1" ht="12.75">
      <c r="A155" s="5"/>
      <c r="B155" s="13">
        <v>136</v>
      </c>
      <c r="C155" s="22"/>
      <c r="D155" s="116"/>
      <c r="E155" s="121"/>
      <c r="F155" s="121"/>
      <c r="G155" s="121" t="str">
        <f ca="1">IF(ISBLANK(D155),IF(AND(ISNUMBER(D154),D154&lt;$AF$5),'NTS ONLY_set_year'!$E$62,"- -"),IF(D155&gt;$AF$5,$AG$5,IF(D155&gt;D154+1,$AG$6,IF(D155&lt;D154,$AG$7,Y155))))</f>
        <v>- -</v>
      </c>
      <c r="H155" s="24"/>
      <c r="I155" s="23"/>
      <c r="J155" s="25"/>
      <c r="K155" s="38"/>
      <c r="L155" s="39"/>
      <c r="M155" s="37" t="str">
        <f t="shared" si="42"/>
        <v/>
      </c>
      <c r="N155" s="27"/>
      <c r="O155" s="28"/>
      <c r="P155" s="29"/>
      <c r="Q155" s="28"/>
      <c r="R155" s="26" t="str">
        <f t="shared" si="50"/>
        <v/>
      </c>
      <c r="S155" s="62"/>
      <c r="T155" s="179" t="str">
        <f ca="1">INDEX('NTS ONLY_set_year'!E:E,MATCH(TEXT($X155,"Ddd"),'NTS ONLY_set_year'!C:C,0))</f>
        <v>Dim</v>
      </c>
      <c r="U155" s="249" t="str">
        <f t="shared" ca="1" si="51"/>
        <v>juin</v>
      </c>
      <c r="V155" s="184"/>
      <c r="W155" s="179"/>
      <c r="X155" s="430">
        <f t="shared" ca="1" si="55"/>
        <v>42155</v>
      </c>
      <c r="Y155" s="568" t="str">
        <f t="shared" ca="1" si="52"/>
        <v>Dim. juin , 2015</v>
      </c>
      <c r="Z155" s="431">
        <f t="shared" ca="1" si="43"/>
        <v>30</v>
      </c>
      <c r="AA155" s="432">
        <f t="shared" ca="1" si="44"/>
        <v>6</v>
      </c>
      <c r="AB155" s="229">
        <f t="shared" ca="1" si="53"/>
        <v>0</v>
      </c>
      <c r="AC155" s="179"/>
      <c r="AD155" s="179"/>
      <c r="AE155" s="179"/>
      <c r="AF155" s="433">
        <f t="shared" ca="1" si="45"/>
        <v>99</v>
      </c>
      <c r="AG155" s="434">
        <f ca="1">MIN(AF155:AF$195)</f>
        <v>99</v>
      </c>
      <c r="AH155" s="178" t="b">
        <f t="shared" si="46"/>
        <v>0</v>
      </c>
      <c r="AI155" s="179"/>
      <c r="AJ155" s="435">
        <f t="shared" ca="1" si="47"/>
        <v>0</v>
      </c>
      <c r="AK155" s="229">
        <f>IF(D155&lt;&gt;D154,MAX(L$20:L154),AK154)</f>
        <v>0</v>
      </c>
      <c r="AL155" s="185" t="str">
        <f t="shared" si="56"/>
        <v>- -</v>
      </c>
      <c r="AM155" s="185">
        <f>MIN(K156:K$194)</f>
        <v>0</v>
      </c>
      <c r="AN155" s="438" t="str">
        <f t="shared" si="57"/>
        <v>- -</v>
      </c>
      <c r="AO155" s="178"/>
      <c r="AP155" s="438">
        <f t="shared" si="54"/>
        <v>999</v>
      </c>
      <c r="AQ155" s="431">
        <f t="shared" ca="1" si="48"/>
        <v>1</v>
      </c>
      <c r="AR155" s="431">
        <f t="shared" ca="1" si="49"/>
        <v>0</v>
      </c>
      <c r="AS155" s="178"/>
      <c r="AT155" s="178"/>
      <c r="AU155" s="361" t="str">
        <f>IF($C155=$AB$15,'NTS ONLY_set_year'!$E$143," ")&amp;$D155</f>
        <v xml:space="preserve"> </v>
      </c>
      <c r="AV155" s="178">
        <f t="shared" ca="1" si="59"/>
        <v>0</v>
      </c>
      <c r="AW155" s="262">
        <f t="shared" ca="1" si="41"/>
        <v>0</v>
      </c>
      <c r="AX155" s="178"/>
      <c r="AY155" s="178"/>
      <c r="AZ155" s="178"/>
      <c r="BA155" s="178"/>
      <c r="BB155" s="178"/>
      <c r="BC155" s="178"/>
      <c r="BD155" s="178"/>
      <c r="BE155" s="178"/>
      <c r="BF155" s="178"/>
      <c r="BG155" s="178"/>
      <c r="BH155" s="178"/>
      <c r="BI155" s="178"/>
      <c r="BJ155" s="178"/>
      <c r="BK155" s="178"/>
      <c r="BL155" s="178"/>
      <c r="BM155" s="535">
        <f t="shared" si="58"/>
        <v>1</v>
      </c>
      <c r="BN155" s="361">
        <f t="shared" si="58"/>
        <v>1</v>
      </c>
      <c r="BO155" s="178"/>
      <c r="BP155" s="179"/>
      <c r="BQ155" s="325"/>
      <c r="BR155" s="10"/>
      <c r="BS155" s="10"/>
      <c r="BT155" s="10"/>
      <c r="IU155" s="21"/>
    </row>
    <row r="156" spans="1:255" customFormat="1" ht="12.75">
      <c r="A156" s="5"/>
      <c r="B156" s="13">
        <v>137</v>
      </c>
      <c r="C156" s="22"/>
      <c r="D156" s="116"/>
      <c r="E156" s="121"/>
      <c r="F156" s="121"/>
      <c r="G156" s="121" t="str">
        <f ca="1">IF(ISBLANK(D156),IF(AND(ISNUMBER(D155),D155&lt;$AF$5),'NTS ONLY_set_year'!$E$62,"- -"),IF(D156&gt;$AF$5,$AG$5,IF(D156&gt;D155+1,$AG$6,IF(D156&lt;D155,$AG$7,Y156))))</f>
        <v>- -</v>
      </c>
      <c r="H156" s="24"/>
      <c r="I156" s="23"/>
      <c r="J156" s="25"/>
      <c r="K156" s="38"/>
      <c r="L156" s="39"/>
      <c r="M156" s="37" t="str">
        <f t="shared" si="42"/>
        <v/>
      </c>
      <c r="N156" s="27"/>
      <c r="O156" s="28"/>
      <c r="P156" s="29"/>
      <c r="Q156" s="28"/>
      <c r="R156" s="26" t="str">
        <f t="shared" si="50"/>
        <v/>
      </c>
      <c r="S156" s="62"/>
      <c r="T156" s="179" t="str">
        <f ca="1">INDEX('NTS ONLY_set_year'!E:E,MATCH(TEXT($X156,"Ddd"),'NTS ONLY_set_year'!C:C,0))</f>
        <v>Dim</v>
      </c>
      <c r="U156" s="249" t="str">
        <f t="shared" ca="1" si="51"/>
        <v>juin</v>
      </c>
      <c r="V156" s="184"/>
      <c r="W156" s="179"/>
      <c r="X156" s="430">
        <f t="shared" ca="1" si="55"/>
        <v>42155</v>
      </c>
      <c r="Y156" s="568" t="str">
        <f t="shared" ca="1" si="52"/>
        <v>Dim. juin , 2015</v>
      </c>
      <c r="Z156" s="431">
        <f t="shared" ca="1" si="43"/>
        <v>30</v>
      </c>
      <c r="AA156" s="432">
        <f t="shared" ca="1" si="44"/>
        <v>6</v>
      </c>
      <c r="AB156" s="229">
        <f t="shared" ca="1" si="53"/>
        <v>0</v>
      </c>
      <c r="AC156" s="179"/>
      <c r="AD156" s="179"/>
      <c r="AE156" s="179"/>
      <c r="AF156" s="433">
        <f t="shared" ca="1" si="45"/>
        <v>99</v>
      </c>
      <c r="AG156" s="434">
        <f ca="1">MIN(AF156:AF$195)</f>
        <v>99</v>
      </c>
      <c r="AH156" s="178" t="b">
        <f t="shared" si="46"/>
        <v>0</v>
      </c>
      <c r="AI156" s="179"/>
      <c r="AJ156" s="435">
        <f t="shared" ca="1" si="47"/>
        <v>0</v>
      </c>
      <c r="AK156" s="229">
        <f>IF(D156&lt;&gt;D155,MAX(L$20:L155),AK155)</f>
        <v>0</v>
      </c>
      <c r="AL156" s="185" t="str">
        <f t="shared" si="56"/>
        <v>- -</v>
      </c>
      <c r="AM156" s="185">
        <f>MIN(K157:K$194)</f>
        <v>0</v>
      </c>
      <c r="AN156" s="438" t="str">
        <f t="shared" si="57"/>
        <v>- -</v>
      </c>
      <c r="AO156" s="178"/>
      <c r="AP156" s="438">
        <f t="shared" si="54"/>
        <v>999</v>
      </c>
      <c r="AQ156" s="431">
        <f t="shared" ca="1" si="48"/>
        <v>1</v>
      </c>
      <c r="AR156" s="431">
        <f t="shared" ca="1" si="49"/>
        <v>0</v>
      </c>
      <c r="AS156" s="178"/>
      <c r="AT156" s="178"/>
      <c r="AU156" s="361" t="str">
        <f>IF($C156=$AB$15,'NTS ONLY_set_year'!$E$143," ")&amp;$D156</f>
        <v xml:space="preserve"> </v>
      </c>
      <c r="AV156" s="178">
        <f t="shared" ca="1" si="59"/>
        <v>0</v>
      </c>
      <c r="AW156" s="262">
        <f t="shared" ca="1" si="41"/>
        <v>0</v>
      </c>
      <c r="AX156" s="178"/>
      <c r="AY156" s="178"/>
      <c r="AZ156" s="178"/>
      <c r="BA156" s="178"/>
      <c r="BB156" s="178"/>
      <c r="BC156" s="178"/>
      <c r="BD156" s="178"/>
      <c r="BE156" s="178"/>
      <c r="BF156" s="178"/>
      <c r="BG156" s="178"/>
      <c r="BH156" s="178"/>
      <c r="BI156" s="178"/>
      <c r="BJ156" s="178"/>
      <c r="BK156" s="178"/>
      <c r="BL156" s="178"/>
      <c r="BM156" s="535">
        <f t="shared" si="58"/>
        <v>1</v>
      </c>
      <c r="BN156" s="361">
        <f t="shared" si="58"/>
        <v>1</v>
      </c>
      <c r="BO156" s="178"/>
      <c r="BP156" s="179"/>
      <c r="BQ156" s="325"/>
      <c r="BR156" s="10"/>
      <c r="BS156" s="10"/>
      <c r="BT156" s="10"/>
      <c r="IU156" s="21"/>
    </row>
    <row r="157" spans="1:255" customFormat="1" ht="12.75">
      <c r="A157" s="5"/>
      <c r="B157" s="13">
        <v>138</v>
      </c>
      <c r="C157" s="22"/>
      <c r="D157" s="116"/>
      <c r="E157" s="121"/>
      <c r="F157" s="121"/>
      <c r="G157" s="121" t="str">
        <f ca="1">IF(ISBLANK(D157),IF(AND(ISNUMBER(D156),D156&lt;$AF$5),'NTS ONLY_set_year'!$E$62,"- -"),IF(D157&gt;$AF$5,$AG$5,IF(D157&gt;D156+1,$AG$6,IF(D157&lt;D156,$AG$7,Y157))))</f>
        <v>- -</v>
      </c>
      <c r="H157" s="24"/>
      <c r="I157" s="23"/>
      <c r="J157" s="25"/>
      <c r="K157" s="38"/>
      <c r="L157" s="39"/>
      <c r="M157" s="37" t="str">
        <f t="shared" si="42"/>
        <v/>
      </c>
      <c r="N157" s="27"/>
      <c r="O157" s="28"/>
      <c r="P157" s="29"/>
      <c r="Q157" s="28"/>
      <c r="R157" s="26" t="str">
        <f t="shared" si="50"/>
        <v/>
      </c>
      <c r="S157" s="62"/>
      <c r="T157" s="179" t="str">
        <f ca="1">INDEX('NTS ONLY_set_year'!E:E,MATCH(TEXT($X157,"Ddd"),'NTS ONLY_set_year'!C:C,0))</f>
        <v>Dim</v>
      </c>
      <c r="U157" s="249" t="str">
        <f t="shared" ca="1" si="51"/>
        <v>juin</v>
      </c>
      <c r="V157" s="184"/>
      <c r="W157" s="179"/>
      <c r="X157" s="430">
        <f t="shared" ca="1" si="55"/>
        <v>42155</v>
      </c>
      <c r="Y157" s="568" t="str">
        <f t="shared" ca="1" si="52"/>
        <v>Dim. juin , 2015</v>
      </c>
      <c r="Z157" s="431">
        <f t="shared" ca="1" si="43"/>
        <v>30</v>
      </c>
      <c r="AA157" s="432">
        <f t="shared" ca="1" si="44"/>
        <v>6</v>
      </c>
      <c r="AB157" s="229">
        <f t="shared" ca="1" si="53"/>
        <v>0</v>
      </c>
      <c r="AC157" s="179"/>
      <c r="AD157" s="179"/>
      <c r="AE157" s="179"/>
      <c r="AF157" s="433">
        <f t="shared" ca="1" si="45"/>
        <v>99</v>
      </c>
      <c r="AG157" s="434">
        <f ca="1">MIN(AF157:AF$195)</f>
        <v>99</v>
      </c>
      <c r="AH157" s="178" t="b">
        <f t="shared" si="46"/>
        <v>0</v>
      </c>
      <c r="AI157" s="179"/>
      <c r="AJ157" s="435">
        <f t="shared" ca="1" si="47"/>
        <v>0</v>
      </c>
      <c r="AK157" s="229">
        <f>IF(D157&lt;&gt;D156,MAX(L$20:L156),AK156)</f>
        <v>0</v>
      </c>
      <c r="AL157" s="185" t="str">
        <f t="shared" si="56"/>
        <v>- -</v>
      </c>
      <c r="AM157" s="185">
        <f>MIN(K158:K$194)</f>
        <v>0</v>
      </c>
      <c r="AN157" s="438" t="str">
        <f t="shared" si="57"/>
        <v>- -</v>
      </c>
      <c r="AO157" s="178"/>
      <c r="AP157" s="438">
        <f t="shared" si="54"/>
        <v>999</v>
      </c>
      <c r="AQ157" s="431">
        <f t="shared" ca="1" si="48"/>
        <v>1</v>
      </c>
      <c r="AR157" s="431">
        <f t="shared" ca="1" si="49"/>
        <v>0</v>
      </c>
      <c r="AS157" s="178"/>
      <c r="AT157" s="178"/>
      <c r="AU157" s="361" t="str">
        <f>IF($C157=$AB$15,'NTS ONLY_set_year'!$E$143," ")&amp;$D157</f>
        <v xml:space="preserve"> </v>
      </c>
      <c r="AV157" s="178">
        <f t="shared" ca="1" si="59"/>
        <v>0</v>
      </c>
      <c r="AW157" s="262">
        <f t="shared" ca="1" si="41"/>
        <v>0</v>
      </c>
      <c r="AX157" s="178"/>
      <c r="AY157" s="178"/>
      <c r="AZ157" s="178"/>
      <c r="BA157" s="178"/>
      <c r="BB157" s="178"/>
      <c r="BC157" s="178"/>
      <c r="BD157" s="178"/>
      <c r="BE157" s="178"/>
      <c r="BF157" s="178"/>
      <c r="BG157" s="178"/>
      <c r="BH157" s="178"/>
      <c r="BI157" s="178"/>
      <c r="BJ157" s="178"/>
      <c r="BK157" s="178"/>
      <c r="BL157" s="178"/>
      <c r="BM157" s="535">
        <f t="shared" si="58"/>
        <v>1</v>
      </c>
      <c r="BN157" s="361">
        <f t="shared" si="58"/>
        <v>1</v>
      </c>
      <c r="BO157" s="178"/>
      <c r="BP157" s="179"/>
      <c r="BQ157" s="325"/>
      <c r="BR157" s="10"/>
      <c r="BS157" s="10"/>
      <c r="BT157" s="10"/>
      <c r="IU157" s="21"/>
    </row>
    <row r="158" spans="1:255" customFormat="1" ht="12.75">
      <c r="A158" s="5"/>
      <c r="B158" s="13">
        <v>139</v>
      </c>
      <c r="C158" s="22"/>
      <c r="D158" s="116"/>
      <c r="E158" s="121"/>
      <c r="F158" s="121"/>
      <c r="G158" s="121" t="str">
        <f ca="1">IF(ISBLANK(D158),IF(AND(ISNUMBER(D157),D157&lt;$AF$5),'NTS ONLY_set_year'!$E$62,"- -"),IF(D158&gt;$AF$5,$AG$5,IF(D158&gt;D157+1,$AG$6,IF(D158&lt;D157,$AG$7,Y158))))</f>
        <v>- -</v>
      </c>
      <c r="H158" s="24"/>
      <c r="I158" s="23"/>
      <c r="J158" s="25"/>
      <c r="K158" s="38"/>
      <c r="L158" s="39"/>
      <c r="M158" s="37" t="str">
        <f t="shared" si="42"/>
        <v/>
      </c>
      <c r="N158" s="27"/>
      <c r="O158" s="28"/>
      <c r="P158" s="29"/>
      <c r="Q158" s="28"/>
      <c r="R158" s="26" t="str">
        <f t="shared" si="50"/>
        <v/>
      </c>
      <c r="S158" s="62"/>
      <c r="T158" s="179" t="str">
        <f ca="1">INDEX('NTS ONLY_set_year'!E:E,MATCH(TEXT($X158,"Ddd"),'NTS ONLY_set_year'!C:C,0))</f>
        <v>Dim</v>
      </c>
      <c r="U158" s="249" t="str">
        <f t="shared" ca="1" si="51"/>
        <v>juin</v>
      </c>
      <c r="V158" s="184"/>
      <c r="W158" s="179"/>
      <c r="X158" s="430">
        <f t="shared" ca="1" si="55"/>
        <v>42155</v>
      </c>
      <c r="Y158" s="568" t="str">
        <f t="shared" ca="1" si="52"/>
        <v>Dim. juin , 2015</v>
      </c>
      <c r="Z158" s="431">
        <f t="shared" ca="1" si="43"/>
        <v>30</v>
      </c>
      <c r="AA158" s="432">
        <f t="shared" ca="1" si="44"/>
        <v>6</v>
      </c>
      <c r="AB158" s="229">
        <f t="shared" ca="1" si="53"/>
        <v>0</v>
      </c>
      <c r="AC158" s="179"/>
      <c r="AD158" s="179"/>
      <c r="AE158" s="179"/>
      <c r="AF158" s="433">
        <f t="shared" ca="1" si="45"/>
        <v>99</v>
      </c>
      <c r="AG158" s="434">
        <f ca="1">MIN(AF158:AF$195)</f>
        <v>99</v>
      </c>
      <c r="AH158" s="178" t="b">
        <f t="shared" si="46"/>
        <v>0</v>
      </c>
      <c r="AI158" s="179"/>
      <c r="AJ158" s="435">
        <f t="shared" ca="1" si="47"/>
        <v>0</v>
      </c>
      <c r="AK158" s="229">
        <f>IF(D158&lt;&gt;D157,MAX(L$20:L157),AK157)</f>
        <v>0</v>
      </c>
      <c r="AL158" s="185" t="str">
        <f t="shared" si="56"/>
        <v>- -</v>
      </c>
      <c r="AM158" s="185">
        <f>MIN(K159:K$194)</f>
        <v>0</v>
      </c>
      <c r="AN158" s="438" t="str">
        <f t="shared" si="57"/>
        <v>- -</v>
      </c>
      <c r="AO158" s="178"/>
      <c r="AP158" s="438">
        <f t="shared" si="54"/>
        <v>999</v>
      </c>
      <c r="AQ158" s="431">
        <f t="shared" ca="1" si="48"/>
        <v>1</v>
      </c>
      <c r="AR158" s="431">
        <f t="shared" ca="1" si="49"/>
        <v>0</v>
      </c>
      <c r="AS158" s="178"/>
      <c r="AT158" s="178"/>
      <c r="AU158" s="361" t="str">
        <f>IF($C158=$AB$15,'NTS ONLY_set_year'!$E$143," ")&amp;$D158</f>
        <v xml:space="preserve"> </v>
      </c>
      <c r="AV158" s="178">
        <f t="shared" ca="1" si="59"/>
        <v>0</v>
      </c>
      <c r="AW158" s="262">
        <f t="shared" ca="1" si="41"/>
        <v>0</v>
      </c>
      <c r="AX158" s="178"/>
      <c r="AY158" s="178"/>
      <c r="AZ158" s="178"/>
      <c r="BA158" s="178"/>
      <c r="BB158" s="178"/>
      <c r="BC158" s="178"/>
      <c r="BD158" s="178"/>
      <c r="BE158" s="178"/>
      <c r="BF158" s="178"/>
      <c r="BG158" s="178"/>
      <c r="BH158" s="178"/>
      <c r="BI158" s="178"/>
      <c r="BJ158" s="178"/>
      <c r="BK158" s="178"/>
      <c r="BL158" s="178"/>
      <c r="BM158" s="535">
        <f t="shared" si="58"/>
        <v>1</v>
      </c>
      <c r="BN158" s="361">
        <f t="shared" si="58"/>
        <v>1</v>
      </c>
      <c r="BO158" s="178"/>
      <c r="BP158" s="179"/>
      <c r="BQ158" s="325"/>
      <c r="BR158" s="10"/>
      <c r="BS158" s="10"/>
      <c r="BT158" s="10"/>
      <c r="IU158" s="21"/>
    </row>
    <row r="159" spans="1:255" customFormat="1" ht="12.75">
      <c r="A159" s="5"/>
      <c r="B159" s="13">
        <v>140</v>
      </c>
      <c r="C159" s="22"/>
      <c r="D159" s="116"/>
      <c r="E159" s="121"/>
      <c r="F159" s="121"/>
      <c r="G159" s="121" t="str">
        <f ca="1">IF(ISBLANK(D159),IF(AND(ISNUMBER(D158),D158&lt;$AF$5),'NTS ONLY_set_year'!$E$62,"- -"),IF(D159&gt;$AF$5,$AG$5,IF(D159&gt;D158+1,$AG$6,IF(D159&lt;D158,$AG$7,Y159))))</f>
        <v>- -</v>
      </c>
      <c r="H159" s="24"/>
      <c r="I159" s="23"/>
      <c r="J159" s="25"/>
      <c r="K159" s="38"/>
      <c r="L159" s="39"/>
      <c r="M159" s="37" t="str">
        <f t="shared" si="42"/>
        <v/>
      </c>
      <c r="N159" s="27"/>
      <c r="O159" s="28"/>
      <c r="P159" s="29"/>
      <c r="Q159" s="28"/>
      <c r="R159" s="26" t="str">
        <f t="shared" si="50"/>
        <v/>
      </c>
      <c r="S159" s="62"/>
      <c r="T159" s="179" t="str">
        <f ca="1">INDEX('NTS ONLY_set_year'!E:E,MATCH(TEXT($X159,"Ddd"),'NTS ONLY_set_year'!C:C,0))</f>
        <v>Dim</v>
      </c>
      <c r="U159" s="249" t="str">
        <f t="shared" ca="1" si="51"/>
        <v>juin</v>
      </c>
      <c r="V159" s="184"/>
      <c r="W159" s="179"/>
      <c r="X159" s="430">
        <f t="shared" ca="1" si="55"/>
        <v>42155</v>
      </c>
      <c r="Y159" s="568" t="str">
        <f t="shared" ca="1" si="52"/>
        <v>Dim. juin , 2015</v>
      </c>
      <c r="Z159" s="431">
        <f t="shared" ca="1" si="43"/>
        <v>30</v>
      </c>
      <c r="AA159" s="432">
        <f t="shared" ca="1" si="44"/>
        <v>6</v>
      </c>
      <c r="AB159" s="229">
        <f t="shared" ca="1" si="53"/>
        <v>0</v>
      </c>
      <c r="AC159" s="179"/>
      <c r="AD159" s="179"/>
      <c r="AE159" s="179"/>
      <c r="AF159" s="433">
        <f t="shared" ca="1" si="45"/>
        <v>99</v>
      </c>
      <c r="AG159" s="434">
        <f ca="1">MIN(AF159:AF$195)</f>
        <v>99</v>
      </c>
      <c r="AH159" s="178" t="b">
        <f t="shared" si="46"/>
        <v>0</v>
      </c>
      <c r="AI159" s="179"/>
      <c r="AJ159" s="435">
        <f t="shared" ca="1" si="47"/>
        <v>0</v>
      </c>
      <c r="AK159" s="229">
        <f>IF(D159&lt;&gt;D158,MAX(L$20:L158),AK158)</f>
        <v>0</v>
      </c>
      <c r="AL159" s="185" t="str">
        <f t="shared" si="56"/>
        <v>- -</v>
      </c>
      <c r="AM159" s="185">
        <f>MIN(K160:K$194)</f>
        <v>0</v>
      </c>
      <c r="AN159" s="438" t="str">
        <f t="shared" si="57"/>
        <v>- -</v>
      </c>
      <c r="AO159" s="178"/>
      <c r="AP159" s="438">
        <f t="shared" si="54"/>
        <v>999</v>
      </c>
      <c r="AQ159" s="431">
        <f t="shared" ca="1" si="48"/>
        <v>1</v>
      </c>
      <c r="AR159" s="431">
        <f t="shared" ca="1" si="49"/>
        <v>0</v>
      </c>
      <c r="AS159" s="178"/>
      <c r="AT159" s="178"/>
      <c r="AU159" s="361" t="str">
        <f>IF($C159=$AB$15,'NTS ONLY_set_year'!$E$143," ")&amp;$D159</f>
        <v xml:space="preserve"> </v>
      </c>
      <c r="AV159" s="178">
        <f t="shared" ca="1" si="59"/>
        <v>0</v>
      </c>
      <c r="AW159" s="262">
        <f t="shared" ca="1" si="41"/>
        <v>0</v>
      </c>
      <c r="AX159" s="178"/>
      <c r="AY159" s="178"/>
      <c r="AZ159" s="178"/>
      <c r="BA159" s="178"/>
      <c r="BB159" s="178"/>
      <c r="BC159" s="178"/>
      <c r="BD159" s="178"/>
      <c r="BE159" s="178"/>
      <c r="BF159" s="178"/>
      <c r="BG159" s="178"/>
      <c r="BH159" s="178"/>
      <c r="BI159" s="178"/>
      <c r="BJ159" s="178"/>
      <c r="BK159" s="178"/>
      <c r="BL159" s="178"/>
      <c r="BM159" s="535">
        <f t="shared" si="58"/>
        <v>1</v>
      </c>
      <c r="BN159" s="361">
        <f t="shared" si="58"/>
        <v>1</v>
      </c>
      <c r="BO159" s="178"/>
      <c r="BP159" s="179"/>
      <c r="BQ159" s="325"/>
      <c r="BR159" s="10"/>
      <c r="BS159" s="10"/>
      <c r="BT159" s="10"/>
      <c r="IU159" s="21"/>
    </row>
    <row r="160" spans="1:255" customFormat="1" ht="12.75">
      <c r="A160" s="5"/>
      <c r="B160" s="13">
        <v>141</v>
      </c>
      <c r="C160" s="22"/>
      <c r="D160" s="116"/>
      <c r="E160" s="121"/>
      <c r="F160" s="121"/>
      <c r="G160" s="121" t="str">
        <f ca="1">IF(ISBLANK(D160),IF(AND(ISNUMBER(D159),D159&lt;$AF$5),'NTS ONLY_set_year'!$E$62,"- -"),IF(D160&gt;$AF$5,$AG$5,IF(D160&gt;D159+1,$AG$6,IF(D160&lt;D159,$AG$7,Y160))))</f>
        <v>- -</v>
      </c>
      <c r="H160" s="24"/>
      <c r="I160" s="23"/>
      <c r="J160" s="25"/>
      <c r="K160" s="38"/>
      <c r="L160" s="39"/>
      <c r="M160" s="37" t="str">
        <f t="shared" si="42"/>
        <v/>
      </c>
      <c r="N160" s="27"/>
      <c r="O160" s="28"/>
      <c r="P160" s="29"/>
      <c r="Q160" s="28"/>
      <c r="R160" s="26" t="str">
        <f t="shared" si="50"/>
        <v/>
      </c>
      <c r="S160" s="62"/>
      <c r="T160" s="179" t="str">
        <f ca="1">INDEX('NTS ONLY_set_year'!E:E,MATCH(TEXT($X160,"Ddd"),'NTS ONLY_set_year'!C:C,0))</f>
        <v>Dim</v>
      </c>
      <c r="U160" s="249" t="str">
        <f t="shared" ca="1" si="51"/>
        <v>juin</v>
      </c>
      <c r="V160" s="184"/>
      <c r="W160" s="179"/>
      <c r="X160" s="430">
        <f t="shared" ca="1" si="55"/>
        <v>42155</v>
      </c>
      <c r="Y160" s="568" t="str">
        <f t="shared" ca="1" si="52"/>
        <v>Dim. juin , 2015</v>
      </c>
      <c r="Z160" s="431">
        <f t="shared" ca="1" si="43"/>
        <v>30</v>
      </c>
      <c r="AA160" s="432">
        <f t="shared" ca="1" si="44"/>
        <v>6</v>
      </c>
      <c r="AB160" s="229">
        <f t="shared" ca="1" si="53"/>
        <v>0</v>
      </c>
      <c r="AC160" s="179"/>
      <c r="AD160" s="179"/>
      <c r="AE160" s="179"/>
      <c r="AF160" s="433">
        <f t="shared" ca="1" si="45"/>
        <v>99</v>
      </c>
      <c r="AG160" s="434">
        <f ca="1">MIN(AF160:AF$195)</f>
        <v>99</v>
      </c>
      <c r="AH160" s="178" t="b">
        <f t="shared" si="46"/>
        <v>0</v>
      </c>
      <c r="AI160" s="179"/>
      <c r="AJ160" s="435">
        <f t="shared" ca="1" si="47"/>
        <v>0</v>
      </c>
      <c r="AK160" s="229">
        <f>IF(D160&lt;&gt;D159,MAX(L$20:L159),AK159)</f>
        <v>0</v>
      </c>
      <c r="AL160" s="185" t="str">
        <f t="shared" si="56"/>
        <v>- -</v>
      </c>
      <c r="AM160" s="185">
        <f>MIN(K161:K$194)</f>
        <v>0</v>
      </c>
      <c r="AN160" s="438" t="str">
        <f t="shared" si="57"/>
        <v>- -</v>
      </c>
      <c r="AO160" s="178"/>
      <c r="AP160" s="438">
        <f t="shared" si="54"/>
        <v>999</v>
      </c>
      <c r="AQ160" s="431">
        <f t="shared" ca="1" si="48"/>
        <v>1</v>
      </c>
      <c r="AR160" s="431">
        <f t="shared" ca="1" si="49"/>
        <v>0</v>
      </c>
      <c r="AS160" s="178"/>
      <c r="AT160" s="178"/>
      <c r="AU160" s="361" t="str">
        <f>IF($C160=$AB$15,'NTS ONLY_set_year'!$E$143," ")&amp;$D160</f>
        <v xml:space="preserve"> </v>
      </c>
      <c r="AV160" s="178">
        <f t="shared" ca="1" si="59"/>
        <v>0</v>
      </c>
      <c r="AW160" s="262">
        <f t="shared" ca="1" si="41"/>
        <v>0</v>
      </c>
      <c r="AX160" s="178"/>
      <c r="AY160" s="178"/>
      <c r="AZ160" s="178"/>
      <c r="BA160" s="178"/>
      <c r="BB160" s="178"/>
      <c r="BC160" s="178"/>
      <c r="BD160" s="178"/>
      <c r="BE160" s="178"/>
      <c r="BF160" s="178"/>
      <c r="BG160" s="178"/>
      <c r="BH160" s="178"/>
      <c r="BI160" s="178"/>
      <c r="BJ160" s="178"/>
      <c r="BK160" s="178"/>
      <c r="BL160" s="178"/>
      <c r="BM160" s="535">
        <f t="shared" si="58"/>
        <v>1</v>
      </c>
      <c r="BN160" s="361">
        <f t="shared" si="58"/>
        <v>1</v>
      </c>
      <c r="BO160" s="178"/>
      <c r="BP160" s="179"/>
      <c r="BQ160" s="325"/>
      <c r="BR160" s="10"/>
      <c r="BS160" s="10"/>
      <c r="BT160" s="10"/>
      <c r="IU160" s="21"/>
    </row>
    <row r="161" spans="1:255" customFormat="1" ht="12.75">
      <c r="A161" s="5"/>
      <c r="B161" s="13">
        <v>142</v>
      </c>
      <c r="C161" s="22"/>
      <c r="D161" s="116"/>
      <c r="E161" s="121"/>
      <c r="F161" s="121"/>
      <c r="G161" s="121" t="str">
        <f ca="1">IF(ISBLANK(D161),IF(AND(ISNUMBER(D160),D160&lt;$AF$5),'NTS ONLY_set_year'!$E$62,"- -"),IF(D161&gt;$AF$5,$AG$5,IF(D161&gt;D160+1,$AG$6,IF(D161&lt;D160,$AG$7,Y161))))</f>
        <v>- -</v>
      </c>
      <c r="H161" s="24"/>
      <c r="I161" s="23"/>
      <c r="J161" s="25"/>
      <c r="K161" s="38"/>
      <c r="L161" s="39"/>
      <c r="M161" s="37" t="str">
        <f t="shared" si="42"/>
        <v/>
      </c>
      <c r="N161" s="27"/>
      <c r="O161" s="28"/>
      <c r="P161" s="29"/>
      <c r="Q161" s="28"/>
      <c r="R161" s="26" t="str">
        <f t="shared" si="50"/>
        <v/>
      </c>
      <c r="S161" s="62"/>
      <c r="T161" s="179" t="str">
        <f ca="1">INDEX('NTS ONLY_set_year'!E:E,MATCH(TEXT($X161,"Ddd"),'NTS ONLY_set_year'!C:C,0))</f>
        <v>Dim</v>
      </c>
      <c r="U161" s="249" t="str">
        <f t="shared" ca="1" si="51"/>
        <v>juin</v>
      </c>
      <c r="V161" s="184"/>
      <c r="W161" s="179"/>
      <c r="X161" s="430">
        <f t="shared" ca="1" si="55"/>
        <v>42155</v>
      </c>
      <c r="Y161" s="568" t="str">
        <f t="shared" ca="1" si="52"/>
        <v>Dim. juin , 2015</v>
      </c>
      <c r="Z161" s="431">
        <f t="shared" ca="1" si="43"/>
        <v>30</v>
      </c>
      <c r="AA161" s="432">
        <f t="shared" ca="1" si="44"/>
        <v>6</v>
      </c>
      <c r="AB161" s="229">
        <f t="shared" ca="1" si="53"/>
        <v>0</v>
      </c>
      <c r="AC161" s="179"/>
      <c r="AD161" s="179"/>
      <c r="AE161" s="179"/>
      <c r="AF161" s="433">
        <f t="shared" ca="1" si="45"/>
        <v>99</v>
      </c>
      <c r="AG161" s="434">
        <f ca="1">MIN(AF161:AF$195)</f>
        <v>99</v>
      </c>
      <c r="AH161" s="178" t="b">
        <f t="shared" si="46"/>
        <v>0</v>
      </c>
      <c r="AI161" s="179"/>
      <c r="AJ161" s="435">
        <f t="shared" ca="1" si="47"/>
        <v>0</v>
      </c>
      <c r="AK161" s="229">
        <f>IF(D161&lt;&gt;D160,MAX(L$20:L160),AK160)</f>
        <v>0</v>
      </c>
      <c r="AL161" s="185" t="str">
        <f t="shared" si="56"/>
        <v>- -</v>
      </c>
      <c r="AM161" s="185">
        <f>MIN(K162:K$194)</f>
        <v>0</v>
      </c>
      <c r="AN161" s="438" t="str">
        <f t="shared" si="57"/>
        <v>- -</v>
      </c>
      <c r="AO161" s="178"/>
      <c r="AP161" s="438">
        <f t="shared" si="54"/>
        <v>999</v>
      </c>
      <c r="AQ161" s="431">
        <f t="shared" ca="1" si="48"/>
        <v>1</v>
      </c>
      <c r="AR161" s="431">
        <f t="shared" ca="1" si="49"/>
        <v>0</v>
      </c>
      <c r="AS161" s="178"/>
      <c r="AT161" s="178"/>
      <c r="AU161" s="361" t="str">
        <f>IF($C161=$AB$15,'NTS ONLY_set_year'!$E$143," ")&amp;$D161</f>
        <v xml:space="preserve"> </v>
      </c>
      <c r="AV161" s="178">
        <f t="shared" ca="1" si="59"/>
        <v>0</v>
      </c>
      <c r="AW161" s="262">
        <f t="shared" ca="1" si="41"/>
        <v>0</v>
      </c>
      <c r="AX161" s="178"/>
      <c r="AY161" s="178"/>
      <c r="AZ161" s="178"/>
      <c r="BA161" s="178"/>
      <c r="BB161" s="178"/>
      <c r="BC161" s="178"/>
      <c r="BD161" s="178"/>
      <c r="BE161" s="178"/>
      <c r="BF161" s="178"/>
      <c r="BG161" s="178"/>
      <c r="BH161" s="178"/>
      <c r="BI161" s="178"/>
      <c r="BJ161" s="178"/>
      <c r="BK161" s="178"/>
      <c r="BL161" s="178"/>
      <c r="BM161" s="535">
        <f t="shared" si="58"/>
        <v>1</v>
      </c>
      <c r="BN161" s="361">
        <f t="shared" si="58"/>
        <v>1</v>
      </c>
      <c r="BO161" s="178"/>
      <c r="BP161" s="179"/>
      <c r="BQ161" s="325"/>
      <c r="BR161" s="10"/>
      <c r="BS161" s="10"/>
      <c r="BT161" s="10"/>
      <c r="IU161" s="21"/>
    </row>
    <row r="162" spans="1:255" customFormat="1" ht="12.75">
      <c r="A162" s="5"/>
      <c r="B162" s="13">
        <v>143</v>
      </c>
      <c r="C162" s="22"/>
      <c r="D162" s="116"/>
      <c r="E162" s="121"/>
      <c r="F162" s="121"/>
      <c r="G162" s="121" t="str">
        <f ca="1">IF(ISBLANK(D162),IF(AND(ISNUMBER(D161),D161&lt;$AF$5),'NTS ONLY_set_year'!$E$62,"- -"),IF(D162&gt;$AF$5,$AG$5,IF(D162&gt;D161+1,$AG$6,IF(D162&lt;D161,$AG$7,Y162))))</f>
        <v>- -</v>
      </c>
      <c r="H162" s="24"/>
      <c r="I162" s="23"/>
      <c r="J162" s="25"/>
      <c r="K162" s="38"/>
      <c r="L162" s="39"/>
      <c r="M162" s="37" t="str">
        <f t="shared" si="42"/>
        <v/>
      </c>
      <c r="N162" s="27"/>
      <c r="O162" s="28"/>
      <c r="P162" s="29"/>
      <c r="Q162" s="28"/>
      <c r="R162" s="26" t="str">
        <f t="shared" si="50"/>
        <v/>
      </c>
      <c r="S162" s="62"/>
      <c r="T162" s="179" t="str">
        <f ca="1">INDEX('NTS ONLY_set_year'!E:E,MATCH(TEXT($X162,"Ddd"),'NTS ONLY_set_year'!C:C,0))</f>
        <v>Dim</v>
      </c>
      <c r="U162" s="249" t="str">
        <f t="shared" ca="1" si="51"/>
        <v>juin</v>
      </c>
      <c r="V162" s="184"/>
      <c r="W162" s="179"/>
      <c r="X162" s="430">
        <f t="shared" ca="1" si="55"/>
        <v>42155</v>
      </c>
      <c r="Y162" s="568" t="str">
        <f t="shared" ca="1" si="52"/>
        <v>Dim. juin , 2015</v>
      </c>
      <c r="Z162" s="431">
        <f t="shared" ca="1" si="43"/>
        <v>30</v>
      </c>
      <c r="AA162" s="432">
        <f t="shared" ca="1" si="44"/>
        <v>6</v>
      </c>
      <c r="AB162" s="229">
        <f t="shared" ca="1" si="53"/>
        <v>0</v>
      </c>
      <c r="AC162" s="179"/>
      <c r="AD162" s="179"/>
      <c r="AE162" s="179"/>
      <c r="AF162" s="433">
        <f t="shared" ca="1" si="45"/>
        <v>99</v>
      </c>
      <c r="AG162" s="434">
        <f ca="1">MIN(AF162:AF$195)</f>
        <v>99</v>
      </c>
      <c r="AH162" s="178" t="b">
        <f t="shared" si="46"/>
        <v>0</v>
      </c>
      <c r="AI162" s="179"/>
      <c r="AJ162" s="435">
        <f t="shared" ca="1" si="47"/>
        <v>0</v>
      </c>
      <c r="AK162" s="229">
        <f>IF(D162&lt;&gt;D161,MAX(L$20:L161),AK161)</f>
        <v>0</v>
      </c>
      <c r="AL162" s="185" t="str">
        <f t="shared" si="56"/>
        <v>- -</v>
      </c>
      <c r="AM162" s="185">
        <f>MIN(K163:K$194)</f>
        <v>0</v>
      </c>
      <c r="AN162" s="438" t="str">
        <f t="shared" si="57"/>
        <v>- -</v>
      </c>
      <c r="AO162" s="178"/>
      <c r="AP162" s="438">
        <f t="shared" si="54"/>
        <v>999</v>
      </c>
      <c r="AQ162" s="431">
        <f t="shared" ca="1" si="48"/>
        <v>1</v>
      </c>
      <c r="AR162" s="431">
        <f t="shared" ca="1" si="49"/>
        <v>0</v>
      </c>
      <c r="AS162" s="178"/>
      <c r="AT162" s="178"/>
      <c r="AU162" s="361" t="str">
        <f>IF($C162=$AB$15,'NTS ONLY_set_year'!$E$143," ")&amp;$D162</f>
        <v xml:space="preserve"> </v>
      </c>
      <c r="AV162" s="178">
        <f t="shared" ca="1" si="59"/>
        <v>0</v>
      </c>
      <c r="AW162" s="262">
        <f t="shared" ca="1" si="41"/>
        <v>0</v>
      </c>
      <c r="AX162" s="178"/>
      <c r="AY162" s="178"/>
      <c r="AZ162" s="178"/>
      <c r="BA162" s="178"/>
      <c r="BB162" s="178"/>
      <c r="BC162" s="178"/>
      <c r="BD162" s="178"/>
      <c r="BE162" s="178"/>
      <c r="BF162" s="178"/>
      <c r="BG162" s="178"/>
      <c r="BH162" s="178"/>
      <c r="BI162" s="178"/>
      <c r="BJ162" s="178"/>
      <c r="BK162" s="178"/>
      <c r="BL162" s="178"/>
      <c r="BM162" s="535">
        <f t="shared" si="58"/>
        <v>1</v>
      </c>
      <c r="BN162" s="361">
        <f t="shared" si="58"/>
        <v>1</v>
      </c>
      <c r="BO162" s="178"/>
      <c r="BP162" s="179"/>
      <c r="BQ162" s="325"/>
      <c r="BR162" s="10"/>
      <c r="BS162" s="10"/>
      <c r="BT162" s="10"/>
      <c r="IU162" s="21"/>
    </row>
    <row r="163" spans="1:255" customFormat="1" ht="12.75">
      <c r="A163" s="5"/>
      <c r="B163" s="13">
        <v>144</v>
      </c>
      <c r="C163" s="22"/>
      <c r="D163" s="116"/>
      <c r="E163" s="121"/>
      <c r="F163" s="121"/>
      <c r="G163" s="121" t="str">
        <f ca="1">IF(ISBLANK(D163),IF(AND(ISNUMBER(D162),D162&lt;$AF$5),'NTS ONLY_set_year'!$E$62,"- -"),IF(D163&gt;$AF$5,$AG$5,IF(D163&gt;D162+1,$AG$6,IF(D163&lt;D162,$AG$7,Y163))))</f>
        <v>- -</v>
      </c>
      <c r="H163" s="24"/>
      <c r="I163" s="23"/>
      <c r="J163" s="25"/>
      <c r="K163" s="38"/>
      <c r="L163" s="39"/>
      <c r="M163" s="37" t="str">
        <f t="shared" si="42"/>
        <v/>
      </c>
      <c r="N163" s="27"/>
      <c r="O163" s="28"/>
      <c r="P163" s="29"/>
      <c r="Q163" s="28"/>
      <c r="R163" s="26" t="str">
        <f t="shared" si="50"/>
        <v/>
      </c>
      <c r="S163" s="62"/>
      <c r="T163" s="179" t="str">
        <f ca="1">INDEX('NTS ONLY_set_year'!E:E,MATCH(TEXT($X163,"Ddd"),'NTS ONLY_set_year'!C:C,0))</f>
        <v>Dim</v>
      </c>
      <c r="U163" s="249" t="str">
        <f t="shared" ca="1" si="51"/>
        <v>juin</v>
      </c>
      <c r="V163" s="184"/>
      <c r="W163" s="179"/>
      <c r="X163" s="430">
        <f t="shared" ca="1" si="55"/>
        <v>42155</v>
      </c>
      <c r="Y163" s="568" t="str">
        <f t="shared" ca="1" si="52"/>
        <v>Dim. juin , 2015</v>
      </c>
      <c r="Z163" s="431">
        <f t="shared" ca="1" si="43"/>
        <v>30</v>
      </c>
      <c r="AA163" s="432">
        <f t="shared" ca="1" si="44"/>
        <v>6</v>
      </c>
      <c r="AB163" s="229">
        <f t="shared" ca="1" si="53"/>
        <v>0</v>
      </c>
      <c r="AC163" s="179"/>
      <c r="AD163" s="179"/>
      <c r="AE163" s="179"/>
      <c r="AF163" s="433">
        <f t="shared" ca="1" si="45"/>
        <v>99</v>
      </c>
      <c r="AG163" s="434">
        <f ca="1">MIN(AF163:AF$195)</f>
        <v>99</v>
      </c>
      <c r="AH163" s="178" t="b">
        <f t="shared" si="46"/>
        <v>0</v>
      </c>
      <c r="AI163" s="179"/>
      <c r="AJ163" s="435">
        <f t="shared" ca="1" si="47"/>
        <v>0</v>
      </c>
      <c r="AK163" s="229">
        <f>IF(D163&lt;&gt;D162,MAX(L$20:L162),AK162)</f>
        <v>0</v>
      </c>
      <c r="AL163" s="185" t="str">
        <f t="shared" si="56"/>
        <v>- -</v>
      </c>
      <c r="AM163" s="185">
        <f>MIN(K164:K$194)</f>
        <v>0</v>
      </c>
      <c r="AN163" s="438" t="str">
        <f t="shared" si="57"/>
        <v>- -</v>
      </c>
      <c r="AO163" s="178"/>
      <c r="AP163" s="438">
        <f t="shared" si="54"/>
        <v>999</v>
      </c>
      <c r="AQ163" s="431">
        <f t="shared" ca="1" si="48"/>
        <v>1</v>
      </c>
      <c r="AR163" s="431">
        <f t="shared" ca="1" si="49"/>
        <v>0</v>
      </c>
      <c r="AS163" s="178"/>
      <c r="AT163" s="178"/>
      <c r="AU163" s="361" t="str">
        <f>IF($C163=$AB$15,'NTS ONLY_set_year'!$E$143," ")&amp;$D163</f>
        <v xml:space="preserve"> </v>
      </c>
      <c r="AV163" s="178">
        <f t="shared" ca="1" si="59"/>
        <v>0</v>
      </c>
      <c r="AW163" s="262">
        <f t="shared" ca="1" si="41"/>
        <v>0</v>
      </c>
      <c r="AX163" s="178"/>
      <c r="AY163" s="178"/>
      <c r="AZ163" s="178"/>
      <c r="BA163" s="178"/>
      <c r="BB163" s="178"/>
      <c r="BC163" s="178"/>
      <c r="BD163" s="178"/>
      <c r="BE163" s="178"/>
      <c r="BF163" s="178"/>
      <c r="BG163" s="178"/>
      <c r="BH163" s="178"/>
      <c r="BI163" s="178"/>
      <c r="BJ163" s="178"/>
      <c r="BK163" s="178"/>
      <c r="BL163" s="178"/>
      <c r="BM163" s="535">
        <f t="shared" si="58"/>
        <v>1</v>
      </c>
      <c r="BN163" s="361">
        <f t="shared" si="58"/>
        <v>1</v>
      </c>
      <c r="BO163" s="178"/>
      <c r="BP163" s="179"/>
      <c r="BQ163" s="325"/>
      <c r="BR163" s="10"/>
      <c r="BS163" s="10"/>
      <c r="BT163" s="10"/>
      <c r="IU163" s="21"/>
    </row>
    <row r="164" spans="1:255" customFormat="1" ht="12.75">
      <c r="A164" s="5"/>
      <c r="B164" s="13">
        <v>145</v>
      </c>
      <c r="C164" s="22"/>
      <c r="D164" s="116"/>
      <c r="E164" s="121"/>
      <c r="F164" s="121"/>
      <c r="G164" s="121" t="str">
        <f ca="1">IF(ISBLANK(D164),IF(AND(ISNUMBER(D163),D163&lt;$AF$5),'NTS ONLY_set_year'!$E$62,"- -"),IF(D164&gt;$AF$5,$AG$5,IF(D164&gt;D163+1,$AG$6,IF(D164&lt;D163,$AG$7,Y164))))</f>
        <v>- -</v>
      </c>
      <c r="H164" s="24"/>
      <c r="I164" s="23"/>
      <c r="J164" s="25"/>
      <c r="K164" s="38"/>
      <c r="L164" s="39"/>
      <c r="M164" s="37" t="str">
        <f t="shared" si="42"/>
        <v/>
      </c>
      <c r="N164" s="27"/>
      <c r="O164" s="28"/>
      <c r="P164" s="29"/>
      <c r="Q164" s="28"/>
      <c r="R164" s="26" t="str">
        <f t="shared" si="50"/>
        <v/>
      </c>
      <c r="S164" s="62"/>
      <c r="T164" s="179" t="str">
        <f ca="1">INDEX('NTS ONLY_set_year'!E:E,MATCH(TEXT($X164,"Ddd"),'NTS ONLY_set_year'!C:C,0))</f>
        <v>Dim</v>
      </c>
      <c r="U164" s="249" t="str">
        <f t="shared" ca="1" si="51"/>
        <v>juin</v>
      </c>
      <c r="V164" s="184"/>
      <c r="W164" s="179"/>
      <c r="X164" s="430">
        <f t="shared" ca="1" si="55"/>
        <v>42155</v>
      </c>
      <c r="Y164" s="568" t="str">
        <f t="shared" ca="1" si="52"/>
        <v>Dim. juin , 2015</v>
      </c>
      <c r="Z164" s="431">
        <f t="shared" ca="1" si="43"/>
        <v>30</v>
      </c>
      <c r="AA164" s="432">
        <f t="shared" ca="1" si="44"/>
        <v>6</v>
      </c>
      <c r="AB164" s="229">
        <f t="shared" ca="1" si="53"/>
        <v>0</v>
      </c>
      <c r="AC164" s="179"/>
      <c r="AD164" s="179"/>
      <c r="AE164" s="179"/>
      <c r="AF164" s="433">
        <f t="shared" ca="1" si="45"/>
        <v>99</v>
      </c>
      <c r="AG164" s="434">
        <f ca="1">MIN(AF164:AF$195)</f>
        <v>99</v>
      </c>
      <c r="AH164" s="178" t="b">
        <f t="shared" si="46"/>
        <v>0</v>
      </c>
      <c r="AI164" s="179"/>
      <c r="AJ164" s="435">
        <f t="shared" ca="1" si="47"/>
        <v>0</v>
      </c>
      <c r="AK164" s="229">
        <f>IF(D164&lt;&gt;D163,MAX(L$20:L163),AK163)</f>
        <v>0</v>
      </c>
      <c r="AL164" s="185" t="str">
        <f t="shared" si="56"/>
        <v>- -</v>
      </c>
      <c r="AM164" s="185">
        <f>MIN(K165:K$194)</f>
        <v>0</v>
      </c>
      <c r="AN164" s="438" t="str">
        <f t="shared" si="57"/>
        <v>- -</v>
      </c>
      <c r="AO164" s="178"/>
      <c r="AP164" s="438">
        <f t="shared" si="54"/>
        <v>999</v>
      </c>
      <c r="AQ164" s="431">
        <f t="shared" ca="1" si="48"/>
        <v>1</v>
      </c>
      <c r="AR164" s="431">
        <f t="shared" ca="1" si="49"/>
        <v>0</v>
      </c>
      <c r="AS164" s="178"/>
      <c r="AT164" s="178"/>
      <c r="AU164" s="361" t="str">
        <f>IF($C164=$AB$15,'NTS ONLY_set_year'!$E$143," ")&amp;$D164</f>
        <v xml:space="preserve"> </v>
      </c>
      <c r="AV164" s="178">
        <f t="shared" ca="1" si="59"/>
        <v>0</v>
      </c>
      <c r="AW164" s="262">
        <f t="shared" ca="1" si="41"/>
        <v>0</v>
      </c>
      <c r="AX164" s="178"/>
      <c r="AY164" s="178"/>
      <c r="AZ164" s="178"/>
      <c r="BA164" s="178"/>
      <c r="BB164" s="178"/>
      <c r="BC164" s="178"/>
      <c r="BD164" s="178"/>
      <c r="BE164" s="178"/>
      <c r="BF164" s="178"/>
      <c r="BG164" s="178"/>
      <c r="BH164" s="178"/>
      <c r="BI164" s="178"/>
      <c r="BJ164" s="178"/>
      <c r="BK164" s="178"/>
      <c r="BL164" s="178"/>
      <c r="BM164" s="535">
        <f t="shared" si="58"/>
        <v>1</v>
      </c>
      <c r="BN164" s="361">
        <f t="shared" si="58"/>
        <v>1</v>
      </c>
      <c r="BO164" s="178"/>
      <c r="BP164" s="179"/>
      <c r="BQ164" s="325"/>
      <c r="BR164" s="10"/>
      <c r="BS164" s="10"/>
      <c r="BT164" s="10"/>
      <c r="IU164" s="21"/>
    </row>
    <row r="165" spans="1:255" customFormat="1" ht="12.75">
      <c r="A165" s="5"/>
      <c r="B165" s="13">
        <v>146</v>
      </c>
      <c r="C165" s="22"/>
      <c r="D165" s="116"/>
      <c r="E165" s="121"/>
      <c r="F165" s="121"/>
      <c r="G165" s="121" t="str">
        <f ca="1">IF(ISBLANK(D165),IF(AND(ISNUMBER(D164),D164&lt;$AF$5),'NTS ONLY_set_year'!$E$62,"- -"),IF(D165&gt;$AF$5,$AG$5,IF(D165&gt;D164+1,$AG$6,IF(D165&lt;D164,$AG$7,Y165))))</f>
        <v>- -</v>
      </c>
      <c r="H165" s="24"/>
      <c r="I165" s="23"/>
      <c r="J165" s="25"/>
      <c r="K165" s="38"/>
      <c r="L165" s="39"/>
      <c r="M165" s="37" t="str">
        <f t="shared" si="42"/>
        <v/>
      </c>
      <c r="N165" s="27"/>
      <c r="O165" s="28"/>
      <c r="P165" s="29"/>
      <c r="Q165" s="28"/>
      <c r="R165" s="26" t="str">
        <f t="shared" si="50"/>
        <v/>
      </c>
      <c r="S165" s="62"/>
      <c r="T165" s="179" t="str">
        <f ca="1">INDEX('NTS ONLY_set_year'!E:E,MATCH(TEXT($X165,"Ddd"),'NTS ONLY_set_year'!C:C,0))</f>
        <v>Dim</v>
      </c>
      <c r="U165" s="249" t="str">
        <f t="shared" ca="1" si="51"/>
        <v>juin</v>
      </c>
      <c r="V165" s="184"/>
      <c r="W165" s="179"/>
      <c r="X165" s="430">
        <f t="shared" ca="1" si="55"/>
        <v>42155</v>
      </c>
      <c r="Y165" s="568" t="str">
        <f t="shared" ca="1" si="52"/>
        <v>Dim. juin , 2015</v>
      </c>
      <c r="Z165" s="431">
        <f t="shared" ca="1" si="43"/>
        <v>30</v>
      </c>
      <c r="AA165" s="432">
        <f t="shared" ca="1" si="44"/>
        <v>6</v>
      </c>
      <c r="AB165" s="229">
        <f t="shared" ca="1" si="53"/>
        <v>0</v>
      </c>
      <c r="AC165" s="179"/>
      <c r="AD165" s="179"/>
      <c r="AE165" s="179"/>
      <c r="AF165" s="433">
        <f t="shared" ca="1" si="45"/>
        <v>99</v>
      </c>
      <c r="AG165" s="434">
        <f ca="1">MIN(AF165:AF$195)</f>
        <v>99</v>
      </c>
      <c r="AH165" s="178" t="b">
        <f t="shared" si="46"/>
        <v>0</v>
      </c>
      <c r="AI165" s="179"/>
      <c r="AJ165" s="435">
        <f t="shared" ca="1" si="47"/>
        <v>0</v>
      </c>
      <c r="AK165" s="229">
        <f>IF(D165&lt;&gt;D164,MAX(L$20:L164),AK164)</f>
        <v>0</v>
      </c>
      <c r="AL165" s="185" t="str">
        <f t="shared" si="56"/>
        <v>- -</v>
      </c>
      <c r="AM165" s="185">
        <f>MIN(K166:K$194)</f>
        <v>0</v>
      </c>
      <c r="AN165" s="438" t="str">
        <f t="shared" si="57"/>
        <v>- -</v>
      </c>
      <c r="AO165" s="178"/>
      <c r="AP165" s="438">
        <f t="shared" si="54"/>
        <v>999</v>
      </c>
      <c r="AQ165" s="431">
        <f t="shared" ca="1" si="48"/>
        <v>1</v>
      </c>
      <c r="AR165" s="431">
        <f t="shared" ca="1" si="49"/>
        <v>0</v>
      </c>
      <c r="AS165" s="178"/>
      <c r="AT165" s="178"/>
      <c r="AU165" s="361" t="str">
        <f>IF($C165=$AB$15,'NTS ONLY_set_year'!$E$143," ")&amp;$D165</f>
        <v xml:space="preserve"> </v>
      </c>
      <c r="AV165" s="178">
        <f t="shared" ca="1" si="59"/>
        <v>0</v>
      </c>
      <c r="AW165" s="262">
        <f t="shared" ca="1" si="41"/>
        <v>0</v>
      </c>
      <c r="AX165" s="178"/>
      <c r="AY165" s="178"/>
      <c r="AZ165" s="178"/>
      <c r="BA165" s="178"/>
      <c r="BB165" s="178"/>
      <c r="BC165" s="178"/>
      <c r="BD165" s="178"/>
      <c r="BE165" s="178"/>
      <c r="BF165" s="178"/>
      <c r="BG165" s="178"/>
      <c r="BH165" s="178"/>
      <c r="BI165" s="178"/>
      <c r="BJ165" s="178"/>
      <c r="BK165" s="178"/>
      <c r="BL165" s="178"/>
      <c r="BM165" s="535">
        <f t="shared" si="58"/>
        <v>1</v>
      </c>
      <c r="BN165" s="361">
        <f t="shared" si="58"/>
        <v>1</v>
      </c>
      <c r="BO165" s="178"/>
      <c r="BP165" s="179"/>
      <c r="BQ165" s="325"/>
      <c r="BR165" s="10"/>
      <c r="BS165" s="10"/>
      <c r="BT165" s="10"/>
      <c r="IU165" s="21"/>
    </row>
    <row r="166" spans="1:255" customFormat="1" ht="12.75">
      <c r="A166" s="5"/>
      <c r="B166" s="13">
        <v>147</v>
      </c>
      <c r="C166" s="22"/>
      <c r="D166" s="116"/>
      <c r="E166" s="121"/>
      <c r="F166" s="121"/>
      <c r="G166" s="121" t="str">
        <f ca="1">IF(ISBLANK(D166),IF(AND(ISNUMBER(D165),D165&lt;$AF$5),'NTS ONLY_set_year'!$E$62,"- -"),IF(D166&gt;$AF$5,$AG$5,IF(D166&gt;D165+1,$AG$6,IF(D166&lt;D165,$AG$7,Y166))))</f>
        <v>- -</v>
      </c>
      <c r="H166" s="24"/>
      <c r="I166" s="23"/>
      <c r="J166" s="25"/>
      <c r="K166" s="38"/>
      <c r="L166" s="39"/>
      <c r="M166" s="37" t="str">
        <f t="shared" si="42"/>
        <v/>
      </c>
      <c r="N166" s="27"/>
      <c r="O166" s="28"/>
      <c r="P166" s="29"/>
      <c r="Q166" s="28"/>
      <c r="R166" s="26" t="str">
        <f t="shared" si="50"/>
        <v/>
      </c>
      <c r="S166" s="62"/>
      <c r="T166" s="179" t="str">
        <f ca="1">INDEX('NTS ONLY_set_year'!E:E,MATCH(TEXT($X166,"Ddd"),'NTS ONLY_set_year'!C:C,0))</f>
        <v>Dim</v>
      </c>
      <c r="U166" s="249" t="str">
        <f t="shared" ca="1" si="51"/>
        <v>juin</v>
      </c>
      <c r="V166" s="184"/>
      <c r="W166" s="179"/>
      <c r="X166" s="430">
        <f t="shared" ca="1" si="55"/>
        <v>42155</v>
      </c>
      <c r="Y166" s="568" t="str">
        <f t="shared" ca="1" si="52"/>
        <v>Dim. juin , 2015</v>
      </c>
      <c r="Z166" s="431">
        <f t="shared" ca="1" si="43"/>
        <v>30</v>
      </c>
      <c r="AA166" s="432">
        <f t="shared" ca="1" si="44"/>
        <v>6</v>
      </c>
      <c r="AB166" s="229">
        <f t="shared" ca="1" si="53"/>
        <v>0</v>
      </c>
      <c r="AC166" s="179"/>
      <c r="AD166" s="179"/>
      <c r="AE166" s="179"/>
      <c r="AF166" s="433">
        <f t="shared" ca="1" si="45"/>
        <v>99</v>
      </c>
      <c r="AG166" s="434">
        <f ca="1">MIN(AF166:AF$195)</f>
        <v>99</v>
      </c>
      <c r="AH166" s="178" t="b">
        <f t="shared" si="46"/>
        <v>0</v>
      </c>
      <c r="AI166" s="179"/>
      <c r="AJ166" s="435">
        <f t="shared" ca="1" si="47"/>
        <v>0</v>
      </c>
      <c r="AK166" s="229">
        <f>IF(D166&lt;&gt;D165,MAX(L$20:L165),AK165)</f>
        <v>0</v>
      </c>
      <c r="AL166" s="185" t="str">
        <f t="shared" si="56"/>
        <v>- -</v>
      </c>
      <c r="AM166" s="185">
        <f>MIN(K167:K$194)</f>
        <v>0</v>
      </c>
      <c r="AN166" s="438" t="str">
        <f t="shared" si="57"/>
        <v>- -</v>
      </c>
      <c r="AO166" s="178"/>
      <c r="AP166" s="438">
        <f t="shared" si="54"/>
        <v>999</v>
      </c>
      <c r="AQ166" s="431">
        <f t="shared" ca="1" si="48"/>
        <v>1</v>
      </c>
      <c r="AR166" s="431">
        <f t="shared" ca="1" si="49"/>
        <v>0</v>
      </c>
      <c r="AS166" s="178"/>
      <c r="AT166" s="178"/>
      <c r="AU166" s="361" t="str">
        <f>IF($C166=$AB$15,'NTS ONLY_set_year'!$E$143," ")&amp;$D166</f>
        <v xml:space="preserve"> </v>
      </c>
      <c r="AV166" s="178">
        <f t="shared" ca="1" si="59"/>
        <v>0</v>
      </c>
      <c r="AW166" s="262">
        <f t="shared" ca="1" si="41"/>
        <v>0</v>
      </c>
      <c r="AX166" s="178"/>
      <c r="AY166" s="178"/>
      <c r="AZ166" s="178"/>
      <c r="BA166" s="178"/>
      <c r="BB166" s="178"/>
      <c r="BC166" s="178"/>
      <c r="BD166" s="178"/>
      <c r="BE166" s="178"/>
      <c r="BF166" s="178"/>
      <c r="BG166" s="178"/>
      <c r="BH166" s="178"/>
      <c r="BI166" s="178"/>
      <c r="BJ166" s="178"/>
      <c r="BK166" s="178"/>
      <c r="BL166" s="178"/>
      <c r="BM166" s="535">
        <f t="shared" si="58"/>
        <v>1</v>
      </c>
      <c r="BN166" s="361">
        <f t="shared" si="58"/>
        <v>1</v>
      </c>
      <c r="BO166" s="178"/>
      <c r="BP166" s="179"/>
      <c r="BQ166" s="325"/>
      <c r="BR166" s="10"/>
      <c r="BS166" s="10"/>
      <c r="BT166" s="10"/>
      <c r="IU166" s="21"/>
    </row>
    <row r="167" spans="1:255" customFormat="1" ht="12.75">
      <c r="A167" s="5"/>
      <c r="B167" s="13">
        <v>148</v>
      </c>
      <c r="C167" s="22"/>
      <c r="D167" s="116"/>
      <c r="E167" s="121"/>
      <c r="F167" s="121"/>
      <c r="G167" s="121" t="str">
        <f ca="1">IF(ISBLANK(D167),IF(AND(ISNUMBER(D166),D166&lt;$AF$5),'NTS ONLY_set_year'!$E$62,"- -"),IF(D167&gt;$AF$5,$AG$5,IF(D167&gt;D166+1,$AG$6,IF(D167&lt;D166,$AG$7,Y167))))</f>
        <v>- -</v>
      </c>
      <c r="H167" s="24"/>
      <c r="I167" s="23"/>
      <c r="J167" s="25"/>
      <c r="K167" s="38"/>
      <c r="L167" s="39"/>
      <c r="M167" s="37" t="str">
        <f t="shared" si="42"/>
        <v/>
      </c>
      <c r="N167" s="27"/>
      <c r="O167" s="28"/>
      <c r="P167" s="29"/>
      <c r="Q167" s="28"/>
      <c r="R167" s="26" t="str">
        <f t="shared" si="50"/>
        <v/>
      </c>
      <c r="S167" s="62"/>
      <c r="T167" s="179" t="str">
        <f ca="1">INDEX('NTS ONLY_set_year'!E:E,MATCH(TEXT($X167,"Ddd"),'NTS ONLY_set_year'!C:C,0))</f>
        <v>Dim</v>
      </c>
      <c r="U167" s="249" t="str">
        <f t="shared" ca="1" si="51"/>
        <v>juin</v>
      </c>
      <c r="V167" s="184"/>
      <c r="W167" s="179"/>
      <c r="X167" s="430">
        <f t="shared" ca="1" si="55"/>
        <v>42155</v>
      </c>
      <c r="Y167" s="568" t="str">
        <f t="shared" ca="1" si="52"/>
        <v>Dim. juin , 2015</v>
      </c>
      <c r="Z167" s="431">
        <f t="shared" ca="1" si="43"/>
        <v>30</v>
      </c>
      <c r="AA167" s="432">
        <f t="shared" ca="1" si="44"/>
        <v>6</v>
      </c>
      <c r="AB167" s="229">
        <f t="shared" ca="1" si="53"/>
        <v>0</v>
      </c>
      <c r="AC167" s="179"/>
      <c r="AD167" s="179"/>
      <c r="AE167" s="179"/>
      <c r="AF167" s="433">
        <f t="shared" ca="1" si="45"/>
        <v>99</v>
      </c>
      <c r="AG167" s="434">
        <f ca="1">MIN(AF167:AF$195)</f>
        <v>99</v>
      </c>
      <c r="AH167" s="178" t="b">
        <f t="shared" si="46"/>
        <v>0</v>
      </c>
      <c r="AI167" s="179"/>
      <c r="AJ167" s="435">
        <f t="shared" ca="1" si="47"/>
        <v>0</v>
      </c>
      <c r="AK167" s="229">
        <f>IF(D167&lt;&gt;D166,MAX(L$20:L166),AK166)</f>
        <v>0</v>
      </c>
      <c r="AL167" s="185" t="str">
        <f t="shared" si="56"/>
        <v>- -</v>
      </c>
      <c r="AM167" s="185">
        <f>MIN(K168:K$194)</f>
        <v>0</v>
      </c>
      <c r="AN167" s="438" t="str">
        <f t="shared" si="57"/>
        <v>- -</v>
      </c>
      <c r="AO167" s="178"/>
      <c r="AP167" s="438">
        <f t="shared" si="54"/>
        <v>999</v>
      </c>
      <c r="AQ167" s="431">
        <f t="shared" ca="1" si="48"/>
        <v>1</v>
      </c>
      <c r="AR167" s="431">
        <f t="shared" ca="1" si="49"/>
        <v>0</v>
      </c>
      <c r="AS167" s="178"/>
      <c r="AT167" s="178"/>
      <c r="AU167" s="361" t="str">
        <f>IF($C167=$AB$15,'NTS ONLY_set_year'!$E$143," ")&amp;$D167</f>
        <v xml:space="preserve"> </v>
      </c>
      <c r="AV167" s="178">
        <f t="shared" ca="1" si="59"/>
        <v>0</v>
      </c>
      <c r="AW167" s="262">
        <f t="shared" ref="AW167:AW194" ca="1" si="60">IF(OR(D167&gt;$AF$5,D167&lt;1),0,1-AV167)</f>
        <v>0</v>
      </c>
      <c r="AX167" s="178"/>
      <c r="AY167" s="178"/>
      <c r="AZ167" s="178"/>
      <c r="BA167" s="178"/>
      <c r="BB167" s="178"/>
      <c r="BC167" s="178"/>
      <c r="BD167" s="178"/>
      <c r="BE167" s="178"/>
      <c r="BF167" s="178"/>
      <c r="BG167" s="178"/>
      <c r="BH167" s="178"/>
      <c r="BI167" s="178"/>
      <c r="BJ167" s="178"/>
      <c r="BK167" s="178"/>
      <c r="BL167" s="178"/>
      <c r="BM167" s="535">
        <f t="shared" si="58"/>
        <v>1</v>
      </c>
      <c r="BN167" s="361">
        <f t="shared" si="58"/>
        <v>1</v>
      </c>
      <c r="BO167" s="178"/>
      <c r="BP167" s="179"/>
      <c r="BQ167" s="325"/>
      <c r="BR167" s="10"/>
      <c r="BS167" s="10"/>
      <c r="BT167" s="10"/>
      <c r="IU167" s="21"/>
    </row>
    <row r="168" spans="1:255" customFormat="1" ht="12.75">
      <c r="A168" s="5"/>
      <c r="B168" s="13">
        <v>149</v>
      </c>
      <c r="C168" s="22"/>
      <c r="D168" s="116"/>
      <c r="E168" s="121"/>
      <c r="F168" s="121"/>
      <c r="G168" s="121" t="str">
        <f ca="1">IF(ISBLANK(D168),IF(AND(ISNUMBER(D167),D167&lt;$AF$5),'NTS ONLY_set_year'!$E$62,"- -"),IF(D168&gt;$AF$5,$AG$5,IF(D168&gt;D167+1,$AG$6,IF(D168&lt;D167,$AG$7,Y168))))</f>
        <v>- -</v>
      </c>
      <c r="H168" s="24"/>
      <c r="I168" s="23"/>
      <c r="J168" s="25"/>
      <c r="K168" s="38"/>
      <c r="L168" s="39"/>
      <c r="M168" s="37" t="str">
        <f t="shared" si="42"/>
        <v/>
      </c>
      <c r="N168" s="27"/>
      <c r="O168" s="28"/>
      <c r="P168" s="29"/>
      <c r="Q168" s="28"/>
      <c r="R168" s="26" t="str">
        <f t="shared" si="50"/>
        <v/>
      </c>
      <c r="S168" s="62"/>
      <c r="T168" s="179" t="str">
        <f ca="1">INDEX('NTS ONLY_set_year'!E:E,MATCH(TEXT($X168,"Ddd"),'NTS ONLY_set_year'!C:C,0))</f>
        <v>Dim</v>
      </c>
      <c r="U168" s="249" t="str">
        <f t="shared" ca="1" si="51"/>
        <v>juin</v>
      </c>
      <c r="V168" s="184"/>
      <c r="W168" s="179"/>
      <c r="X168" s="430">
        <f t="shared" ca="1" si="55"/>
        <v>42155</v>
      </c>
      <c r="Y168" s="568" t="str">
        <f t="shared" ca="1" si="52"/>
        <v>Dim. juin , 2015</v>
      </c>
      <c r="Z168" s="431">
        <f t="shared" ca="1" si="43"/>
        <v>30</v>
      </c>
      <c r="AA168" s="432">
        <f t="shared" ca="1" si="44"/>
        <v>6</v>
      </c>
      <c r="AB168" s="229">
        <f t="shared" ca="1" si="53"/>
        <v>0</v>
      </c>
      <c r="AC168" s="179"/>
      <c r="AD168" s="179"/>
      <c r="AE168" s="179"/>
      <c r="AF168" s="433">
        <f t="shared" ca="1" si="45"/>
        <v>99</v>
      </c>
      <c r="AG168" s="434">
        <f ca="1">MIN(AF168:AF$195)</f>
        <v>99</v>
      </c>
      <c r="AH168" s="178" t="b">
        <f t="shared" si="46"/>
        <v>0</v>
      </c>
      <c r="AI168" s="179"/>
      <c r="AJ168" s="435">
        <f t="shared" ca="1" si="47"/>
        <v>0</v>
      </c>
      <c r="AK168" s="229">
        <f>IF(D168&lt;&gt;D167,MAX(L$20:L167),AK167)</f>
        <v>0</v>
      </c>
      <c r="AL168" s="185" t="str">
        <f t="shared" si="56"/>
        <v>- -</v>
      </c>
      <c r="AM168" s="185">
        <f>MIN(K169:K$194)</f>
        <v>0</v>
      </c>
      <c r="AN168" s="438" t="str">
        <f t="shared" si="57"/>
        <v>- -</v>
      </c>
      <c r="AO168" s="178"/>
      <c r="AP168" s="438">
        <f t="shared" si="54"/>
        <v>999</v>
      </c>
      <c r="AQ168" s="431">
        <f t="shared" ca="1" si="48"/>
        <v>1</v>
      </c>
      <c r="AR168" s="431">
        <f t="shared" ca="1" si="49"/>
        <v>0</v>
      </c>
      <c r="AS168" s="178"/>
      <c r="AT168" s="178"/>
      <c r="AU168" s="361" t="str">
        <f>IF($C168=$AB$15,'NTS ONLY_set_year'!$E$143," ")&amp;$D168</f>
        <v xml:space="preserve"> </v>
      </c>
      <c r="AV168" s="178">
        <f t="shared" ca="1" si="59"/>
        <v>0</v>
      </c>
      <c r="AW168" s="262">
        <f t="shared" ca="1" si="60"/>
        <v>0</v>
      </c>
      <c r="AX168" s="178"/>
      <c r="AY168" s="178"/>
      <c r="AZ168" s="178"/>
      <c r="BA168" s="178"/>
      <c r="BB168" s="178"/>
      <c r="BC168" s="178"/>
      <c r="BD168" s="178"/>
      <c r="BE168" s="178"/>
      <c r="BF168" s="178"/>
      <c r="BG168" s="178"/>
      <c r="BH168" s="178"/>
      <c r="BI168" s="178"/>
      <c r="BJ168" s="178"/>
      <c r="BK168" s="178"/>
      <c r="BL168" s="178"/>
      <c r="BM168" s="535">
        <f t="shared" si="58"/>
        <v>1</v>
      </c>
      <c r="BN168" s="361">
        <f t="shared" si="58"/>
        <v>1</v>
      </c>
      <c r="BO168" s="178"/>
      <c r="BP168" s="179"/>
      <c r="BQ168" s="325"/>
      <c r="BR168" s="10"/>
      <c r="BS168" s="10"/>
      <c r="BT168" s="10"/>
      <c r="IU168" s="21"/>
    </row>
    <row r="169" spans="1:255" customFormat="1" ht="12.75">
      <c r="A169" s="5"/>
      <c r="B169" s="13">
        <v>150</v>
      </c>
      <c r="C169" s="22"/>
      <c r="D169" s="116"/>
      <c r="E169" s="121"/>
      <c r="F169" s="121"/>
      <c r="G169" s="121" t="str">
        <f ca="1">IF(ISBLANK(D169),IF(AND(ISNUMBER(D168),D168&lt;$AF$5),'NTS ONLY_set_year'!$E$62,"- -"),IF(D169&gt;$AF$5,$AG$5,IF(D169&gt;D168+1,$AG$6,IF(D169&lt;D168,$AG$7,Y169))))</f>
        <v>- -</v>
      </c>
      <c r="H169" s="24"/>
      <c r="I169" s="23"/>
      <c r="J169" s="25"/>
      <c r="K169" s="38"/>
      <c r="L169" s="39"/>
      <c r="M169" s="37" t="str">
        <f t="shared" si="42"/>
        <v/>
      </c>
      <c r="N169" s="27"/>
      <c r="O169" s="28"/>
      <c r="P169" s="29"/>
      <c r="Q169" s="28"/>
      <c r="R169" s="26" t="str">
        <f t="shared" si="50"/>
        <v/>
      </c>
      <c r="S169" s="62"/>
      <c r="T169" s="179" t="str">
        <f ca="1">INDEX('NTS ONLY_set_year'!E:E,MATCH(TEXT($X169,"Ddd"),'NTS ONLY_set_year'!C:C,0))</f>
        <v>Dim</v>
      </c>
      <c r="U169" s="249" t="str">
        <f t="shared" ca="1" si="51"/>
        <v>juin</v>
      </c>
      <c r="V169" s="184"/>
      <c r="W169" s="179"/>
      <c r="X169" s="430">
        <f t="shared" ca="1" si="55"/>
        <v>42155</v>
      </c>
      <c r="Y169" s="568" t="str">
        <f t="shared" ca="1" si="52"/>
        <v>Dim. juin , 2015</v>
      </c>
      <c r="Z169" s="431">
        <f t="shared" ca="1" si="43"/>
        <v>30</v>
      </c>
      <c r="AA169" s="432">
        <f t="shared" ca="1" si="44"/>
        <v>6</v>
      </c>
      <c r="AB169" s="229">
        <f t="shared" ca="1" si="53"/>
        <v>0</v>
      </c>
      <c r="AC169" s="179"/>
      <c r="AD169" s="179"/>
      <c r="AE169" s="179"/>
      <c r="AF169" s="433">
        <f t="shared" ca="1" si="45"/>
        <v>99</v>
      </c>
      <c r="AG169" s="434">
        <f ca="1">MIN(AF169:AF$195)</f>
        <v>99</v>
      </c>
      <c r="AH169" s="178" t="b">
        <f t="shared" si="46"/>
        <v>0</v>
      </c>
      <c r="AI169" s="179"/>
      <c r="AJ169" s="435">
        <f t="shared" ca="1" si="47"/>
        <v>0</v>
      </c>
      <c r="AK169" s="229">
        <f>IF(D169&lt;&gt;D168,MAX(L$20:L168),AK168)</f>
        <v>0</v>
      </c>
      <c r="AL169" s="185" t="str">
        <f t="shared" si="56"/>
        <v>- -</v>
      </c>
      <c r="AM169" s="185">
        <f>MIN(K170:K$194)</f>
        <v>0</v>
      </c>
      <c r="AN169" s="438" t="str">
        <f t="shared" si="57"/>
        <v>- -</v>
      </c>
      <c r="AO169" s="178"/>
      <c r="AP169" s="438">
        <f t="shared" si="54"/>
        <v>999</v>
      </c>
      <c r="AQ169" s="431">
        <f t="shared" ca="1" si="48"/>
        <v>1</v>
      </c>
      <c r="AR169" s="431">
        <f t="shared" ca="1" si="49"/>
        <v>0</v>
      </c>
      <c r="AS169" s="178"/>
      <c r="AT169" s="178"/>
      <c r="AU169" s="361" t="str">
        <f>IF($C169=$AB$15,'NTS ONLY_set_year'!$E$143," ")&amp;$D169</f>
        <v xml:space="preserve"> </v>
      </c>
      <c r="AV169" s="178">
        <f t="shared" ca="1" si="59"/>
        <v>0</v>
      </c>
      <c r="AW169" s="262">
        <f t="shared" ca="1" si="60"/>
        <v>0</v>
      </c>
      <c r="AX169" s="178"/>
      <c r="AY169" s="178"/>
      <c r="AZ169" s="178"/>
      <c r="BA169" s="178"/>
      <c r="BB169" s="178"/>
      <c r="BC169" s="178"/>
      <c r="BD169" s="178"/>
      <c r="BE169" s="178"/>
      <c r="BF169" s="178"/>
      <c r="BG169" s="178"/>
      <c r="BH169" s="178"/>
      <c r="BI169" s="178"/>
      <c r="BJ169" s="178"/>
      <c r="BK169" s="178"/>
      <c r="BL169" s="178"/>
      <c r="BM169" s="535">
        <f t="shared" si="58"/>
        <v>1</v>
      </c>
      <c r="BN169" s="361">
        <f t="shared" si="58"/>
        <v>1</v>
      </c>
      <c r="BO169" s="178"/>
      <c r="BP169" s="179"/>
      <c r="BQ169" s="325"/>
      <c r="BR169" s="10"/>
      <c r="BS169" s="10"/>
      <c r="BT169" s="10"/>
      <c r="IU169" s="21"/>
    </row>
    <row r="170" spans="1:255" customFormat="1" ht="12.75">
      <c r="A170" s="5"/>
      <c r="B170" s="13">
        <v>151</v>
      </c>
      <c r="C170" s="22"/>
      <c r="D170" s="116"/>
      <c r="E170" s="121"/>
      <c r="F170" s="121"/>
      <c r="G170" s="121" t="str">
        <f ca="1">IF(ISBLANK(D170),IF(AND(ISNUMBER(D169),D169&lt;$AF$5),'NTS ONLY_set_year'!$E$62,"- -"),IF(D170&gt;$AF$5,$AG$5,IF(D170&gt;D169+1,$AG$6,IF(D170&lt;D169,$AG$7,Y170))))</f>
        <v>- -</v>
      </c>
      <c r="H170" s="24"/>
      <c r="I170" s="23"/>
      <c r="J170" s="25"/>
      <c r="K170" s="38"/>
      <c r="L170" s="39"/>
      <c r="M170" s="37" t="str">
        <f t="shared" si="42"/>
        <v/>
      </c>
      <c r="N170" s="27"/>
      <c r="O170" s="28"/>
      <c r="P170" s="29"/>
      <c r="Q170" s="28"/>
      <c r="R170" s="26" t="str">
        <f t="shared" si="50"/>
        <v/>
      </c>
      <c r="S170" s="62"/>
      <c r="T170" s="179" t="str">
        <f ca="1">INDEX('NTS ONLY_set_year'!E:E,MATCH(TEXT($X170,"Ddd"),'NTS ONLY_set_year'!C:C,0))</f>
        <v>Dim</v>
      </c>
      <c r="U170" s="249" t="str">
        <f t="shared" ca="1" si="51"/>
        <v>juin</v>
      </c>
      <c r="V170" s="184"/>
      <c r="W170" s="179"/>
      <c r="X170" s="430">
        <f t="shared" ca="1" si="55"/>
        <v>42155</v>
      </c>
      <c r="Y170" s="568" t="str">
        <f t="shared" ca="1" si="52"/>
        <v>Dim. juin , 2015</v>
      </c>
      <c r="Z170" s="431">
        <f t="shared" ca="1" si="43"/>
        <v>30</v>
      </c>
      <c r="AA170" s="432">
        <f t="shared" ca="1" si="44"/>
        <v>6</v>
      </c>
      <c r="AB170" s="229">
        <f t="shared" ca="1" si="53"/>
        <v>0</v>
      </c>
      <c r="AC170" s="179"/>
      <c r="AD170" s="179"/>
      <c r="AE170" s="179"/>
      <c r="AF170" s="433">
        <f t="shared" ca="1" si="45"/>
        <v>99</v>
      </c>
      <c r="AG170" s="434">
        <f ca="1">MIN(AF170:AF$195)</f>
        <v>99</v>
      </c>
      <c r="AH170" s="178" t="b">
        <f t="shared" si="46"/>
        <v>0</v>
      </c>
      <c r="AI170" s="179"/>
      <c r="AJ170" s="435">
        <f t="shared" ca="1" si="47"/>
        <v>0</v>
      </c>
      <c r="AK170" s="229">
        <f>IF(D170&lt;&gt;D169,MAX(L$20:L169),AK169)</f>
        <v>0</v>
      </c>
      <c r="AL170" s="185" t="str">
        <f t="shared" si="56"/>
        <v>- -</v>
      </c>
      <c r="AM170" s="185">
        <f>MIN(K171:K$194)</f>
        <v>0</v>
      </c>
      <c r="AN170" s="438" t="str">
        <f t="shared" si="57"/>
        <v>- -</v>
      </c>
      <c r="AO170" s="178"/>
      <c r="AP170" s="438">
        <f t="shared" si="54"/>
        <v>999</v>
      </c>
      <c r="AQ170" s="431">
        <f t="shared" ca="1" si="48"/>
        <v>1</v>
      </c>
      <c r="AR170" s="431">
        <f t="shared" ca="1" si="49"/>
        <v>0</v>
      </c>
      <c r="AS170" s="178"/>
      <c r="AT170" s="178"/>
      <c r="AU170" s="361" t="str">
        <f>IF($C170=$AB$15,'NTS ONLY_set_year'!$E$143," ")&amp;$D170</f>
        <v xml:space="preserve"> </v>
      </c>
      <c r="AV170" s="178">
        <f t="shared" ca="1" si="59"/>
        <v>0</v>
      </c>
      <c r="AW170" s="262">
        <f t="shared" ca="1" si="60"/>
        <v>0</v>
      </c>
      <c r="AX170" s="178"/>
      <c r="AY170" s="178"/>
      <c r="AZ170" s="178"/>
      <c r="BA170" s="178"/>
      <c r="BB170" s="178"/>
      <c r="BC170" s="178"/>
      <c r="BD170" s="178"/>
      <c r="BE170" s="178"/>
      <c r="BF170" s="178"/>
      <c r="BG170" s="178"/>
      <c r="BH170" s="178"/>
      <c r="BI170" s="178"/>
      <c r="BJ170" s="178"/>
      <c r="BK170" s="178"/>
      <c r="BL170" s="178"/>
      <c r="BM170" s="535">
        <f t="shared" si="58"/>
        <v>1</v>
      </c>
      <c r="BN170" s="361">
        <f t="shared" si="58"/>
        <v>1</v>
      </c>
      <c r="BO170" s="178"/>
      <c r="BP170" s="179"/>
      <c r="BQ170" s="325"/>
      <c r="BR170" s="10"/>
      <c r="BS170" s="10"/>
      <c r="BT170" s="10"/>
      <c r="IU170" s="21"/>
    </row>
    <row r="171" spans="1:255" customFormat="1" ht="12.75">
      <c r="A171" s="5"/>
      <c r="B171" s="13">
        <v>152</v>
      </c>
      <c r="C171" s="22"/>
      <c r="D171" s="116"/>
      <c r="E171" s="121"/>
      <c r="F171" s="121"/>
      <c r="G171" s="121" t="str">
        <f ca="1">IF(ISBLANK(D171),IF(AND(ISNUMBER(D170),D170&lt;$AF$5),'NTS ONLY_set_year'!$E$62,"- -"),IF(D171&gt;$AF$5,$AG$5,IF(D171&gt;D170+1,$AG$6,IF(D171&lt;D170,$AG$7,Y171))))</f>
        <v>- -</v>
      </c>
      <c r="H171" s="24"/>
      <c r="I171" s="23"/>
      <c r="J171" s="25"/>
      <c r="K171" s="38"/>
      <c r="L171" s="39"/>
      <c r="M171" s="37" t="str">
        <f t="shared" si="42"/>
        <v/>
      </c>
      <c r="N171" s="27"/>
      <c r="O171" s="28"/>
      <c r="P171" s="29"/>
      <c r="Q171" s="28"/>
      <c r="R171" s="26" t="str">
        <f t="shared" si="50"/>
        <v/>
      </c>
      <c r="S171" s="62"/>
      <c r="T171" s="179" t="str">
        <f ca="1">INDEX('NTS ONLY_set_year'!E:E,MATCH(TEXT($X171,"Ddd"),'NTS ONLY_set_year'!C:C,0))</f>
        <v>Dim</v>
      </c>
      <c r="U171" s="249" t="str">
        <f t="shared" ca="1" si="51"/>
        <v>juin</v>
      </c>
      <c r="V171" s="184"/>
      <c r="W171" s="179"/>
      <c r="X171" s="430">
        <f t="shared" ca="1" si="55"/>
        <v>42155</v>
      </c>
      <c r="Y171" s="568" t="str">
        <f t="shared" ca="1" si="52"/>
        <v>Dim. juin , 2015</v>
      </c>
      <c r="Z171" s="431">
        <f t="shared" ca="1" si="43"/>
        <v>30</v>
      </c>
      <c r="AA171" s="432">
        <f t="shared" ca="1" si="44"/>
        <v>6</v>
      </c>
      <c r="AB171" s="229">
        <f t="shared" ca="1" si="53"/>
        <v>0</v>
      </c>
      <c r="AC171" s="179"/>
      <c r="AD171" s="179"/>
      <c r="AE171" s="179"/>
      <c r="AF171" s="433">
        <f t="shared" ca="1" si="45"/>
        <v>99</v>
      </c>
      <c r="AG171" s="434">
        <f ca="1">MIN(AF171:AF$195)</f>
        <v>99</v>
      </c>
      <c r="AH171" s="178" t="b">
        <f t="shared" si="46"/>
        <v>0</v>
      </c>
      <c r="AI171" s="179"/>
      <c r="AJ171" s="435">
        <f t="shared" ca="1" si="47"/>
        <v>0</v>
      </c>
      <c r="AK171" s="229">
        <f>IF(D171&lt;&gt;D170,MAX(L$20:L170),AK170)</f>
        <v>0</v>
      </c>
      <c r="AL171" s="185" t="str">
        <f t="shared" si="56"/>
        <v>- -</v>
      </c>
      <c r="AM171" s="185">
        <f>MIN(K172:K$194)</f>
        <v>0</v>
      </c>
      <c r="AN171" s="438" t="str">
        <f t="shared" si="57"/>
        <v>- -</v>
      </c>
      <c r="AO171" s="178"/>
      <c r="AP171" s="438">
        <f t="shared" si="54"/>
        <v>999</v>
      </c>
      <c r="AQ171" s="431">
        <f t="shared" ca="1" si="48"/>
        <v>1</v>
      </c>
      <c r="AR171" s="431">
        <f t="shared" ca="1" si="49"/>
        <v>0</v>
      </c>
      <c r="AS171" s="178"/>
      <c r="AT171" s="178"/>
      <c r="AU171" s="361" t="str">
        <f>IF($C171=$AB$15,'NTS ONLY_set_year'!$E$143," ")&amp;$D171</f>
        <v xml:space="preserve"> </v>
      </c>
      <c r="AV171" s="178">
        <f t="shared" ca="1" si="59"/>
        <v>0</v>
      </c>
      <c r="AW171" s="262">
        <f t="shared" ca="1" si="60"/>
        <v>0</v>
      </c>
      <c r="AX171" s="178"/>
      <c r="AY171" s="178"/>
      <c r="AZ171" s="178"/>
      <c r="BA171" s="178"/>
      <c r="BB171" s="178"/>
      <c r="BC171" s="178"/>
      <c r="BD171" s="178"/>
      <c r="BE171" s="178"/>
      <c r="BF171" s="178"/>
      <c r="BG171" s="178"/>
      <c r="BH171" s="178"/>
      <c r="BI171" s="178"/>
      <c r="BJ171" s="178"/>
      <c r="BK171" s="178"/>
      <c r="BL171" s="178"/>
      <c r="BM171" s="535">
        <f t="shared" si="58"/>
        <v>1</v>
      </c>
      <c r="BN171" s="361">
        <f t="shared" si="58"/>
        <v>1</v>
      </c>
      <c r="BO171" s="178"/>
      <c r="BP171" s="179"/>
      <c r="BQ171" s="325"/>
      <c r="BR171" s="10"/>
      <c r="BS171" s="10"/>
      <c r="BT171" s="10"/>
      <c r="IU171" s="21"/>
    </row>
    <row r="172" spans="1:255" customFormat="1" ht="12.75">
      <c r="A172" s="5"/>
      <c r="B172" s="13">
        <v>153</v>
      </c>
      <c r="C172" s="22"/>
      <c r="D172" s="116"/>
      <c r="E172" s="121"/>
      <c r="F172" s="121"/>
      <c r="G172" s="121" t="str">
        <f ca="1">IF(ISBLANK(D172),IF(AND(ISNUMBER(D171),D171&lt;$AF$5),'NTS ONLY_set_year'!$E$62,"- -"),IF(D172&gt;$AF$5,$AG$5,IF(D172&gt;D171+1,$AG$6,IF(D172&lt;D171,$AG$7,Y172))))</f>
        <v>- -</v>
      </c>
      <c r="H172" s="24"/>
      <c r="I172" s="23"/>
      <c r="J172" s="25"/>
      <c r="K172" s="38"/>
      <c r="L172" s="39"/>
      <c r="M172" s="37" t="str">
        <f t="shared" si="42"/>
        <v/>
      </c>
      <c r="N172" s="27"/>
      <c r="O172" s="28"/>
      <c r="P172" s="29"/>
      <c r="Q172" s="28"/>
      <c r="R172" s="26" t="str">
        <f t="shared" si="50"/>
        <v/>
      </c>
      <c r="S172" s="62"/>
      <c r="T172" s="179" t="str">
        <f ca="1">INDEX('NTS ONLY_set_year'!E:E,MATCH(TEXT($X172,"Ddd"),'NTS ONLY_set_year'!C:C,0))</f>
        <v>Dim</v>
      </c>
      <c r="U172" s="249" t="str">
        <f t="shared" ca="1" si="51"/>
        <v>juin</v>
      </c>
      <c r="V172" s="184"/>
      <c r="W172" s="179"/>
      <c r="X172" s="430">
        <f t="shared" ca="1" si="55"/>
        <v>42155</v>
      </c>
      <c r="Y172" s="568" t="str">
        <f t="shared" ca="1" si="52"/>
        <v>Dim. juin , 2015</v>
      </c>
      <c r="Z172" s="431">
        <f t="shared" ca="1" si="43"/>
        <v>30</v>
      </c>
      <c r="AA172" s="432">
        <f t="shared" ca="1" si="44"/>
        <v>6</v>
      </c>
      <c r="AB172" s="229">
        <f t="shared" ca="1" si="53"/>
        <v>0</v>
      </c>
      <c r="AC172" s="179"/>
      <c r="AD172" s="179"/>
      <c r="AE172" s="179"/>
      <c r="AF172" s="433">
        <f t="shared" ca="1" si="45"/>
        <v>99</v>
      </c>
      <c r="AG172" s="434">
        <f ca="1">MIN(AF172:AF$195)</f>
        <v>99</v>
      </c>
      <c r="AH172" s="178" t="b">
        <f t="shared" si="46"/>
        <v>0</v>
      </c>
      <c r="AI172" s="179"/>
      <c r="AJ172" s="435">
        <f t="shared" ca="1" si="47"/>
        <v>0</v>
      </c>
      <c r="AK172" s="229">
        <f>IF(D172&lt;&gt;D171,MAX(L$20:L171),AK171)</f>
        <v>0</v>
      </c>
      <c r="AL172" s="185" t="str">
        <f t="shared" si="56"/>
        <v>- -</v>
      </c>
      <c r="AM172" s="185">
        <f>MIN(K173:K$194)</f>
        <v>0</v>
      </c>
      <c r="AN172" s="438" t="str">
        <f t="shared" si="57"/>
        <v>- -</v>
      </c>
      <c r="AO172" s="178"/>
      <c r="AP172" s="438">
        <f t="shared" si="54"/>
        <v>999</v>
      </c>
      <c r="AQ172" s="431">
        <f t="shared" ca="1" si="48"/>
        <v>1</v>
      </c>
      <c r="AR172" s="431">
        <f t="shared" ca="1" si="49"/>
        <v>0</v>
      </c>
      <c r="AS172" s="178"/>
      <c r="AT172" s="178"/>
      <c r="AU172" s="361" t="str">
        <f>IF($C172=$AB$15,'NTS ONLY_set_year'!$E$143," ")&amp;$D172</f>
        <v xml:space="preserve"> </v>
      </c>
      <c r="AV172" s="178">
        <f t="shared" ca="1" si="59"/>
        <v>0</v>
      </c>
      <c r="AW172" s="262">
        <f t="shared" ca="1" si="60"/>
        <v>0</v>
      </c>
      <c r="AX172" s="178"/>
      <c r="AY172" s="178"/>
      <c r="AZ172" s="178"/>
      <c r="BA172" s="178"/>
      <c r="BB172" s="178"/>
      <c r="BC172" s="178"/>
      <c r="BD172" s="178"/>
      <c r="BE172" s="178"/>
      <c r="BF172" s="178"/>
      <c r="BG172" s="178"/>
      <c r="BH172" s="178"/>
      <c r="BI172" s="178"/>
      <c r="BJ172" s="178"/>
      <c r="BK172" s="178"/>
      <c r="BL172" s="178"/>
      <c r="BM172" s="535">
        <f t="shared" si="58"/>
        <v>1</v>
      </c>
      <c r="BN172" s="361">
        <f t="shared" si="58"/>
        <v>1</v>
      </c>
      <c r="BO172" s="178"/>
      <c r="BP172" s="179"/>
      <c r="BQ172" s="325"/>
      <c r="BR172" s="10"/>
      <c r="BS172" s="10"/>
      <c r="BT172" s="10"/>
      <c r="IU172" s="21"/>
    </row>
    <row r="173" spans="1:255" customFormat="1" ht="12.75">
      <c r="A173" s="5"/>
      <c r="B173" s="13">
        <v>154</v>
      </c>
      <c r="C173" s="22"/>
      <c r="D173" s="116"/>
      <c r="E173" s="121"/>
      <c r="F173" s="121"/>
      <c r="G173" s="121" t="str">
        <f ca="1">IF(ISBLANK(D173),IF(AND(ISNUMBER(D172),D172&lt;$AF$5),'NTS ONLY_set_year'!$E$62,"- -"),IF(D173&gt;$AF$5,$AG$5,IF(D173&gt;D172+1,$AG$6,IF(D173&lt;D172,$AG$7,Y173))))</f>
        <v>- -</v>
      </c>
      <c r="H173" s="24"/>
      <c r="I173" s="23"/>
      <c r="J173" s="25"/>
      <c r="K173" s="38"/>
      <c r="L173" s="39"/>
      <c r="M173" s="37" t="str">
        <f t="shared" si="42"/>
        <v/>
      </c>
      <c r="N173" s="27"/>
      <c r="O173" s="28"/>
      <c r="P173" s="29"/>
      <c r="Q173" s="28"/>
      <c r="R173" s="26" t="str">
        <f t="shared" si="50"/>
        <v/>
      </c>
      <c r="S173" s="62"/>
      <c r="T173" s="179" t="str">
        <f ca="1">INDEX('NTS ONLY_set_year'!E:E,MATCH(TEXT($X173,"Ddd"),'NTS ONLY_set_year'!C:C,0))</f>
        <v>Dim</v>
      </c>
      <c r="U173" s="249" t="str">
        <f t="shared" ca="1" si="51"/>
        <v>juin</v>
      </c>
      <c r="V173" s="184"/>
      <c r="W173" s="179"/>
      <c r="X173" s="430">
        <f t="shared" ca="1" si="55"/>
        <v>42155</v>
      </c>
      <c r="Y173" s="568" t="str">
        <f t="shared" ca="1" si="52"/>
        <v>Dim. juin , 2015</v>
      </c>
      <c r="Z173" s="431">
        <f t="shared" ca="1" si="43"/>
        <v>30</v>
      </c>
      <c r="AA173" s="432">
        <f t="shared" ca="1" si="44"/>
        <v>6</v>
      </c>
      <c r="AB173" s="229">
        <f t="shared" ca="1" si="53"/>
        <v>0</v>
      </c>
      <c r="AC173" s="179"/>
      <c r="AD173" s="179"/>
      <c r="AE173" s="179"/>
      <c r="AF173" s="433">
        <f t="shared" ca="1" si="45"/>
        <v>99</v>
      </c>
      <c r="AG173" s="434">
        <f ca="1">MIN(AF173:AF$195)</f>
        <v>99</v>
      </c>
      <c r="AH173" s="178" t="b">
        <f t="shared" si="46"/>
        <v>0</v>
      </c>
      <c r="AI173" s="179"/>
      <c r="AJ173" s="435">
        <f t="shared" ca="1" si="47"/>
        <v>0</v>
      </c>
      <c r="AK173" s="229">
        <f>IF(D173&lt;&gt;D172,MAX(L$20:L172),AK172)</f>
        <v>0</v>
      </c>
      <c r="AL173" s="185" t="str">
        <f t="shared" si="56"/>
        <v>- -</v>
      </c>
      <c r="AM173" s="185">
        <f>MIN(K174:K$194)</f>
        <v>0</v>
      </c>
      <c r="AN173" s="438" t="str">
        <f t="shared" si="57"/>
        <v>- -</v>
      </c>
      <c r="AO173" s="178"/>
      <c r="AP173" s="438">
        <f t="shared" si="54"/>
        <v>999</v>
      </c>
      <c r="AQ173" s="431">
        <f t="shared" ca="1" si="48"/>
        <v>1</v>
      </c>
      <c r="AR173" s="431">
        <f t="shared" ca="1" si="49"/>
        <v>0</v>
      </c>
      <c r="AS173" s="178"/>
      <c r="AT173" s="178"/>
      <c r="AU173" s="361" t="str">
        <f>IF($C173=$AB$15,'NTS ONLY_set_year'!$E$143," ")&amp;$D173</f>
        <v xml:space="preserve"> </v>
      </c>
      <c r="AV173" s="178">
        <f t="shared" ca="1" si="59"/>
        <v>0</v>
      </c>
      <c r="AW173" s="262">
        <f t="shared" ca="1" si="60"/>
        <v>0</v>
      </c>
      <c r="AX173" s="178"/>
      <c r="AY173" s="178"/>
      <c r="AZ173" s="178"/>
      <c r="BA173" s="178"/>
      <c r="BB173" s="178"/>
      <c r="BC173" s="178"/>
      <c r="BD173" s="178"/>
      <c r="BE173" s="178"/>
      <c r="BF173" s="178"/>
      <c r="BG173" s="178"/>
      <c r="BH173" s="178"/>
      <c r="BI173" s="178"/>
      <c r="BJ173" s="178"/>
      <c r="BK173" s="178"/>
      <c r="BL173" s="178"/>
      <c r="BM173" s="535">
        <f t="shared" si="58"/>
        <v>1</v>
      </c>
      <c r="BN173" s="361">
        <f t="shared" si="58"/>
        <v>1</v>
      </c>
      <c r="BO173" s="178"/>
      <c r="BP173" s="179"/>
      <c r="BQ173" s="325"/>
      <c r="BR173" s="10"/>
      <c r="BS173" s="10"/>
      <c r="BT173" s="10"/>
      <c r="IU173" s="21"/>
    </row>
    <row r="174" spans="1:255" customFormat="1" ht="12.75">
      <c r="A174" s="5"/>
      <c r="B174" s="13">
        <v>155</v>
      </c>
      <c r="C174" s="22"/>
      <c r="D174" s="116"/>
      <c r="E174" s="121"/>
      <c r="F174" s="121"/>
      <c r="G174" s="121" t="str">
        <f ca="1">IF(ISBLANK(D174),IF(AND(ISNUMBER(D173),D173&lt;$AF$5),'NTS ONLY_set_year'!$E$62,"- -"),IF(D174&gt;$AF$5,$AG$5,IF(D174&gt;D173+1,$AG$6,IF(D174&lt;D173,$AG$7,Y174))))</f>
        <v>- -</v>
      </c>
      <c r="H174" s="24"/>
      <c r="I174" s="23"/>
      <c r="J174" s="25"/>
      <c r="K174" s="38"/>
      <c r="L174" s="39"/>
      <c r="M174" s="37" t="str">
        <f t="shared" si="42"/>
        <v/>
      </c>
      <c r="N174" s="27"/>
      <c r="O174" s="28"/>
      <c r="P174" s="29"/>
      <c r="Q174" s="28"/>
      <c r="R174" s="26" t="str">
        <f t="shared" si="50"/>
        <v/>
      </c>
      <c r="S174" s="62"/>
      <c r="T174" s="179" t="str">
        <f ca="1">INDEX('NTS ONLY_set_year'!E:E,MATCH(TEXT($X174,"Ddd"),'NTS ONLY_set_year'!C:C,0))</f>
        <v>Dim</v>
      </c>
      <c r="U174" s="249" t="str">
        <f t="shared" ca="1" si="51"/>
        <v>juin</v>
      </c>
      <c r="V174" s="184"/>
      <c r="W174" s="179"/>
      <c r="X174" s="430">
        <f t="shared" ca="1" si="55"/>
        <v>42155</v>
      </c>
      <c r="Y174" s="568" t="str">
        <f t="shared" ca="1" si="52"/>
        <v>Dim. juin , 2015</v>
      </c>
      <c r="Z174" s="431">
        <f t="shared" ca="1" si="43"/>
        <v>30</v>
      </c>
      <c r="AA174" s="432">
        <f t="shared" ca="1" si="44"/>
        <v>6</v>
      </c>
      <c r="AB174" s="229">
        <f t="shared" ca="1" si="53"/>
        <v>0</v>
      </c>
      <c r="AC174" s="179"/>
      <c r="AD174" s="179"/>
      <c r="AE174" s="179"/>
      <c r="AF174" s="433">
        <f t="shared" ca="1" si="45"/>
        <v>99</v>
      </c>
      <c r="AG174" s="434">
        <f ca="1">MIN(AF174:AF$195)</f>
        <v>99</v>
      </c>
      <c r="AH174" s="178" t="b">
        <f t="shared" si="46"/>
        <v>0</v>
      </c>
      <c r="AI174" s="179"/>
      <c r="AJ174" s="435">
        <f t="shared" ca="1" si="47"/>
        <v>0</v>
      </c>
      <c r="AK174" s="229">
        <f>IF(D174&lt;&gt;D173,MAX(L$20:L173),AK173)</f>
        <v>0</v>
      </c>
      <c r="AL174" s="185" t="str">
        <f t="shared" si="56"/>
        <v>- -</v>
      </c>
      <c r="AM174" s="185">
        <f>MIN(K175:K$194)</f>
        <v>0</v>
      </c>
      <c r="AN174" s="438" t="str">
        <f t="shared" si="57"/>
        <v>- -</v>
      </c>
      <c r="AO174" s="178"/>
      <c r="AP174" s="438">
        <f t="shared" si="54"/>
        <v>999</v>
      </c>
      <c r="AQ174" s="431">
        <f t="shared" ca="1" si="48"/>
        <v>1</v>
      </c>
      <c r="AR174" s="431">
        <f t="shared" ca="1" si="49"/>
        <v>0</v>
      </c>
      <c r="AS174" s="178"/>
      <c r="AT174" s="178"/>
      <c r="AU174" s="361" t="str">
        <f>IF($C174=$AB$15,'NTS ONLY_set_year'!$E$143," ")&amp;$D174</f>
        <v xml:space="preserve"> </v>
      </c>
      <c r="AV174" s="178">
        <f t="shared" ca="1" si="59"/>
        <v>0</v>
      </c>
      <c r="AW174" s="262">
        <f t="shared" ca="1" si="60"/>
        <v>0</v>
      </c>
      <c r="AX174" s="178"/>
      <c r="AY174" s="178"/>
      <c r="AZ174" s="178"/>
      <c r="BA174" s="178"/>
      <c r="BB174" s="178"/>
      <c r="BC174" s="178"/>
      <c r="BD174" s="178"/>
      <c r="BE174" s="178"/>
      <c r="BF174" s="178"/>
      <c r="BG174" s="178"/>
      <c r="BH174" s="178"/>
      <c r="BI174" s="178"/>
      <c r="BJ174" s="178"/>
      <c r="BK174" s="178"/>
      <c r="BL174" s="178"/>
      <c r="BM174" s="535">
        <f t="shared" si="58"/>
        <v>1</v>
      </c>
      <c r="BN174" s="361">
        <f t="shared" si="58"/>
        <v>1</v>
      </c>
      <c r="BO174" s="178"/>
      <c r="BP174" s="179"/>
      <c r="BQ174" s="325"/>
      <c r="BR174" s="10"/>
      <c r="BS174" s="10"/>
      <c r="BT174" s="10"/>
      <c r="IU174" s="21"/>
    </row>
    <row r="175" spans="1:255" customFormat="1" ht="12.75">
      <c r="A175" s="5"/>
      <c r="B175" s="13">
        <v>156</v>
      </c>
      <c r="C175" s="22"/>
      <c r="D175" s="116"/>
      <c r="E175" s="121"/>
      <c r="F175" s="121"/>
      <c r="G175" s="121" t="str">
        <f ca="1">IF(ISBLANK(D175),IF(AND(ISNUMBER(D174),D174&lt;$AF$5),'NTS ONLY_set_year'!$E$62,"- -"),IF(D175&gt;$AF$5,$AG$5,IF(D175&gt;D174+1,$AG$6,IF(D175&lt;D174,$AG$7,Y175))))</f>
        <v>- -</v>
      </c>
      <c r="H175" s="24"/>
      <c r="I175" s="23"/>
      <c r="J175" s="25"/>
      <c r="K175" s="38"/>
      <c r="L175" s="39"/>
      <c r="M175" s="37" t="str">
        <f t="shared" si="42"/>
        <v/>
      </c>
      <c r="N175" s="27"/>
      <c r="O175" s="28"/>
      <c r="P175" s="29"/>
      <c r="Q175" s="28"/>
      <c r="R175" s="26" t="str">
        <f t="shared" si="50"/>
        <v/>
      </c>
      <c r="S175" s="62"/>
      <c r="T175" s="179" t="str">
        <f ca="1">INDEX('NTS ONLY_set_year'!E:E,MATCH(TEXT($X175,"Ddd"),'NTS ONLY_set_year'!C:C,0))</f>
        <v>Dim</v>
      </c>
      <c r="U175" s="249" t="str">
        <f t="shared" ca="1" si="51"/>
        <v>juin</v>
      </c>
      <c r="V175" s="184"/>
      <c r="W175" s="179"/>
      <c r="X175" s="430">
        <f t="shared" ca="1" si="55"/>
        <v>42155</v>
      </c>
      <c r="Y175" s="568" t="str">
        <f t="shared" ca="1" si="52"/>
        <v>Dim. juin , 2015</v>
      </c>
      <c r="Z175" s="431">
        <f t="shared" ca="1" si="43"/>
        <v>30</v>
      </c>
      <c r="AA175" s="432">
        <f t="shared" ca="1" si="44"/>
        <v>6</v>
      </c>
      <c r="AB175" s="229">
        <f t="shared" ca="1" si="53"/>
        <v>0</v>
      </c>
      <c r="AC175" s="179"/>
      <c r="AD175" s="179"/>
      <c r="AE175" s="179"/>
      <c r="AF175" s="433">
        <f t="shared" ca="1" si="45"/>
        <v>99</v>
      </c>
      <c r="AG175" s="434">
        <f ca="1">MIN(AF175:AF$195)</f>
        <v>99</v>
      </c>
      <c r="AH175" s="178" t="b">
        <f t="shared" si="46"/>
        <v>0</v>
      </c>
      <c r="AI175" s="179"/>
      <c r="AJ175" s="435">
        <f t="shared" ca="1" si="47"/>
        <v>0</v>
      </c>
      <c r="AK175" s="229">
        <f>IF(D175&lt;&gt;D174,MAX(L$20:L174),AK174)</f>
        <v>0</v>
      </c>
      <c r="AL175" s="185" t="str">
        <f t="shared" si="56"/>
        <v>- -</v>
      </c>
      <c r="AM175" s="185">
        <f>MIN(K176:K$194)</f>
        <v>0</v>
      </c>
      <c r="AN175" s="438" t="str">
        <f t="shared" si="57"/>
        <v>- -</v>
      </c>
      <c r="AO175" s="178"/>
      <c r="AP175" s="438">
        <f t="shared" si="54"/>
        <v>999</v>
      </c>
      <c r="AQ175" s="431">
        <f t="shared" ca="1" si="48"/>
        <v>1</v>
      </c>
      <c r="AR175" s="431">
        <f t="shared" ca="1" si="49"/>
        <v>0</v>
      </c>
      <c r="AS175" s="178"/>
      <c r="AT175" s="178"/>
      <c r="AU175" s="361" t="str">
        <f>IF($C175=$AB$15,'NTS ONLY_set_year'!$E$143," ")&amp;$D175</f>
        <v xml:space="preserve"> </v>
      </c>
      <c r="AV175" s="178">
        <f t="shared" ca="1" si="59"/>
        <v>0</v>
      </c>
      <c r="AW175" s="262">
        <f t="shared" ca="1" si="60"/>
        <v>0</v>
      </c>
      <c r="AX175" s="178"/>
      <c r="AY175" s="178"/>
      <c r="AZ175" s="178"/>
      <c r="BA175" s="178"/>
      <c r="BB175" s="178"/>
      <c r="BC175" s="178"/>
      <c r="BD175" s="178"/>
      <c r="BE175" s="178"/>
      <c r="BF175" s="178"/>
      <c r="BG175" s="178"/>
      <c r="BH175" s="178"/>
      <c r="BI175" s="178"/>
      <c r="BJ175" s="178"/>
      <c r="BK175" s="178"/>
      <c r="BL175" s="178"/>
      <c r="BM175" s="535">
        <f t="shared" si="58"/>
        <v>1</v>
      </c>
      <c r="BN175" s="361">
        <f t="shared" si="58"/>
        <v>1</v>
      </c>
      <c r="BO175" s="178"/>
      <c r="BP175" s="179"/>
      <c r="BQ175" s="325"/>
      <c r="BR175" s="10"/>
      <c r="BS175" s="10"/>
      <c r="BT175" s="10"/>
      <c r="IU175" s="21"/>
    </row>
    <row r="176" spans="1:255" customFormat="1" ht="12.75">
      <c r="A176" s="5"/>
      <c r="B176" s="13">
        <v>157</v>
      </c>
      <c r="C176" s="22"/>
      <c r="D176" s="116"/>
      <c r="E176" s="121"/>
      <c r="F176" s="121"/>
      <c r="G176" s="121" t="str">
        <f ca="1">IF(ISBLANK(D176),IF(AND(ISNUMBER(D175),D175&lt;$AF$5),'NTS ONLY_set_year'!$E$62,"- -"),IF(D176&gt;$AF$5,$AG$5,IF(D176&gt;D175+1,$AG$6,IF(D176&lt;D175,$AG$7,Y176))))</f>
        <v>- -</v>
      </c>
      <c r="H176" s="24"/>
      <c r="I176" s="23"/>
      <c r="J176" s="25"/>
      <c r="K176" s="38"/>
      <c r="L176" s="39"/>
      <c r="M176" s="37" t="str">
        <f t="shared" si="42"/>
        <v/>
      </c>
      <c r="N176" s="27"/>
      <c r="O176" s="28"/>
      <c r="P176" s="29"/>
      <c r="Q176" s="28"/>
      <c r="R176" s="26" t="str">
        <f t="shared" si="50"/>
        <v/>
      </c>
      <c r="S176" s="62"/>
      <c r="T176" s="179" t="str">
        <f ca="1">INDEX('NTS ONLY_set_year'!E:E,MATCH(TEXT($X176,"Ddd"),'NTS ONLY_set_year'!C:C,0))</f>
        <v>Dim</v>
      </c>
      <c r="U176" s="249" t="str">
        <f t="shared" ca="1" si="51"/>
        <v>juin</v>
      </c>
      <c r="V176" s="184"/>
      <c r="W176" s="179"/>
      <c r="X176" s="430">
        <f t="shared" ca="1" si="55"/>
        <v>42155</v>
      </c>
      <c r="Y176" s="568" t="str">
        <f t="shared" ca="1" si="52"/>
        <v>Dim. juin , 2015</v>
      </c>
      <c r="Z176" s="431">
        <f t="shared" ca="1" si="43"/>
        <v>30</v>
      </c>
      <c r="AA176" s="432">
        <f t="shared" ca="1" si="44"/>
        <v>6</v>
      </c>
      <c r="AB176" s="229">
        <f t="shared" ca="1" si="53"/>
        <v>0</v>
      </c>
      <c r="AC176" s="179"/>
      <c r="AD176" s="179"/>
      <c r="AE176" s="179"/>
      <c r="AF176" s="433">
        <f t="shared" ca="1" si="45"/>
        <v>99</v>
      </c>
      <c r="AG176" s="434">
        <f ca="1">MIN(AF176:AF$195)</f>
        <v>99</v>
      </c>
      <c r="AH176" s="178" t="b">
        <f t="shared" si="46"/>
        <v>0</v>
      </c>
      <c r="AI176" s="179"/>
      <c r="AJ176" s="435">
        <f t="shared" ca="1" si="47"/>
        <v>0</v>
      </c>
      <c r="AK176" s="229">
        <f>IF(D176&lt;&gt;D175,MAX(L$20:L175),AK175)</f>
        <v>0</v>
      </c>
      <c r="AL176" s="185" t="str">
        <f t="shared" si="56"/>
        <v>- -</v>
      </c>
      <c r="AM176" s="185">
        <f>MIN(K177:K$194)</f>
        <v>0</v>
      </c>
      <c r="AN176" s="438" t="str">
        <f t="shared" si="57"/>
        <v>- -</v>
      </c>
      <c r="AO176" s="178"/>
      <c r="AP176" s="438">
        <f t="shared" si="54"/>
        <v>999</v>
      </c>
      <c r="AQ176" s="431">
        <f t="shared" ca="1" si="48"/>
        <v>1</v>
      </c>
      <c r="AR176" s="431">
        <f t="shared" ca="1" si="49"/>
        <v>0</v>
      </c>
      <c r="AS176" s="178"/>
      <c r="AT176" s="178"/>
      <c r="AU176" s="361" t="str">
        <f>IF($C176=$AB$15,'NTS ONLY_set_year'!$E$143," ")&amp;$D176</f>
        <v xml:space="preserve"> </v>
      </c>
      <c r="AV176" s="178">
        <f t="shared" ca="1" si="59"/>
        <v>0</v>
      </c>
      <c r="AW176" s="262">
        <f t="shared" ca="1" si="60"/>
        <v>0</v>
      </c>
      <c r="AX176" s="178"/>
      <c r="AY176" s="178"/>
      <c r="AZ176" s="178"/>
      <c r="BA176" s="178"/>
      <c r="BB176" s="178"/>
      <c r="BC176" s="178"/>
      <c r="BD176" s="178"/>
      <c r="BE176" s="178"/>
      <c r="BF176" s="178"/>
      <c r="BG176" s="178"/>
      <c r="BH176" s="178"/>
      <c r="BI176" s="178"/>
      <c r="BJ176" s="178"/>
      <c r="BK176" s="178"/>
      <c r="BL176" s="178"/>
      <c r="BM176" s="535">
        <f t="shared" si="58"/>
        <v>1</v>
      </c>
      <c r="BN176" s="361">
        <f t="shared" si="58"/>
        <v>1</v>
      </c>
      <c r="BO176" s="178"/>
      <c r="BP176" s="179"/>
      <c r="BQ176" s="325"/>
      <c r="BR176" s="10"/>
      <c r="BS176" s="10"/>
      <c r="BT176" s="10"/>
      <c r="IU176" s="21"/>
    </row>
    <row r="177" spans="1:255" customFormat="1" ht="12.75">
      <c r="A177" s="5"/>
      <c r="B177" s="13">
        <v>158</v>
      </c>
      <c r="C177" s="22"/>
      <c r="D177" s="116"/>
      <c r="E177" s="121"/>
      <c r="F177" s="121"/>
      <c r="G177" s="121" t="str">
        <f ca="1">IF(ISBLANK(D177),IF(AND(ISNUMBER(D176),D176&lt;$AF$5),'NTS ONLY_set_year'!$E$62,"- -"),IF(D177&gt;$AF$5,$AG$5,IF(D177&gt;D176+1,$AG$6,IF(D177&lt;D176,$AG$7,Y177))))</f>
        <v>- -</v>
      </c>
      <c r="H177" s="24"/>
      <c r="I177" s="23"/>
      <c r="J177" s="25"/>
      <c r="K177" s="38"/>
      <c r="L177" s="39"/>
      <c r="M177" s="37" t="str">
        <f t="shared" si="42"/>
        <v/>
      </c>
      <c r="N177" s="27"/>
      <c r="O177" s="28"/>
      <c r="P177" s="29"/>
      <c r="Q177" s="28"/>
      <c r="R177" s="26" t="str">
        <f t="shared" si="50"/>
        <v/>
      </c>
      <c r="S177" s="62"/>
      <c r="T177" s="179" t="str">
        <f ca="1">INDEX('NTS ONLY_set_year'!E:E,MATCH(TEXT($X177,"Ddd"),'NTS ONLY_set_year'!C:C,0))</f>
        <v>Dim</v>
      </c>
      <c r="U177" s="249" t="str">
        <f t="shared" ca="1" si="51"/>
        <v>juin</v>
      </c>
      <c r="V177" s="184"/>
      <c r="W177" s="179"/>
      <c r="X177" s="430">
        <f t="shared" ca="1" si="55"/>
        <v>42155</v>
      </c>
      <c r="Y177" s="568" t="str">
        <f t="shared" ca="1" si="52"/>
        <v>Dim. juin , 2015</v>
      </c>
      <c r="Z177" s="431">
        <f t="shared" ca="1" si="43"/>
        <v>30</v>
      </c>
      <c r="AA177" s="432">
        <f t="shared" ca="1" si="44"/>
        <v>6</v>
      </c>
      <c r="AB177" s="229">
        <f t="shared" ca="1" si="53"/>
        <v>0</v>
      </c>
      <c r="AC177" s="179"/>
      <c r="AD177" s="179"/>
      <c r="AE177" s="179"/>
      <c r="AF177" s="433">
        <f t="shared" ca="1" si="45"/>
        <v>99</v>
      </c>
      <c r="AG177" s="434">
        <f ca="1">MIN(AF177:AF$195)</f>
        <v>99</v>
      </c>
      <c r="AH177" s="178" t="b">
        <f t="shared" si="46"/>
        <v>0</v>
      </c>
      <c r="AI177" s="179"/>
      <c r="AJ177" s="435">
        <f t="shared" ca="1" si="47"/>
        <v>0</v>
      </c>
      <c r="AK177" s="229">
        <f>IF(D177&lt;&gt;D176,MAX(L$20:L176),AK176)</f>
        <v>0</v>
      </c>
      <c r="AL177" s="185" t="str">
        <f t="shared" si="56"/>
        <v>- -</v>
      </c>
      <c r="AM177" s="185">
        <f>MIN(K178:K$194)</f>
        <v>0</v>
      </c>
      <c r="AN177" s="438" t="str">
        <f t="shared" si="57"/>
        <v>- -</v>
      </c>
      <c r="AO177" s="178"/>
      <c r="AP177" s="438">
        <f t="shared" si="54"/>
        <v>999</v>
      </c>
      <c r="AQ177" s="431">
        <f t="shared" ca="1" si="48"/>
        <v>1</v>
      </c>
      <c r="AR177" s="431">
        <f t="shared" ca="1" si="49"/>
        <v>0</v>
      </c>
      <c r="AS177" s="178"/>
      <c r="AT177" s="178"/>
      <c r="AU177" s="361" t="str">
        <f>IF($C177=$AB$15,'NTS ONLY_set_year'!$E$143," ")&amp;$D177</f>
        <v xml:space="preserve"> </v>
      </c>
      <c r="AV177" s="178">
        <f t="shared" ca="1" si="59"/>
        <v>0</v>
      </c>
      <c r="AW177" s="262">
        <f t="shared" ca="1" si="60"/>
        <v>0</v>
      </c>
      <c r="AX177" s="178"/>
      <c r="AY177" s="178"/>
      <c r="AZ177" s="178"/>
      <c r="BA177" s="178"/>
      <c r="BB177" s="178"/>
      <c r="BC177" s="178"/>
      <c r="BD177" s="178"/>
      <c r="BE177" s="178"/>
      <c r="BF177" s="178"/>
      <c r="BG177" s="178"/>
      <c r="BH177" s="178"/>
      <c r="BI177" s="178"/>
      <c r="BJ177" s="178"/>
      <c r="BK177" s="178"/>
      <c r="BL177" s="178"/>
      <c r="BM177" s="535">
        <f t="shared" si="58"/>
        <v>1</v>
      </c>
      <c r="BN177" s="361">
        <f t="shared" si="58"/>
        <v>1</v>
      </c>
      <c r="BO177" s="178"/>
      <c r="BP177" s="179"/>
      <c r="BQ177" s="325"/>
      <c r="BR177" s="10"/>
      <c r="BS177" s="10"/>
      <c r="BT177" s="10"/>
      <c r="IU177" s="21"/>
    </row>
    <row r="178" spans="1:255" customFormat="1" ht="12.75">
      <c r="A178" s="5"/>
      <c r="B178" s="13">
        <v>159</v>
      </c>
      <c r="C178" s="22"/>
      <c r="D178" s="116"/>
      <c r="E178" s="121"/>
      <c r="F178" s="121"/>
      <c r="G178" s="121" t="str">
        <f ca="1">IF(ISBLANK(D178),IF(AND(ISNUMBER(D177),D177&lt;$AF$5),'NTS ONLY_set_year'!$E$62,"- -"),IF(D178&gt;$AF$5,$AG$5,IF(D178&gt;D177+1,$AG$6,IF(D178&lt;D177,$AG$7,Y178))))</f>
        <v>- -</v>
      </c>
      <c r="H178" s="24"/>
      <c r="I178" s="23"/>
      <c r="J178" s="25"/>
      <c r="K178" s="38"/>
      <c r="L178" s="39"/>
      <c r="M178" s="37" t="str">
        <f t="shared" si="42"/>
        <v/>
      </c>
      <c r="N178" s="27"/>
      <c r="O178" s="28"/>
      <c r="P178" s="29"/>
      <c r="Q178" s="28"/>
      <c r="R178" s="26" t="str">
        <f t="shared" si="50"/>
        <v/>
      </c>
      <c r="S178" s="62"/>
      <c r="T178" s="179" t="str">
        <f ca="1">INDEX('NTS ONLY_set_year'!E:E,MATCH(TEXT($X178,"Ddd"),'NTS ONLY_set_year'!C:C,0))</f>
        <v>Dim</v>
      </c>
      <c r="U178" s="249" t="str">
        <f t="shared" ca="1" si="51"/>
        <v>juin</v>
      </c>
      <c r="V178" s="184"/>
      <c r="W178" s="179"/>
      <c r="X178" s="430">
        <f t="shared" ca="1" si="55"/>
        <v>42155</v>
      </c>
      <c r="Y178" s="568" t="str">
        <f t="shared" ca="1" si="52"/>
        <v>Dim. juin , 2015</v>
      </c>
      <c r="Z178" s="431">
        <f t="shared" ca="1" si="43"/>
        <v>30</v>
      </c>
      <c r="AA178" s="432">
        <f t="shared" ca="1" si="44"/>
        <v>6</v>
      </c>
      <c r="AB178" s="229">
        <f t="shared" ca="1" si="53"/>
        <v>0</v>
      </c>
      <c r="AC178" s="179"/>
      <c r="AD178" s="179"/>
      <c r="AE178" s="179"/>
      <c r="AF178" s="433">
        <f t="shared" ca="1" si="45"/>
        <v>99</v>
      </c>
      <c r="AG178" s="434">
        <f ca="1">MIN(AF178:AF$195)</f>
        <v>99</v>
      </c>
      <c r="AH178" s="178" t="b">
        <f t="shared" si="46"/>
        <v>0</v>
      </c>
      <c r="AI178" s="179"/>
      <c r="AJ178" s="435">
        <f t="shared" ca="1" si="47"/>
        <v>0</v>
      </c>
      <c r="AK178" s="229">
        <f>IF(D178&lt;&gt;D177,MAX(L$20:L177),AK177)</f>
        <v>0</v>
      </c>
      <c r="AL178" s="185" t="str">
        <f t="shared" si="56"/>
        <v>- -</v>
      </c>
      <c r="AM178" s="185">
        <f>MIN(K179:K$194)</f>
        <v>0</v>
      </c>
      <c r="AN178" s="438" t="str">
        <f t="shared" si="57"/>
        <v>- -</v>
      </c>
      <c r="AO178" s="178"/>
      <c r="AP178" s="438">
        <f t="shared" si="54"/>
        <v>999</v>
      </c>
      <c r="AQ178" s="431">
        <f t="shared" ca="1" si="48"/>
        <v>1</v>
      </c>
      <c r="AR178" s="431">
        <f t="shared" ca="1" si="49"/>
        <v>0</v>
      </c>
      <c r="AS178" s="178"/>
      <c r="AT178" s="178"/>
      <c r="AU178" s="361" t="str">
        <f>IF($C178=$AB$15,'NTS ONLY_set_year'!$E$143," ")&amp;$D178</f>
        <v xml:space="preserve"> </v>
      </c>
      <c r="AV178" s="178">
        <f t="shared" ca="1" si="59"/>
        <v>0</v>
      </c>
      <c r="AW178" s="262">
        <f t="shared" ca="1" si="60"/>
        <v>0</v>
      </c>
      <c r="AX178" s="178"/>
      <c r="AY178" s="178"/>
      <c r="AZ178" s="178"/>
      <c r="BA178" s="178"/>
      <c r="BB178" s="178"/>
      <c r="BC178" s="178"/>
      <c r="BD178" s="178"/>
      <c r="BE178" s="178"/>
      <c r="BF178" s="178"/>
      <c r="BG178" s="178"/>
      <c r="BH178" s="178"/>
      <c r="BI178" s="178"/>
      <c r="BJ178" s="178"/>
      <c r="BK178" s="178"/>
      <c r="BL178" s="178"/>
      <c r="BM178" s="535">
        <f t="shared" si="58"/>
        <v>1</v>
      </c>
      <c r="BN178" s="361">
        <f t="shared" si="58"/>
        <v>1</v>
      </c>
      <c r="BO178" s="178"/>
      <c r="BP178" s="179"/>
      <c r="BQ178" s="325"/>
      <c r="BR178" s="10"/>
      <c r="BS178" s="10"/>
      <c r="BT178" s="10"/>
      <c r="IU178" s="21"/>
    </row>
    <row r="179" spans="1:255" customFormat="1" ht="12.75">
      <c r="A179" s="5"/>
      <c r="B179" s="13">
        <v>160</v>
      </c>
      <c r="C179" s="22"/>
      <c r="D179" s="116"/>
      <c r="E179" s="121"/>
      <c r="F179" s="121"/>
      <c r="G179" s="121" t="str">
        <f ca="1">IF(ISBLANK(D179),IF(AND(ISNUMBER(D178),D178&lt;$AF$5),'NTS ONLY_set_year'!$E$62,"- -"),IF(D179&gt;$AF$5,$AG$5,IF(D179&gt;D178+1,$AG$6,IF(D179&lt;D178,$AG$7,Y179))))</f>
        <v>- -</v>
      </c>
      <c r="H179" s="24"/>
      <c r="I179" s="23"/>
      <c r="J179" s="25"/>
      <c r="K179" s="38"/>
      <c r="L179" s="39"/>
      <c r="M179" s="37" t="str">
        <f t="shared" si="42"/>
        <v/>
      </c>
      <c r="N179" s="27"/>
      <c r="O179" s="28"/>
      <c r="P179" s="29"/>
      <c r="Q179" s="28"/>
      <c r="R179" s="26" t="str">
        <f t="shared" si="50"/>
        <v/>
      </c>
      <c r="S179" s="62"/>
      <c r="T179" s="179" t="str">
        <f ca="1">INDEX('NTS ONLY_set_year'!E:E,MATCH(TEXT($X179,"Ddd"),'NTS ONLY_set_year'!C:C,0))</f>
        <v>Dim</v>
      </c>
      <c r="U179" s="249" t="str">
        <f t="shared" ca="1" si="51"/>
        <v>juin</v>
      </c>
      <c r="V179" s="184"/>
      <c r="W179" s="179"/>
      <c r="X179" s="430">
        <f t="shared" ca="1" si="55"/>
        <v>42155</v>
      </c>
      <c r="Y179" s="568" t="str">
        <f t="shared" ca="1" si="52"/>
        <v>Dim. juin , 2015</v>
      </c>
      <c r="Z179" s="431">
        <f t="shared" ca="1" si="43"/>
        <v>30</v>
      </c>
      <c r="AA179" s="432">
        <f t="shared" ca="1" si="44"/>
        <v>6</v>
      </c>
      <c r="AB179" s="229">
        <f t="shared" ca="1" si="53"/>
        <v>0</v>
      </c>
      <c r="AC179" s="179"/>
      <c r="AD179" s="179"/>
      <c r="AE179" s="179"/>
      <c r="AF179" s="433">
        <f t="shared" ca="1" si="45"/>
        <v>99</v>
      </c>
      <c r="AG179" s="434">
        <f ca="1">MIN(AF179:AF$195)</f>
        <v>99</v>
      </c>
      <c r="AH179" s="178" t="b">
        <f t="shared" si="46"/>
        <v>0</v>
      </c>
      <c r="AI179" s="179"/>
      <c r="AJ179" s="435">
        <f t="shared" ca="1" si="47"/>
        <v>0</v>
      </c>
      <c r="AK179" s="229">
        <f>IF(D179&lt;&gt;D178,MAX(L$20:L178),AK178)</f>
        <v>0</v>
      </c>
      <c r="AL179" s="185" t="str">
        <f t="shared" si="56"/>
        <v>- -</v>
      </c>
      <c r="AM179" s="185">
        <f>MIN(K180:K$194)</f>
        <v>0</v>
      </c>
      <c r="AN179" s="438" t="str">
        <f t="shared" si="57"/>
        <v>- -</v>
      </c>
      <c r="AO179" s="178"/>
      <c r="AP179" s="438">
        <f t="shared" si="54"/>
        <v>999</v>
      </c>
      <c r="AQ179" s="431">
        <f t="shared" ca="1" si="48"/>
        <v>1</v>
      </c>
      <c r="AR179" s="431">
        <f t="shared" ca="1" si="49"/>
        <v>0</v>
      </c>
      <c r="AS179" s="178"/>
      <c r="AT179" s="178"/>
      <c r="AU179" s="361" t="str">
        <f>IF($C179=$AB$15,'NTS ONLY_set_year'!$E$143," ")&amp;$D179</f>
        <v xml:space="preserve"> </v>
      </c>
      <c r="AV179" s="178">
        <f t="shared" ca="1" si="59"/>
        <v>0</v>
      </c>
      <c r="AW179" s="262">
        <f t="shared" ca="1" si="60"/>
        <v>0</v>
      </c>
      <c r="AX179" s="178"/>
      <c r="AY179" s="178"/>
      <c r="AZ179" s="178"/>
      <c r="BA179" s="178"/>
      <c r="BB179" s="178"/>
      <c r="BC179" s="178"/>
      <c r="BD179" s="178"/>
      <c r="BE179" s="178"/>
      <c r="BF179" s="178"/>
      <c r="BG179" s="178"/>
      <c r="BH179" s="178"/>
      <c r="BI179" s="178"/>
      <c r="BJ179" s="178"/>
      <c r="BK179" s="178"/>
      <c r="BL179" s="178"/>
      <c r="BM179" s="535">
        <f t="shared" si="58"/>
        <v>1</v>
      </c>
      <c r="BN179" s="361">
        <f t="shared" si="58"/>
        <v>1</v>
      </c>
      <c r="BO179" s="178"/>
      <c r="BP179" s="179"/>
      <c r="BQ179" s="325"/>
      <c r="BR179" s="10"/>
      <c r="BS179" s="10"/>
      <c r="BT179" s="10"/>
      <c r="IU179" s="21"/>
    </row>
    <row r="180" spans="1:255" customFormat="1" ht="12.75">
      <c r="A180" s="5"/>
      <c r="B180" s="13">
        <v>161</v>
      </c>
      <c r="C180" s="22"/>
      <c r="D180" s="116"/>
      <c r="E180" s="121"/>
      <c r="F180" s="121"/>
      <c r="G180" s="121" t="str">
        <f ca="1">IF(ISBLANK(D180),IF(AND(ISNUMBER(D179),D179&lt;$AF$5),'NTS ONLY_set_year'!$E$62,"- -"),IF(D180&gt;$AF$5,$AG$5,IF(D180&gt;D179+1,$AG$6,IF(D180&lt;D179,$AG$7,Y180))))</f>
        <v>- -</v>
      </c>
      <c r="H180" s="24"/>
      <c r="I180" s="23"/>
      <c r="J180" s="25"/>
      <c r="K180" s="38"/>
      <c r="L180" s="39"/>
      <c r="M180" s="37" t="str">
        <f t="shared" si="42"/>
        <v/>
      </c>
      <c r="N180" s="27"/>
      <c r="O180" s="28"/>
      <c r="P180" s="29"/>
      <c r="Q180" s="28"/>
      <c r="R180" s="26" t="str">
        <f t="shared" si="50"/>
        <v/>
      </c>
      <c r="S180" s="62"/>
      <c r="T180" s="179" t="str">
        <f ca="1">INDEX('NTS ONLY_set_year'!E:E,MATCH(TEXT($X180,"Ddd"),'NTS ONLY_set_year'!C:C,0))</f>
        <v>Dim</v>
      </c>
      <c r="U180" s="249" t="str">
        <f t="shared" ca="1" si="51"/>
        <v>juin</v>
      </c>
      <c r="V180" s="184"/>
      <c r="W180" s="179"/>
      <c r="X180" s="430">
        <f t="shared" ca="1" si="55"/>
        <v>42155</v>
      </c>
      <c r="Y180" s="568" t="str">
        <f t="shared" ca="1" si="52"/>
        <v>Dim. juin , 2015</v>
      </c>
      <c r="Z180" s="431">
        <f t="shared" ca="1" si="43"/>
        <v>30</v>
      </c>
      <c r="AA180" s="432">
        <f t="shared" ca="1" si="44"/>
        <v>6</v>
      </c>
      <c r="AB180" s="229">
        <f t="shared" ca="1" si="53"/>
        <v>0</v>
      </c>
      <c r="AC180" s="179"/>
      <c r="AD180" s="179"/>
      <c r="AE180" s="179"/>
      <c r="AF180" s="433">
        <f t="shared" ca="1" si="45"/>
        <v>99</v>
      </c>
      <c r="AG180" s="434">
        <f ca="1">MIN(AF180:AF$195)</f>
        <v>99</v>
      </c>
      <c r="AH180" s="178" t="b">
        <f t="shared" si="46"/>
        <v>0</v>
      </c>
      <c r="AI180" s="179"/>
      <c r="AJ180" s="435">
        <f t="shared" ca="1" si="47"/>
        <v>0</v>
      </c>
      <c r="AK180" s="229">
        <f>IF(D180&lt;&gt;D179,MAX(L$20:L179),AK179)</f>
        <v>0</v>
      </c>
      <c r="AL180" s="185" t="str">
        <f t="shared" si="56"/>
        <v>- -</v>
      </c>
      <c r="AM180" s="185">
        <f>MIN(K181:K$194)</f>
        <v>0</v>
      </c>
      <c r="AN180" s="438" t="str">
        <f t="shared" si="57"/>
        <v>- -</v>
      </c>
      <c r="AO180" s="178"/>
      <c r="AP180" s="438">
        <f t="shared" si="54"/>
        <v>999</v>
      </c>
      <c r="AQ180" s="431">
        <f t="shared" ca="1" si="48"/>
        <v>1</v>
      </c>
      <c r="AR180" s="431">
        <f t="shared" ca="1" si="49"/>
        <v>0</v>
      </c>
      <c r="AS180" s="178"/>
      <c r="AT180" s="178"/>
      <c r="AU180" s="361" t="str">
        <f>IF($C180=$AB$15,'NTS ONLY_set_year'!$E$143," ")&amp;$D180</f>
        <v xml:space="preserve"> </v>
      </c>
      <c r="AV180" s="178">
        <f t="shared" ca="1" si="59"/>
        <v>0</v>
      </c>
      <c r="AW180" s="262">
        <f t="shared" ca="1" si="60"/>
        <v>0</v>
      </c>
      <c r="AX180" s="178"/>
      <c r="AY180" s="178"/>
      <c r="AZ180" s="178"/>
      <c r="BA180" s="178"/>
      <c r="BB180" s="178"/>
      <c r="BC180" s="178"/>
      <c r="BD180" s="178"/>
      <c r="BE180" s="178"/>
      <c r="BF180" s="178"/>
      <c r="BG180" s="178"/>
      <c r="BH180" s="178"/>
      <c r="BI180" s="178"/>
      <c r="BJ180" s="178"/>
      <c r="BK180" s="178"/>
      <c r="BL180" s="178"/>
      <c r="BM180" s="535">
        <f t="shared" si="58"/>
        <v>1</v>
      </c>
      <c r="BN180" s="361">
        <f t="shared" si="58"/>
        <v>1</v>
      </c>
      <c r="BO180" s="178"/>
      <c r="BP180" s="179"/>
      <c r="BQ180" s="325"/>
      <c r="BR180" s="10"/>
      <c r="BS180" s="10"/>
      <c r="BT180" s="10"/>
      <c r="IU180" s="21"/>
    </row>
    <row r="181" spans="1:255" customFormat="1" ht="12.75">
      <c r="A181" s="5"/>
      <c r="B181" s="13">
        <v>162</v>
      </c>
      <c r="C181" s="22"/>
      <c r="D181" s="116"/>
      <c r="E181" s="121"/>
      <c r="F181" s="121"/>
      <c r="G181" s="121" t="str">
        <f ca="1">IF(ISBLANK(D181),IF(AND(ISNUMBER(D180),D180&lt;$AF$5),'NTS ONLY_set_year'!$E$62,"- -"),IF(D181&gt;$AF$5,$AG$5,IF(D181&gt;D180+1,$AG$6,IF(D181&lt;D180,$AG$7,Y181))))</f>
        <v>- -</v>
      </c>
      <c r="H181" s="24"/>
      <c r="I181" s="23"/>
      <c r="J181" s="25"/>
      <c r="K181" s="38"/>
      <c r="L181" s="39"/>
      <c r="M181" s="37" t="str">
        <f t="shared" si="42"/>
        <v/>
      </c>
      <c r="N181" s="27"/>
      <c r="O181" s="28"/>
      <c r="P181" s="29"/>
      <c r="Q181" s="28"/>
      <c r="R181" s="26" t="str">
        <f t="shared" si="50"/>
        <v/>
      </c>
      <c r="S181" s="62"/>
      <c r="T181" s="179" t="str">
        <f ca="1">INDEX('NTS ONLY_set_year'!E:E,MATCH(TEXT($X181,"Ddd"),'NTS ONLY_set_year'!C:C,0))</f>
        <v>Dim</v>
      </c>
      <c r="U181" s="249" t="str">
        <f t="shared" ca="1" si="51"/>
        <v>juin</v>
      </c>
      <c r="V181" s="184"/>
      <c r="W181" s="179"/>
      <c r="X181" s="430">
        <f t="shared" ca="1" si="55"/>
        <v>42155</v>
      </c>
      <c r="Y181" s="568" t="str">
        <f t="shared" ca="1" si="52"/>
        <v>Dim. juin , 2015</v>
      </c>
      <c r="Z181" s="431">
        <f t="shared" ca="1" si="43"/>
        <v>30</v>
      </c>
      <c r="AA181" s="432">
        <f t="shared" ca="1" si="44"/>
        <v>6</v>
      </c>
      <c r="AB181" s="229">
        <f t="shared" ca="1" si="53"/>
        <v>0</v>
      </c>
      <c r="AC181" s="179"/>
      <c r="AD181" s="179"/>
      <c r="AE181" s="179"/>
      <c r="AF181" s="433">
        <f t="shared" ca="1" si="45"/>
        <v>99</v>
      </c>
      <c r="AG181" s="434">
        <f ca="1">MIN(AF181:AF$195)</f>
        <v>99</v>
      </c>
      <c r="AH181" s="178" t="b">
        <f t="shared" si="46"/>
        <v>0</v>
      </c>
      <c r="AI181" s="179"/>
      <c r="AJ181" s="435">
        <f t="shared" ca="1" si="47"/>
        <v>0</v>
      </c>
      <c r="AK181" s="229">
        <f>IF(D181&lt;&gt;D180,MAX(L$20:L180),AK180)</f>
        <v>0</v>
      </c>
      <c r="AL181" s="185" t="str">
        <f t="shared" si="56"/>
        <v>- -</v>
      </c>
      <c r="AM181" s="185">
        <f>MIN(K182:K$194)</f>
        <v>0</v>
      </c>
      <c r="AN181" s="438" t="str">
        <f t="shared" si="57"/>
        <v>- -</v>
      </c>
      <c r="AO181" s="178"/>
      <c r="AP181" s="438">
        <f t="shared" si="54"/>
        <v>999</v>
      </c>
      <c r="AQ181" s="431">
        <f t="shared" ca="1" si="48"/>
        <v>1</v>
      </c>
      <c r="AR181" s="431">
        <f t="shared" ca="1" si="49"/>
        <v>0</v>
      </c>
      <c r="AS181" s="178"/>
      <c r="AT181" s="178"/>
      <c r="AU181" s="361" t="str">
        <f>IF($C181=$AB$15,'NTS ONLY_set_year'!$E$143," ")&amp;$D181</f>
        <v xml:space="preserve"> </v>
      </c>
      <c r="AV181" s="178">
        <f t="shared" ca="1" si="59"/>
        <v>0</v>
      </c>
      <c r="AW181" s="262">
        <f t="shared" ca="1" si="60"/>
        <v>0</v>
      </c>
      <c r="AX181" s="178"/>
      <c r="AY181" s="178"/>
      <c r="AZ181" s="178"/>
      <c r="BA181" s="178"/>
      <c r="BB181" s="178"/>
      <c r="BC181" s="178"/>
      <c r="BD181" s="178"/>
      <c r="BE181" s="178"/>
      <c r="BF181" s="178"/>
      <c r="BG181" s="178"/>
      <c r="BH181" s="178"/>
      <c r="BI181" s="178"/>
      <c r="BJ181" s="178"/>
      <c r="BK181" s="178"/>
      <c r="BL181" s="178"/>
      <c r="BM181" s="535">
        <f t="shared" si="58"/>
        <v>1</v>
      </c>
      <c r="BN181" s="361">
        <f t="shared" si="58"/>
        <v>1</v>
      </c>
      <c r="BO181" s="178"/>
      <c r="BP181" s="179"/>
      <c r="BQ181" s="325"/>
      <c r="BR181" s="10"/>
      <c r="BS181" s="10"/>
      <c r="BT181" s="10"/>
      <c r="IU181" s="21"/>
    </row>
    <row r="182" spans="1:255" customFormat="1" ht="12.75">
      <c r="A182" s="5"/>
      <c r="B182" s="13">
        <v>163</v>
      </c>
      <c r="C182" s="22"/>
      <c r="D182" s="116"/>
      <c r="E182" s="121"/>
      <c r="F182" s="121"/>
      <c r="G182" s="121" t="str">
        <f ca="1">IF(ISBLANK(D182),IF(AND(ISNUMBER(D181),D181&lt;$AF$5),'NTS ONLY_set_year'!$E$62,"- -"),IF(D182&gt;$AF$5,$AG$5,IF(D182&gt;D181+1,$AG$6,IF(D182&lt;D181,$AG$7,Y182))))</f>
        <v>- -</v>
      </c>
      <c r="H182" s="24"/>
      <c r="I182" s="23"/>
      <c r="J182" s="25"/>
      <c r="K182" s="38"/>
      <c r="L182" s="39"/>
      <c r="M182" s="37" t="str">
        <f t="shared" si="42"/>
        <v/>
      </c>
      <c r="N182" s="27"/>
      <c r="O182" s="28"/>
      <c r="P182" s="29"/>
      <c r="Q182" s="28"/>
      <c r="R182" s="26" t="str">
        <f t="shared" si="50"/>
        <v/>
      </c>
      <c r="S182" s="62"/>
      <c r="T182" s="179" t="str">
        <f ca="1">INDEX('NTS ONLY_set_year'!E:E,MATCH(TEXT($X182,"Ddd"),'NTS ONLY_set_year'!C:C,0))</f>
        <v>Dim</v>
      </c>
      <c r="U182" s="249" t="str">
        <f t="shared" ca="1" si="51"/>
        <v>juin</v>
      </c>
      <c r="V182" s="184"/>
      <c r="W182" s="179"/>
      <c r="X182" s="430">
        <f t="shared" ca="1" si="55"/>
        <v>42155</v>
      </c>
      <c r="Y182" s="568" t="str">
        <f t="shared" ca="1" si="52"/>
        <v>Dim. juin , 2015</v>
      </c>
      <c r="Z182" s="431">
        <f t="shared" ca="1" si="43"/>
        <v>30</v>
      </c>
      <c r="AA182" s="432">
        <f t="shared" ca="1" si="44"/>
        <v>6</v>
      </c>
      <c r="AB182" s="229">
        <f t="shared" ca="1" si="53"/>
        <v>0</v>
      </c>
      <c r="AC182" s="179"/>
      <c r="AD182" s="179"/>
      <c r="AE182" s="179"/>
      <c r="AF182" s="433">
        <f t="shared" ca="1" si="45"/>
        <v>99</v>
      </c>
      <c r="AG182" s="434">
        <f ca="1">MIN(AF182:AF$195)</f>
        <v>99</v>
      </c>
      <c r="AH182" s="178" t="b">
        <f t="shared" si="46"/>
        <v>0</v>
      </c>
      <c r="AI182" s="179"/>
      <c r="AJ182" s="435">
        <f t="shared" ca="1" si="47"/>
        <v>0</v>
      </c>
      <c r="AK182" s="229">
        <f>IF(D182&lt;&gt;D181,MAX(L$20:L181),AK181)</f>
        <v>0</v>
      </c>
      <c r="AL182" s="185" t="str">
        <f t="shared" si="56"/>
        <v>- -</v>
      </c>
      <c r="AM182" s="185">
        <f>MIN(K183:K$194)</f>
        <v>0</v>
      </c>
      <c r="AN182" s="438" t="str">
        <f t="shared" si="57"/>
        <v>- -</v>
      </c>
      <c r="AO182" s="178"/>
      <c r="AP182" s="438">
        <f t="shared" si="54"/>
        <v>999</v>
      </c>
      <c r="AQ182" s="431">
        <f t="shared" ca="1" si="48"/>
        <v>1</v>
      </c>
      <c r="AR182" s="431">
        <f t="shared" ca="1" si="49"/>
        <v>0</v>
      </c>
      <c r="AS182" s="178"/>
      <c r="AT182" s="178"/>
      <c r="AU182" s="361" t="str">
        <f>IF($C182=$AB$15,'NTS ONLY_set_year'!$E$143," ")&amp;$D182</f>
        <v xml:space="preserve"> </v>
      </c>
      <c r="AV182" s="178">
        <f t="shared" ca="1" si="59"/>
        <v>0</v>
      </c>
      <c r="AW182" s="262">
        <f t="shared" ca="1" si="60"/>
        <v>0</v>
      </c>
      <c r="AX182" s="178"/>
      <c r="AY182" s="178"/>
      <c r="AZ182" s="178"/>
      <c r="BA182" s="178"/>
      <c r="BB182" s="178"/>
      <c r="BC182" s="178"/>
      <c r="BD182" s="178"/>
      <c r="BE182" s="178"/>
      <c r="BF182" s="178"/>
      <c r="BG182" s="178"/>
      <c r="BH182" s="178"/>
      <c r="BI182" s="178"/>
      <c r="BJ182" s="178"/>
      <c r="BK182" s="178"/>
      <c r="BL182" s="178"/>
      <c r="BM182" s="535">
        <f t="shared" si="58"/>
        <v>1</v>
      </c>
      <c r="BN182" s="361">
        <f t="shared" si="58"/>
        <v>1</v>
      </c>
      <c r="BO182" s="178"/>
      <c r="BP182" s="179"/>
      <c r="BQ182" s="325"/>
      <c r="BR182" s="10"/>
      <c r="BS182" s="10"/>
      <c r="BT182" s="10"/>
      <c r="IU182" s="21"/>
    </row>
    <row r="183" spans="1:255" customFormat="1" ht="12.75">
      <c r="A183" s="5"/>
      <c r="B183" s="13">
        <v>164</v>
      </c>
      <c r="C183" s="22"/>
      <c r="D183" s="116"/>
      <c r="E183" s="121"/>
      <c r="F183" s="121"/>
      <c r="G183" s="121" t="str">
        <f ca="1">IF(ISBLANK(D183),IF(AND(ISNUMBER(D182),D182&lt;$AF$5),'NTS ONLY_set_year'!$E$62,"- -"),IF(D183&gt;$AF$5,$AG$5,IF(D183&gt;D182+1,$AG$6,IF(D183&lt;D182,$AG$7,Y183))))</f>
        <v>- -</v>
      </c>
      <c r="H183" s="24"/>
      <c r="I183" s="23"/>
      <c r="J183" s="25"/>
      <c r="K183" s="38"/>
      <c r="L183" s="39"/>
      <c r="M183" s="37" t="str">
        <f t="shared" si="42"/>
        <v/>
      </c>
      <c r="N183" s="27"/>
      <c r="O183" s="28"/>
      <c r="P183" s="29"/>
      <c r="Q183" s="28"/>
      <c r="R183" s="26" t="str">
        <f t="shared" si="50"/>
        <v/>
      </c>
      <c r="S183" s="62"/>
      <c r="T183" s="179" t="str">
        <f ca="1">INDEX('NTS ONLY_set_year'!E:E,MATCH(TEXT($X183,"Ddd"),'NTS ONLY_set_year'!C:C,0))</f>
        <v>Dim</v>
      </c>
      <c r="U183" s="249" t="str">
        <f t="shared" ca="1" si="51"/>
        <v>juin</v>
      </c>
      <c r="V183" s="184"/>
      <c r="W183" s="179"/>
      <c r="X183" s="430">
        <f t="shared" ca="1" si="55"/>
        <v>42155</v>
      </c>
      <c r="Y183" s="568" t="str">
        <f t="shared" ca="1" si="52"/>
        <v>Dim. juin , 2015</v>
      </c>
      <c r="Z183" s="431">
        <f t="shared" ca="1" si="43"/>
        <v>30</v>
      </c>
      <c r="AA183" s="432">
        <f t="shared" ca="1" si="44"/>
        <v>6</v>
      </c>
      <c r="AB183" s="229">
        <f t="shared" ca="1" si="53"/>
        <v>0</v>
      </c>
      <c r="AC183" s="179"/>
      <c r="AD183" s="179"/>
      <c r="AE183" s="179"/>
      <c r="AF183" s="433">
        <f t="shared" ca="1" si="45"/>
        <v>99</v>
      </c>
      <c r="AG183" s="434">
        <f ca="1">MIN(AF183:AF$195)</f>
        <v>99</v>
      </c>
      <c r="AH183" s="178" t="b">
        <f t="shared" si="46"/>
        <v>0</v>
      </c>
      <c r="AI183" s="179"/>
      <c r="AJ183" s="435">
        <f t="shared" ca="1" si="47"/>
        <v>0</v>
      </c>
      <c r="AK183" s="229">
        <f>IF(D183&lt;&gt;D182,MAX(L$20:L182),AK182)</f>
        <v>0</v>
      </c>
      <c r="AL183" s="185" t="str">
        <f t="shared" si="56"/>
        <v>- -</v>
      </c>
      <c r="AM183" s="185">
        <f>MIN(K184:K$194)</f>
        <v>0</v>
      </c>
      <c r="AN183" s="438" t="str">
        <f t="shared" si="57"/>
        <v>- -</v>
      </c>
      <c r="AO183" s="178"/>
      <c r="AP183" s="438">
        <f t="shared" si="54"/>
        <v>999</v>
      </c>
      <c r="AQ183" s="431">
        <f t="shared" ca="1" si="48"/>
        <v>1</v>
      </c>
      <c r="AR183" s="431">
        <f t="shared" ca="1" si="49"/>
        <v>0</v>
      </c>
      <c r="AS183" s="178"/>
      <c r="AT183" s="178"/>
      <c r="AU183" s="361" t="str">
        <f>IF($C183=$AB$15,'NTS ONLY_set_year'!$E$143," ")&amp;$D183</f>
        <v xml:space="preserve"> </v>
      </c>
      <c r="AV183" s="178">
        <f t="shared" ca="1" si="59"/>
        <v>0</v>
      </c>
      <c r="AW183" s="262">
        <f t="shared" ca="1" si="60"/>
        <v>0</v>
      </c>
      <c r="AX183" s="178"/>
      <c r="AY183" s="178"/>
      <c r="AZ183" s="178"/>
      <c r="BA183" s="178"/>
      <c r="BB183" s="178"/>
      <c r="BC183" s="178"/>
      <c r="BD183" s="178"/>
      <c r="BE183" s="178"/>
      <c r="BF183" s="178"/>
      <c r="BG183" s="178"/>
      <c r="BH183" s="178"/>
      <c r="BI183" s="178"/>
      <c r="BJ183" s="178"/>
      <c r="BK183" s="178"/>
      <c r="BL183" s="178"/>
      <c r="BM183" s="535">
        <f t="shared" si="58"/>
        <v>1</v>
      </c>
      <c r="BN183" s="361">
        <f t="shared" si="58"/>
        <v>1</v>
      </c>
      <c r="BO183" s="178"/>
      <c r="BP183" s="179"/>
      <c r="BQ183" s="325"/>
      <c r="BR183" s="10"/>
      <c r="BS183" s="10"/>
      <c r="BT183" s="10"/>
      <c r="IU183" s="21"/>
    </row>
    <row r="184" spans="1:255" customFormat="1" ht="12.75">
      <c r="A184" s="5"/>
      <c r="B184" s="13">
        <v>165</v>
      </c>
      <c r="C184" s="22"/>
      <c r="D184" s="116"/>
      <c r="E184" s="121"/>
      <c r="F184" s="121"/>
      <c r="G184" s="121" t="str">
        <f ca="1">IF(ISBLANK(D184),IF(AND(ISNUMBER(D183),D183&lt;$AF$5),'NTS ONLY_set_year'!$E$62,"- -"),IF(D184&gt;$AF$5,$AG$5,IF(D184&gt;D183+1,$AG$6,IF(D184&lt;D183,$AG$7,Y184))))</f>
        <v>- -</v>
      </c>
      <c r="H184" s="24"/>
      <c r="I184" s="23"/>
      <c r="J184" s="25"/>
      <c r="K184" s="38"/>
      <c r="L184" s="39"/>
      <c r="M184" s="37" t="str">
        <f t="shared" si="42"/>
        <v/>
      </c>
      <c r="N184" s="27"/>
      <c r="O184" s="28"/>
      <c r="P184" s="29"/>
      <c r="Q184" s="28"/>
      <c r="R184" s="26" t="str">
        <f t="shared" si="50"/>
        <v/>
      </c>
      <c r="S184" s="62"/>
      <c r="T184" s="179" t="str">
        <f ca="1">INDEX('NTS ONLY_set_year'!E:E,MATCH(TEXT($X184,"Ddd"),'NTS ONLY_set_year'!C:C,0))</f>
        <v>Dim</v>
      </c>
      <c r="U184" s="249" t="str">
        <f t="shared" ca="1" si="51"/>
        <v>juin</v>
      </c>
      <c r="V184" s="184"/>
      <c r="W184" s="179"/>
      <c r="X184" s="430">
        <f t="shared" ca="1" si="55"/>
        <v>42155</v>
      </c>
      <c r="Y184" s="568" t="str">
        <f t="shared" ca="1" si="52"/>
        <v>Dim. juin , 2015</v>
      </c>
      <c r="Z184" s="431">
        <f t="shared" ca="1" si="43"/>
        <v>30</v>
      </c>
      <c r="AA184" s="432">
        <f t="shared" ca="1" si="44"/>
        <v>6</v>
      </c>
      <c r="AB184" s="229">
        <f t="shared" ca="1" si="53"/>
        <v>0</v>
      </c>
      <c r="AC184" s="179"/>
      <c r="AD184" s="179"/>
      <c r="AE184" s="179"/>
      <c r="AF184" s="433">
        <f t="shared" ca="1" si="45"/>
        <v>99</v>
      </c>
      <c r="AG184" s="434">
        <f ca="1">MIN(AF184:AF$195)</f>
        <v>99</v>
      </c>
      <c r="AH184" s="178" t="b">
        <f t="shared" si="46"/>
        <v>0</v>
      </c>
      <c r="AI184" s="179"/>
      <c r="AJ184" s="435">
        <f t="shared" ca="1" si="47"/>
        <v>0</v>
      </c>
      <c r="AK184" s="229">
        <f>IF(D184&lt;&gt;D183,MAX(L$20:L183),AK183)</f>
        <v>0</v>
      </c>
      <c r="AL184" s="185" t="str">
        <f t="shared" si="56"/>
        <v>- -</v>
      </c>
      <c r="AM184" s="185">
        <f>MIN(K185:K$194)</f>
        <v>0</v>
      </c>
      <c r="AN184" s="438" t="str">
        <f t="shared" si="57"/>
        <v>- -</v>
      </c>
      <c r="AO184" s="178"/>
      <c r="AP184" s="438">
        <f t="shared" si="54"/>
        <v>999</v>
      </c>
      <c r="AQ184" s="431">
        <f t="shared" ca="1" si="48"/>
        <v>1</v>
      </c>
      <c r="AR184" s="431">
        <f t="shared" ca="1" si="49"/>
        <v>0</v>
      </c>
      <c r="AS184" s="178"/>
      <c r="AT184" s="178"/>
      <c r="AU184" s="361" t="str">
        <f>IF($C184=$AB$15,'NTS ONLY_set_year'!$E$143," ")&amp;$D184</f>
        <v xml:space="preserve"> </v>
      </c>
      <c r="AV184" s="178">
        <f t="shared" ca="1" si="59"/>
        <v>0</v>
      </c>
      <c r="AW184" s="262">
        <f t="shared" ca="1" si="60"/>
        <v>0</v>
      </c>
      <c r="AX184" s="178"/>
      <c r="AY184" s="178"/>
      <c r="AZ184" s="178"/>
      <c r="BA184" s="178"/>
      <c r="BB184" s="178"/>
      <c r="BC184" s="178"/>
      <c r="BD184" s="178"/>
      <c r="BE184" s="178"/>
      <c r="BF184" s="178"/>
      <c r="BG184" s="178"/>
      <c r="BH184" s="178"/>
      <c r="BI184" s="178"/>
      <c r="BJ184" s="178"/>
      <c r="BK184" s="178"/>
      <c r="BL184" s="178"/>
      <c r="BM184" s="535">
        <f t="shared" si="58"/>
        <v>1</v>
      </c>
      <c r="BN184" s="361">
        <f t="shared" si="58"/>
        <v>1</v>
      </c>
      <c r="BO184" s="178"/>
      <c r="BP184" s="179"/>
      <c r="BQ184" s="325"/>
      <c r="BR184" s="10"/>
      <c r="BS184" s="10"/>
      <c r="BT184" s="10"/>
      <c r="IU184" s="21"/>
    </row>
    <row r="185" spans="1:255" customFormat="1" ht="12.75">
      <c r="A185" s="5"/>
      <c r="B185" s="13">
        <v>166</v>
      </c>
      <c r="C185" s="22"/>
      <c r="D185" s="116"/>
      <c r="E185" s="121"/>
      <c r="F185" s="121"/>
      <c r="G185" s="121" t="str">
        <f ca="1">IF(ISBLANK(D185),IF(AND(ISNUMBER(D184),D184&lt;$AF$5),'NTS ONLY_set_year'!$E$62,"- -"),IF(D185&gt;$AF$5,$AG$5,IF(D185&gt;D184+1,$AG$6,IF(D185&lt;D184,$AG$7,Y185))))</f>
        <v>- -</v>
      </c>
      <c r="H185" s="24"/>
      <c r="I185" s="23"/>
      <c r="J185" s="25"/>
      <c r="K185" s="38"/>
      <c r="L185" s="39"/>
      <c r="M185" s="37" t="str">
        <f t="shared" si="42"/>
        <v/>
      </c>
      <c r="N185" s="27"/>
      <c r="O185" s="28"/>
      <c r="P185" s="29"/>
      <c r="Q185" s="28"/>
      <c r="R185" s="26" t="str">
        <f t="shared" si="50"/>
        <v/>
      </c>
      <c r="S185" s="62"/>
      <c r="T185" s="179" t="str">
        <f ca="1">INDEX('NTS ONLY_set_year'!E:E,MATCH(TEXT($X185,"Ddd"),'NTS ONLY_set_year'!C:C,0))</f>
        <v>Dim</v>
      </c>
      <c r="U185" s="249" t="str">
        <f t="shared" ca="1" si="51"/>
        <v>juin</v>
      </c>
      <c r="V185" s="184"/>
      <c r="W185" s="179"/>
      <c r="X185" s="430">
        <f t="shared" ca="1" si="55"/>
        <v>42155</v>
      </c>
      <c r="Y185" s="568" t="str">
        <f t="shared" ca="1" si="52"/>
        <v>Dim. juin , 2015</v>
      </c>
      <c r="Z185" s="431">
        <f t="shared" ca="1" si="43"/>
        <v>30</v>
      </c>
      <c r="AA185" s="432">
        <f t="shared" ca="1" si="44"/>
        <v>6</v>
      </c>
      <c r="AB185" s="229">
        <f t="shared" ca="1" si="53"/>
        <v>0</v>
      </c>
      <c r="AC185" s="179"/>
      <c r="AD185" s="179"/>
      <c r="AE185" s="179"/>
      <c r="AF185" s="433">
        <f t="shared" ca="1" si="45"/>
        <v>99</v>
      </c>
      <c r="AG185" s="434">
        <f ca="1">MIN(AF185:AF$195)</f>
        <v>99</v>
      </c>
      <c r="AH185" s="178" t="b">
        <f t="shared" si="46"/>
        <v>0</v>
      </c>
      <c r="AI185" s="179"/>
      <c r="AJ185" s="435">
        <f t="shared" ca="1" si="47"/>
        <v>0</v>
      </c>
      <c r="AK185" s="229">
        <f>IF(D185&lt;&gt;D184,MAX(L$20:L184),AK184)</f>
        <v>0</v>
      </c>
      <c r="AL185" s="185" t="str">
        <f t="shared" si="56"/>
        <v>- -</v>
      </c>
      <c r="AM185" s="185">
        <f>MIN(K186:K$194)</f>
        <v>0</v>
      </c>
      <c r="AN185" s="438" t="str">
        <f t="shared" si="57"/>
        <v>- -</v>
      </c>
      <c r="AO185" s="178"/>
      <c r="AP185" s="438">
        <f t="shared" si="54"/>
        <v>999</v>
      </c>
      <c r="AQ185" s="431">
        <f t="shared" ca="1" si="48"/>
        <v>1</v>
      </c>
      <c r="AR185" s="431">
        <f t="shared" ca="1" si="49"/>
        <v>0</v>
      </c>
      <c r="AS185" s="178"/>
      <c r="AT185" s="178"/>
      <c r="AU185" s="361" t="str">
        <f>IF($C185=$AB$15,'NTS ONLY_set_year'!$E$143," ")&amp;$D185</f>
        <v xml:space="preserve"> </v>
      </c>
      <c r="AV185" s="178">
        <f t="shared" ca="1" si="59"/>
        <v>0</v>
      </c>
      <c r="AW185" s="262">
        <f t="shared" ca="1" si="60"/>
        <v>0</v>
      </c>
      <c r="AX185" s="178"/>
      <c r="AY185" s="178"/>
      <c r="AZ185" s="178"/>
      <c r="BA185" s="178"/>
      <c r="BB185" s="178"/>
      <c r="BC185" s="178"/>
      <c r="BD185" s="178"/>
      <c r="BE185" s="178"/>
      <c r="BF185" s="178"/>
      <c r="BG185" s="178"/>
      <c r="BH185" s="178"/>
      <c r="BI185" s="178"/>
      <c r="BJ185" s="178"/>
      <c r="BK185" s="178"/>
      <c r="BL185" s="178"/>
      <c r="BM185" s="535">
        <f t="shared" si="58"/>
        <v>1</v>
      </c>
      <c r="BN185" s="361">
        <f t="shared" si="58"/>
        <v>1</v>
      </c>
      <c r="BO185" s="178"/>
      <c r="BP185" s="179"/>
      <c r="BQ185" s="325"/>
      <c r="BR185" s="10"/>
      <c r="BS185" s="10"/>
      <c r="BT185" s="10"/>
      <c r="IU185" s="21"/>
    </row>
    <row r="186" spans="1:255" customFormat="1" ht="12.75">
      <c r="A186" s="5"/>
      <c r="B186" s="13">
        <v>167</v>
      </c>
      <c r="C186" s="22"/>
      <c r="D186" s="116"/>
      <c r="E186" s="121"/>
      <c r="F186" s="121"/>
      <c r="G186" s="121" t="str">
        <f ca="1">IF(ISBLANK(D186),IF(AND(ISNUMBER(D185),D185&lt;$AF$5),'NTS ONLY_set_year'!$E$62,"- -"),IF(D186&gt;$AF$5,$AG$5,IF(D186&gt;D185+1,$AG$6,IF(D186&lt;D185,$AG$7,Y186))))</f>
        <v>- -</v>
      </c>
      <c r="H186" s="24"/>
      <c r="I186" s="23"/>
      <c r="J186" s="25"/>
      <c r="K186" s="38"/>
      <c r="L186" s="39"/>
      <c r="M186" s="37" t="str">
        <f t="shared" si="42"/>
        <v/>
      </c>
      <c r="N186" s="27"/>
      <c r="O186" s="28"/>
      <c r="P186" s="29"/>
      <c r="Q186" s="28"/>
      <c r="R186" s="26" t="str">
        <f t="shared" si="50"/>
        <v/>
      </c>
      <c r="S186" s="62"/>
      <c r="T186" s="179" t="str">
        <f ca="1">INDEX('NTS ONLY_set_year'!E:E,MATCH(TEXT($X186,"Ddd"),'NTS ONLY_set_year'!C:C,0))</f>
        <v>Dim</v>
      </c>
      <c r="U186" s="249" t="str">
        <f t="shared" ca="1" si="51"/>
        <v>juin</v>
      </c>
      <c r="V186" s="184"/>
      <c r="W186" s="179"/>
      <c r="X186" s="430">
        <f t="shared" ca="1" si="55"/>
        <v>42155</v>
      </c>
      <c r="Y186" s="568" t="str">
        <f t="shared" ca="1" si="52"/>
        <v>Dim. juin , 2015</v>
      </c>
      <c r="Z186" s="431">
        <f t="shared" ca="1" si="43"/>
        <v>30</v>
      </c>
      <c r="AA186" s="432">
        <f t="shared" ca="1" si="44"/>
        <v>6</v>
      </c>
      <c r="AB186" s="229">
        <f t="shared" ca="1" si="53"/>
        <v>0</v>
      </c>
      <c r="AC186" s="179"/>
      <c r="AD186" s="179"/>
      <c r="AE186" s="179"/>
      <c r="AF186" s="433">
        <f t="shared" ca="1" si="45"/>
        <v>99</v>
      </c>
      <c r="AG186" s="434">
        <f ca="1">MIN(AF186:AF$195)</f>
        <v>99</v>
      </c>
      <c r="AH186" s="178" t="b">
        <f t="shared" si="46"/>
        <v>0</v>
      </c>
      <c r="AI186" s="179"/>
      <c r="AJ186" s="435">
        <f t="shared" ca="1" si="47"/>
        <v>0</v>
      </c>
      <c r="AK186" s="229">
        <f>IF(D186&lt;&gt;D185,MAX(L$20:L185),AK185)</f>
        <v>0</v>
      </c>
      <c r="AL186" s="185" t="str">
        <f t="shared" si="56"/>
        <v>- -</v>
      </c>
      <c r="AM186" s="185">
        <f>MIN(K187:K$194)</f>
        <v>0</v>
      </c>
      <c r="AN186" s="438" t="str">
        <f t="shared" si="57"/>
        <v>- -</v>
      </c>
      <c r="AO186" s="178"/>
      <c r="AP186" s="438">
        <f t="shared" si="54"/>
        <v>999</v>
      </c>
      <c r="AQ186" s="431">
        <f t="shared" ca="1" si="48"/>
        <v>1</v>
      </c>
      <c r="AR186" s="431">
        <f t="shared" ca="1" si="49"/>
        <v>0</v>
      </c>
      <c r="AS186" s="178"/>
      <c r="AT186" s="178"/>
      <c r="AU186" s="361" t="str">
        <f>IF($C186=$AB$15,'NTS ONLY_set_year'!$E$143," ")&amp;$D186</f>
        <v xml:space="preserve"> </v>
      </c>
      <c r="AV186" s="178">
        <f t="shared" ca="1" si="59"/>
        <v>0</v>
      </c>
      <c r="AW186" s="262">
        <f t="shared" ca="1" si="60"/>
        <v>0</v>
      </c>
      <c r="AX186" s="178"/>
      <c r="AY186" s="178"/>
      <c r="AZ186" s="178"/>
      <c r="BA186" s="178"/>
      <c r="BB186" s="178"/>
      <c r="BC186" s="178"/>
      <c r="BD186" s="178"/>
      <c r="BE186" s="178"/>
      <c r="BF186" s="178"/>
      <c r="BG186" s="178"/>
      <c r="BH186" s="178"/>
      <c r="BI186" s="178"/>
      <c r="BJ186" s="178"/>
      <c r="BK186" s="178"/>
      <c r="BL186" s="178"/>
      <c r="BM186" s="535">
        <f t="shared" si="58"/>
        <v>1</v>
      </c>
      <c r="BN186" s="361">
        <f t="shared" si="58"/>
        <v>1</v>
      </c>
      <c r="BO186" s="178"/>
      <c r="BP186" s="179"/>
      <c r="BQ186" s="325"/>
      <c r="BR186" s="10"/>
      <c r="BS186" s="10"/>
      <c r="BT186" s="10"/>
      <c r="IU186" s="21"/>
    </row>
    <row r="187" spans="1:255" customFormat="1" ht="12.75">
      <c r="A187" s="5"/>
      <c r="B187" s="13">
        <v>168</v>
      </c>
      <c r="C187" s="22"/>
      <c r="D187" s="116"/>
      <c r="E187" s="121"/>
      <c r="F187" s="121"/>
      <c r="G187" s="121" t="str">
        <f ca="1">IF(ISBLANK(D187),IF(AND(ISNUMBER(D186),D186&lt;$AF$5),'NTS ONLY_set_year'!$E$62,"- -"),IF(D187&gt;$AF$5,$AG$5,IF(D187&gt;D186+1,$AG$6,IF(D187&lt;D186,$AG$7,Y187))))</f>
        <v>- -</v>
      </c>
      <c r="H187" s="24"/>
      <c r="I187" s="23"/>
      <c r="J187" s="25"/>
      <c r="K187" s="38"/>
      <c r="L187" s="39"/>
      <c r="M187" s="37" t="str">
        <f t="shared" si="42"/>
        <v/>
      </c>
      <c r="N187" s="27"/>
      <c r="O187" s="28"/>
      <c r="P187" s="29"/>
      <c r="Q187" s="28"/>
      <c r="R187" s="26" t="str">
        <f t="shared" si="50"/>
        <v/>
      </c>
      <c r="S187" s="62"/>
      <c r="T187" s="179" t="str">
        <f ca="1">INDEX('NTS ONLY_set_year'!E:E,MATCH(TEXT($X187,"Ddd"),'NTS ONLY_set_year'!C:C,0))</f>
        <v>Dim</v>
      </c>
      <c r="U187" s="249" t="str">
        <f t="shared" ca="1" si="51"/>
        <v>juin</v>
      </c>
      <c r="V187" s="184"/>
      <c r="W187" s="179"/>
      <c r="X187" s="430">
        <f t="shared" ca="1" si="55"/>
        <v>42155</v>
      </c>
      <c r="Y187" s="568" t="str">
        <f t="shared" ca="1" si="52"/>
        <v>Dim. juin , 2015</v>
      </c>
      <c r="Z187" s="431">
        <f t="shared" ca="1" si="43"/>
        <v>30</v>
      </c>
      <c r="AA187" s="432">
        <f t="shared" ca="1" si="44"/>
        <v>6</v>
      </c>
      <c r="AB187" s="229">
        <f t="shared" ca="1" si="53"/>
        <v>0</v>
      </c>
      <c r="AC187" s="179"/>
      <c r="AD187" s="179"/>
      <c r="AE187" s="179"/>
      <c r="AF187" s="433">
        <f t="shared" ca="1" si="45"/>
        <v>99</v>
      </c>
      <c r="AG187" s="434">
        <f ca="1">MIN(AF187:AF$195)</f>
        <v>99</v>
      </c>
      <c r="AH187" s="178" t="b">
        <f t="shared" si="46"/>
        <v>0</v>
      </c>
      <c r="AI187" s="179"/>
      <c r="AJ187" s="435">
        <f t="shared" ca="1" si="47"/>
        <v>0</v>
      </c>
      <c r="AK187" s="229">
        <f>IF(D187&lt;&gt;D186,MAX(L$20:L186),AK186)</f>
        <v>0</v>
      </c>
      <c r="AL187" s="185" t="str">
        <f t="shared" si="56"/>
        <v>- -</v>
      </c>
      <c r="AM187" s="185">
        <f>MIN(K188:K$194)</f>
        <v>0</v>
      </c>
      <c r="AN187" s="438" t="str">
        <f t="shared" si="57"/>
        <v>- -</v>
      </c>
      <c r="AO187" s="178"/>
      <c r="AP187" s="438">
        <f t="shared" si="54"/>
        <v>999</v>
      </c>
      <c r="AQ187" s="431">
        <f t="shared" ca="1" si="48"/>
        <v>1</v>
      </c>
      <c r="AR187" s="431">
        <f t="shared" ca="1" si="49"/>
        <v>0</v>
      </c>
      <c r="AS187" s="178"/>
      <c r="AT187" s="178"/>
      <c r="AU187" s="361" t="str">
        <f>IF($C187=$AB$15,'NTS ONLY_set_year'!$E$143," ")&amp;$D187</f>
        <v xml:space="preserve"> </v>
      </c>
      <c r="AV187" s="178">
        <f t="shared" ca="1" si="59"/>
        <v>0</v>
      </c>
      <c r="AW187" s="262">
        <f t="shared" ca="1" si="60"/>
        <v>0</v>
      </c>
      <c r="AX187" s="178"/>
      <c r="AY187" s="178"/>
      <c r="AZ187" s="178"/>
      <c r="BA187" s="178"/>
      <c r="BB187" s="178"/>
      <c r="BC187" s="178"/>
      <c r="BD187" s="178"/>
      <c r="BE187" s="178"/>
      <c r="BF187" s="178"/>
      <c r="BG187" s="178"/>
      <c r="BH187" s="178"/>
      <c r="BI187" s="178"/>
      <c r="BJ187" s="178"/>
      <c r="BK187" s="178"/>
      <c r="BL187" s="178"/>
      <c r="BM187" s="535">
        <f t="shared" si="58"/>
        <v>1</v>
      </c>
      <c r="BN187" s="361">
        <f t="shared" si="58"/>
        <v>1</v>
      </c>
      <c r="BO187" s="178"/>
      <c r="BP187" s="179"/>
      <c r="BQ187" s="325"/>
      <c r="BR187" s="10"/>
      <c r="BS187" s="10"/>
      <c r="BT187" s="10"/>
      <c r="IU187" s="21"/>
    </row>
    <row r="188" spans="1:255" customFormat="1" ht="12.75">
      <c r="A188" s="5"/>
      <c r="B188" s="13">
        <v>169</v>
      </c>
      <c r="C188" s="22"/>
      <c r="D188" s="116"/>
      <c r="E188" s="121"/>
      <c r="F188" s="121"/>
      <c r="G188" s="121" t="str">
        <f ca="1">IF(ISBLANK(D188),IF(AND(ISNUMBER(D187),D187&lt;$AF$5),'NTS ONLY_set_year'!$E$62,"- -"),IF(D188&gt;$AF$5,$AG$5,IF(D188&gt;D187+1,$AG$6,IF(D188&lt;D187,$AG$7,Y188))))</f>
        <v>- -</v>
      </c>
      <c r="H188" s="24"/>
      <c r="I188" s="23"/>
      <c r="J188" s="25"/>
      <c r="K188" s="38"/>
      <c r="L188" s="39"/>
      <c r="M188" s="37" t="str">
        <f t="shared" si="42"/>
        <v/>
      </c>
      <c r="N188" s="27"/>
      <c r="O188" s="28"/>
      <c r="P188" s="29"/>
      <c r="Q188" s="28"/>
      <c r="R188" s="26" t="str">
        <f t="shared" si="50"/>
        <v/>
      </c>
      <c r="S188" s="62"/>
      <c r="T188" s="179" t="str">
        <f ca="1">INDEX('NTS ONLY_set_year'!E:E,MATCH(TEXT($X188,"Ddd"),'NTS ONLY_set_year'!C:C,0))</f>
        <v>Dim</v>
      </c>
      <c r="U188" s="249" t="str">
        <f t="shared" ca="1" si="51"/>
        <v>juin</v>
      </c>
      <c r="V188" s="184"/>
      <c r="W188" s="179"/>
      <c r="X188" s="430">
        <f t="shared" ca="1" si="55"/>
        <v>42155</v>
      </c>
      <c r="Y188" s="568" t="str">
        <f t="shared" ca="1" si="52"/>
        <v>Dim. juin , 2015</v>
      </c>
      <c r="Z188" s="431">
        <f t="shared" ca="1" si="43"/>
        <v>30</v>
      </c>
      <c r="AA188" s="432">
        <f t="shared" ca="1" si="44"/>
        <v>6</v>
      </c>
      <c r="AB188" s="229">
        <f t="shared" ca="1" si="53"/>
        <v>0</v>
      </c>
      <c r="AC188" s="179"/>
      <c r="AD188" s="179"/>
      <c r="AE188" s="179"/>
      <c r="AF188" s="433">
        <f t="shared" ca="1" si="45"/>
        <v>99</v>
      </c>
      <c r="AG188" s="434">
        <f ca="1">MIN(AF188:AF$195)</f>
        <v>99</v>
      </c>
      <c r="AH188" s="178" t="b">
        <f t="shared" si="46"/>
        <v>0</v>
      </c>
      <c r="AI188" s="179"/>
      <c r="AJ188" s="435">
        <f t="shared" ca="1" si="47"/>
        <v>0</v>
      </c>
      <c r="AK188" s="229">
        <f>IF(D188&lt;&gt;D187,MAX(L$20:L187),AK187)</f>
        <v>0</v>
      </c>
      <c r="AL188" s="185" t="str">
        <f t="shared" si="56"/>
        <v>- -</v>
      </c>
      <c r="AM188" s="185">
        <f>MIN(K189:K$194)</f>
        <v>0</v>
      </c>
      <c r="AN188" s="438" t="str">
        <f t="shared" si="57"/>
        <v>- -</v>
      </c>
      <c r="AO188" s="178"/>
      <c r="AP188" s="438">
        <f t="shared" si="54"/>
        <v>999</v>
      </c>
      <c r="AQ188" s="431">
        <f t="shared" ca="1" si="48"/>
        <v>1</v>
      </c>
      <c r="AR188" s="431">
        <f t="shared" ca="1" si="49"/>
        <v>0</v>
      </c>
      <c r="AS188" s="178"/>
      <c r="AT188" s="178"/>
      <c r="AU188" s="361" t="str">
        <f>IF($C188=$AB$15,'NTS ONLY_set_year'!$E$143," ")&amp;$D188</f>
        <v xml:space="preserve"> </v>
      </c>
      <c r="AV188" s="178">
        <f t="shared" ca="1" si="59"/>
        <v>0</v>
      </c>
      <c r="AW188" s="262">
        <f t="shared" ca="1" si="60"/>
        <v>0</v>
      </c>
      <c r="AX188" s="178"/>
      <c r="AY188" s="178"/>
      <c r="AZ188" s="178"/>
      <c r="BA188" s="178"/>
      <c r="BB188" s="178"/>
      <c r="BC188" s="178"/>
      <c r="BD188" s="178"/>
      <c r="BE188" s="178"/>
      <c r="BF188" s="178"/>
      <c r="BG188" s="178"/>
      <c r="BH188" s="178"/>
      <c r="BI188" s="178"/>
      <c r="BJ188" s="178"/>
      <c r="BK188" s="178"/>
      <c r="BL188" s="178"/>
      <c r="BM188" s="535">
        <f t="shared" si="58"/>
        <v>1</v>
      </c>
      <c r="BN188" s="361">
        <f t="shared" si="58"/>
        <v>1</v>
      </c>
      <c r="BO188" s="178"/>
      <c r="BP188" s="179"/>
      <c r="BQ188" s="325"/>
      <c r="BR188" s="10"/>
      <c r="BS188" s="10"/>
      <c r="BT188" s="10"/>
      <c r="IU188" s="21"/>
    </row>
    <row r="189" spans="1:255" customFormat="1" ht="12.75">
      <c r="A189" s="5"/>
      <c r="B189" s="13">
        <v>170</v>
      </c>
      <c r="C189" s="22"/>
      <c r="D189" s="116"/>
      <c r="E189" s="121"/>
      <c r="F189" s="121"/>
      <c r="G189" s="121" t="str">
        <f ca="1">IF(ISBLANK(D189),IF(AND(ISNUMBER(D188),D188&lt;$AF$5),'NTS ONLY_set_year'!$E$62,"- -"),IF(D189&gt;$AF$5,$AG$5,IF(D189&gt;D188+1,$AG$6,IF(D189&lt;D188,$AG$7,Y189))))</f>
        <v>- -</v>
      </c>
      <c r="H189" s="24"/>
      <c r="I189" s="23"/>
      <c r="J189" s="25"/>
      <c r="K189" s="38"/>
      <c r="L189" s="39"/>
      <c r="M189" s="37" t="str">
        <f t="shared" si="42"/>
        <v/>
      </c>
      <c r="N189" s="27"/>
      <c r="O189" s="28"/>
      <c r="P189" s="29"/>
      <c r="Q189" s="28"/>
      <c r="R189" s="26" t="str">
        <f t="shared" si="50"/>
        <v/>
      </c>
      <c r="S189" s="62"/>
      <c r="T189" s="179" t="str">
        <f ca="1">INDEX('NTS ONLY_set_year'!E:E,MATCH(TEXT($X189,"Ddd"),'NTS ONLY_set_year'!C:C,0))</f>
        <v>Dim</v>
      </c>
      <c r="U189" s="249" t="str">
        <f t="shared" ca="1" si="51"/>
        <v>juin</v>
      </c>
      <c r="V189" s="184"/>
      <c r="W189" s="179"/>
      <c r="X189" s="430">
        <f t="shared" ca="1" si="55"/>
        <v>42155</v>
      </c>
      <c r="Y189" s="568" t="str">
        <f t="shared" ca="1" si="52"/>
        <v>Dim. juin , 2015</v>
      </c>
      <c r="Z189" s="431">
        <f t="shared" ca="1" si="43"/>
        <v>30</v>
      </c>
      <c r="AA189" s="432">
        <f t="shared" ca="1" si="44"/>
        <v>6</v>
      </c>
      <c r="AB189" s="229">
        <f t="shared" ca="1" si="53"/>
        <v>0</v>
      </c>
      <c r="AC189" s="179"/>
      <c r="AD189" s="179"/>
      <c r="AE189" s="179"/>
      <c r="AF189" s="433">
        <f t="shared" ca="1" si="45"/>
        <v>99</v>
      </c>
      <c r="AG189" s="434">
        <f ca="1">MIN(AF189:AF$195)</f>
        <v>99</v>
      </c>
      <c r="AH189" s="178" t="b">
        <f t="shared" si="46"/>
        <v>0</v>
      </c>
      <c r="AI189" s="179"/>
      <c r="AJ189" s="435">
        <f t="shared" ca="1" si="47"/>
        <v>0</v>
      </c>
      <c r="AK189" s="229">
        <f>IF(D189&lt;&gt;D188,MAX(L$20:L188),AK188)</f>
        <v>0</v>
      </c>
      <c r="AL189" s="185" t="str">
        <f t="shared" si="56"/>
        <v>- -</v>
      </c>
      <c r="AM189" s="185">
        <f>MIN(K190:K$194)</f>
        <v>0</v>
      </c>
      <c r="AN189" s="438" t="str">
        <f t="shared" si="57"/>
        <v>- -</v>
      </c>
      <c r="AO189" s="178"/>
      <c r="AP189" s="438">
        <f t="shared" si="54"/>
        <v>999</v>
      </c>
      <c r="AQ189" s="431">
        <f t="shared" ca="1" si="48"/>
        <v>1</v>
      </c>
      <c r="AR189" s="431">
        <f t="shared" ca="1" si="49"/>
        <v>0</v>
      </c>
      <c r="AS189" s="178"/>
      <c r="AT189" s="178"/>
      <c r="AU189" s="361" t="str">
        <f>IF($C189=$AB$15,'NTS ONLY_set_year'!$E$143," ")&amp;$D189</f>
        <v xml:space="preserve"> </v>
      </c>
      <c r="AV189" s="178">
        <f t="shared" ca="1" si="59"/>
        <v>0</v>
      </c>
      <c r="AW189" s="262">
        <f t="shared" ca="1" si="60"/>
        <v>0</v>
      </c>
      <c r="AX189" s="178"/>
      <c r="AY189" s="178"/>
      <c r="AZ189" s="178"/>
      <c r="BA189" s="178"/>
      <c r="BB189" s="178"/>
      <c r="BC189" s="178"/>
      <c r="BD189" s="178"/>
      <c r="BE189" s="178"/>
      <c r="BF189" s="178"/>
      <c r="BG189" s="178"/>
      <c r="BH189" s="178"/>
      <c r="BI189" s="178"/>
      <c r="BJ189" s="178"/>
      <c r="BK189" s="178"/>
      <c r="BL189" s="178"/>
      <c r="BM189" s="535">
        <f t="shared" si="58"/>
        <v>1</v>
      </c>
      <c r="BN189" s="361">
        <f t="shared" si="58"/>
        <v>1</v>
      </c>
      <c r="BO189" s="178"/>
      <c r="BP189" s="179"/>
      <c r="BQ189" s="325"/>
      <c r="BR189" s="10"/>
      <c r="BS189" s="10"/>
      <c r="BT189" s="10"/>
      <c r="IU189" s="21"/>
    </row>
    <row r="190" spans="1:255" customFormat="1" ht="12.75">
      <c r="A190" s="5"/>
      <c r="B190" s="13">
        <v>171</v>
      </c>
      <c r="C190" s="22"/>
      <c r="D190" s="116"/>
      <c r="E190" s="121"/>
      <c r="F190" s="121"/>
      <c r="G190" s="121" t="str">
        <f ca="1">IF(ISBLANK(D190),IF(AND(ISNUMBER(D189),D189&lt;$AF$5),'NTS ONLY_set_year'!$E$62,"- -"),IF(D190&gt;$AF$5,$AG$5,IF(D190&gt;D189+1,$AG$6,IF(D190&lt;D189,$AG$7,Y190))))</f>
        <v>- -</v>
      </c>
      <c r="H190" s="24"/>
      <c r="I190" s="23"/>
      <c r="J190" s="25"/>
      <c r="K190" s="38"/>
      <c r="L190" s="39"/>
      <c r="M190" s="37" t="str">
        <f t="shared" si="42"/>
        <v/>
      </c>
      <c r="N190" s="27"/>
      <c r="O190" s="28"/>
      <c r="P190" s="29"/>
      <c r="Q190" s="28"/>
      <c r="R190" s="26" t="str">
        <f t="shared" si="50"/>
        <v/>
      </c>
      <c r="S190" s="62"/>
      <c r="T190" s="179" t="str">
        <f ca="1">INDEX('NTS ONLY_set_year'!E:E,MATCH(TEXT($X190,"Ddd"),'NTS ONLY_set_year'!C:C,0))</f>
        <v>Dim</v>
      </c>
      <c r="U190" s="249" t="str">
        <f t="shared" ca="1" si="51"/>
        <v>juin</v>
      </c>
      <c r="V190" s="184"/>
      <c r="W190" s="179"/>
      <c r="X190" s="430">
        <f t="shared" ca="1" si="55"/>
        <v>42155</v>
      </c>
      <c r="Y190" s="568" t="str">
        <f t="shared" ca="1" si="52"/>
        <v>Dim. juin , 2015</v>
      </c>
      <c r="Z190" s="431">
        <f t="shared" ca="1" si="43"/>
        <v>30</v>
      </c>
      <c r="AA190" s="432">
        <f t="shared" ca="1" si="44"/>
        <v>6</v>
      </c>
      <c r="AB190" s="229">
        <f t="shared" ca="1" si="53"/>
        <v>0</v>
      </c>
      <c r="AC190" s="179"/>
      <c r="AD190" s="179"/>
      <c r="AE190" s="179"/>
      <c r="AF190" s="433">
        <f t="shared" ca="1" si="45"/>
        <v>99</v>
      </c>
      <c r="AG190" s="434">
        <f ca="1">MIN(AF190:AF$195)</f>
        <v>99</v>
      </c>
      <c r="AH190" s="178" t="b">
        <f t="shared" si="46"/>
        <v>0</v>
      </c>
      <c r="AI190" s="179"/>
      <c r="AJ190" s="435">
        <f t="shared" ca="1" si="47"/>
        <v>0</v>
      </c>
      <c r="AK190" s="229">
        <f>IF(D190&lt;&gt;D189,MAX(L$20:L189),AK189)</f>
        <v>0</v>
      </c>
      <c r="AL190" s="185" t="str">
        <f t="shared" si="56"/>
        <v>- -</v>
      </c>
      <c r="AM190" s="185">
        <f>MIN(K191:K$194)</f>
        <v>0</v>
      </c>
      <c r="AN190" s="438" t="str">
        <f t="shared" si="57"/>
        <v>- -</v>
      </c>
      <c r="AO190" s="178"/>
      <c r="AP190" s="438">
        <f t="shared" si="54"/>
        <v>999</v>
      </c>
      <c r="AQ190" s="431">
        <f t="shared" ca="1" si="48"/>
        <v>1</v>
      </c>
      <c r="AR190" s="431">
        <f t="shared" ca="1" si="49"/>
        <v>0</v>
      </c>
      <c r="AS190" s="178"/>
      <c r="AT190" s="178"/>
      <c r="AU190" s="361" t="str">
        <f>IF($C190=$AB$15,'NTS ONLY_set_year'!$E$143," ")&amp;$D190</f>
        <v xml:space="preserve"> </v>
      </c>
      <c r="AV190" s="178">
        <f t="shared" ca="1" si="59"/>
        <v>0</v>
      </c>
      <c r="AW190" s="262">
        <f t="shared" ca="1" si="60"/>
        <v>0</v>
      </c>
      <c r="AX190" s="178"/>
      <c r="AY190" s="178"/>
      <c r="AZ190" s="178"/>
      <c r="BA190" s="178"/>
      <c r="BB190" s="178"/>
      <c r="BC190" s="178"/>
      <c r="BD190" s="178"/>
      <c r="BE190" s="178"/>
      <c r="BF190" s="178"/>
      <c r="BG190" s="178"/>
      <c r="BH190" s="178"/>
      <c r="BI190" s="178"/>
      <c r="BJ190" s="178"/>
      <c r="BK190" s="178"/>
      <c r="BL190" s="178"/>
      <c r="BM190" s="535">
        <f t="shared" si="58"/>
        <v>1</v>
      </c>
      <c r="BN190" s="361">
        <f t="shared" si="58"/>
        <v>1</v>
      </c>
      <c r="BO190" s="178"/>
      <c r="BP190" s="179"/>
      <c r="BQ190" s="325"/>
      <c r="BR190" s="10"/>
      <c r="BS190" s="10"/>
      <c r="BT190" s="10"/>
      <c r="IU190" s="21"/>
    </row>
    <row r="191" spans="1:255" customFormat="1" ht="12.75">
      <c r="A191" s="5"/>
      <c r="B191" s="13">
        <v>172</v>
      </c>
      <c r="C191" s="22"/>
      <c r="D191" s="116"/>
      <c r="E191" s="121"/>
      <c r="F191" s="121"/>
      <c r="G191" s="121" t="str">
        <f ca="1">IF(ISBLANK(D191),IF(AND(ISNUMBER(D190),D190&lt;$AF$5),'NTS ONLY_set_year'!$E$62,"- -"),IF(D191&gt;$AF$5,$AG$5,IF(D191&gt;D190+1,$AG$6,IF(D191&lt;D190,$AG$7,Y191))))</f>
        <v>- -</v>
      </c>
      <c r="H191" s="24"/>
      <c r="I191" s="23"/>
      <c r="J191" s="25"/>
      <c r="K191" s="38"/>
      <c r="L191" s="39"/>
      <c r="M191" s="37" t="str">
        <f t="shared" si="42"/>
        <v/>
      </c>
      <c r="N191" s="27"/>
      <c r="O191" s="28"/>
      <c r="P191" s="29"/>
      <c r="Q191" s="28"/>
      <c r="R191" s="26" t="str">
        <f t="shared" si="50"/>
        <v/>
      </c>
      <c r="S191" s="62"/>
      <c r="T191" s="179" t="str">
        <f ca="1">INDEX('NTS ONLY_set_year'!E:E,MATCH(TEXT($X191,"Ddd"),'NTS ONLY_set_year'!C:C,0))</f>
        <v>Dim</v>
      </c>
      <c r="U191" s="249" t="str">
        <f t="shared" ca="1" si="51"/>
        <v>juin</v>
      </c>
      <c r="V191" s="184"/>
      <c r="W191" s="179"/>
      <c r="X191" s="430">
        <f t="shared" ca="1" si="55"/>
        <v>42155</v>
      </c>
      <c r="Y191" s="568" t="str">
        <f t="shared" ca="1" si="52"/>
        <v>Dim. juin , 2015</v>
      </c>
      <c r="Z191" s="431">
        <f t="shared" ca="1" si="43"/>
        <v>30</v>
      </c>
      <c r="AA191" s="432">
        <f t="shared" ca="1" si="44"/>
        <v>6</v>
      </c>
      <c r="AB191" s="229">
        <f t="shared" ca="1" si="53"/>
        <v>0</v>
      </c>
      <c r="AC191" s="179"/>
      <c r="AD191" s="179"/>
      <c r="AE191" s="179"/>
      <c r="AF191" s="433">
        <f t="shared" ca="1" si="45"/>
        <v>99</v>
      </c>
      <c r="AG191" s="434">
        <f ca="1">MIN(AF191:AF$195)</f>
        <v>99</v>
      </c>
      <c r="AH191" s="178" t="b">
        <f t="shared" si="46"/>
        <v>0</v>
      </c>
      <c r="AI191" s="179"/>
      <c r="AJ191" s="435">
        <f t="shared" ca="1" si="47"/>
        <v>0</v>
      </c>
      <c r="AK191" s="229">
        <f>IF(D191&lt;&gt;D190,MAX(L$20:L190),AK190)</f>
        <v>0</v>
      </c>
      <c r="AL191" s="185" t="str">
        <f t="shared" si="56"/>
        <v>- -</v>
      </c>
      <c r="AM191" s="185">
        <f>MIN(K192:K$194)</f>
        <v>0</v>
      </c>
      <c r="AN191" s="438" t="str">
        <f t="shared" si="57"/>
        <v>- -</v>
      </c>
      <c r="AO191" s="178"/>
      <c r="AP191" s="438">
        <f t="shared" si="54"/>
        <v>999</v>
      </c>
      <c r="AQ191" s="431">
        <f t="shared" ca="1" si="48"/>
        <v>1</v>
      </c>
      <c r="AR191" s="431">
        <f t="shared" ca="1" si="49"/>
        <v>0</v>
      </c>
      <c r="AS191" s="178"/>
      <c r="AT191" s="178"/>
      <c r="AU191" s="361" t="str">
        <f>IF($C191=$AB$15,'NTS ONLY_set_year'!$E$143," ")&amp;$D191</f>
        <v xml:space="preserve"> </v>
      </c>
      <c r="AV191" s="178">
        <f t="shared" ca="1" si="59"/>
        <v>0</v>
      </c>
      <c r="AW191" s="262">
        <f t="shared" ca="1" si="60"/>
        <v>0</v>
      </c>
      <c r="AX191" s="178"/>
      <c r="AY191" s="178"/>
      <c r="AZ191" s="178"/>
      <c r="BA191" s="178"/>
      <c r="BB191" s="178"/>
      <c r="BC191" s="178"/>
      <c r="BD191" s="178"/>
      <c r="BE191" s="178"/>
      <c r="BF191" s="178"/>
      <c r="BG191" s="178"/>
      <c r="BH191" s="178"/>
      <c r="BI191" s="178"/>
      <c r="BJ191" s="178"/>
      <c r="BK191" s="178"/>
      <c r="BL191" s="178"/>
      <c r="BM191" s="535">
        <f t="shared" si="58"/>
        <v>1</v>
      </c>
      <c r="BN191" s="361">
        <f t="shared" si="58"/>
        <v>1</v>
      </c>
      <c r="BO191" s="178"/>
      <c r="BP191" s="179"/>
      <c r="BQ191" s="325"/>
      <c r="BR191" s="10"/>
      <c r="BS191" s="10"/>
      <c r="BT191" s="10"/>
      <c r="IU191" s="21"/>
    </row>
    <row r="192" spans="1:255" customFormat="1" ht="12.75">
      <c r="A192" s="5"/>
      <c r="B192" s="13">
        <v>173</v>
      </c>
      <c r="C192" s="22"/>
      <c r="D192" s="116"/>
      <c r="E192" s="121"/>
      <c r="F192" s="121"/>
      <c r="G192" s="121" t="str">
        <f ca="1">IF(ISBLANK(D192),IF(AND(ISNUMBER(D191),D191&lt;$AF$5),'NTS ONLY_set_year'!$E$62,"- -"),IF(D192&gt;$AF$5,$AG$5,IF(D192&gt;D191+1,$AG$6,IF(D192&lt;D191,$AG$7,Y192))))</f>
        <v>- -</v>
      </c>
      <c r="H192" s="24"/>
      <c r="I192" s="23"/>
      <c r="J192" s="25"/>
      <c r="K192" s="38"/>
      <c r="L192" s="39"/>
      <c r="M192" s="37" t="str">
        <f t="shared" si="42"/>
        <v/>
      </c>
      <c r="N192" s="27"/>
      <c r="O192" s="28"/>
      <c r="P192" s="29"/>
      <c r="Q192" s="28"/>
      <c r="R192" s="26" t="str">
        <f t="shared" si="50"/>
        <v/>
      </c>
      <c r="S192" s="62"/>
      <c r="T192" s="179" t="str">
        <f ca="1">INDEX('NTS ONLY_set_year'!E:E,MATCH(TEXT($X192,"Ddd"),'NTS ONLY_set_year'!C:C,0))</f>
        <v>Dim</v>
      </c>
      <c r="U192" s="249" t="str">
        <f t="shared" ca="1" si="51"/>
        <v>juin</v>
      </c>
      <c r="V192" s="184"/>
      <c r="W192" s="179"/>
      <c r="X192" s="430">
        <f t="shared" ca="1" si="55"/>
        <v>42155</v>
      </c>
      <c r="Y192" s="568" t="str">
        <f t="shared" ca="1" si="52"/>
        <v>Dim. juin , 2015</v>
      </c>
      <c r="Z192" s="431">
        <f t="shared" ca="1" si="43"/>
        <v>30</v>
      </c>
      <c r="AA192" s="432">
        <f t="shared" ca="1" si="44"/>
        <v>6</v>
      </c>
      <c r="AB192" s="229">
        <f t="shared" ca="1" si="53"/>
        <v>0</v>
      </c>
      <c r="AC192" s="179"/>
      <c r="AD192" s="179"/>
      <c r="AE192" s="179"/>
      <c r="AF192" s="433">
        <f t="shared" ca="1" si="45"/>
        <v>99</v>
      </c>
      <c r="AG192" s="434">
        <f ca="1">MIN(AF192:AF$195)</f>
        <v>99</v>
      </c>
      <c r="AH192" s="178" t="b">
        <f t="shared" si="46"/>
        <v>0</v>
      </c>
      <c r="AI192" s="179"/>
      <c r="AJ192" s="435">
        <f t="shared" ca="1" si="47"/>
        <v>0</v>
      </c>
      <c r="AK192" s="229">
        <f>IF(D192&lt;&gt;D191,MAX(L$20:L191),AK191)</f>
        <v>0</v>
      </c>
      <c r="AL192" s="185" t="str">
        <f t="shared" si="56"/>
        <v>- -</v>
      </c>
      <c r="AM192" s="185">
        <f>MIN(K193:K$194)</f>
        <v>0</v>
      </c>
      <c r="AN192" s="438" t="str">
        <f t="shared" si="57"/>
        <v>- -</v>
      </c>
      <c r="AO192" s="178"/>
      <c r="AP192" s="438">
        <f t="shared" si="54"/>
        <v>999</v>
      </c>
      <c r="AQ192" s="431">
        <f t="shared" ca="1" si="48"/>
        <v>1</v>
      </c>
      <c r="AR192" s="431">
        <f t="shared" ca="1" si="49"/>
        <v>0</v>
      </c>
      <c r="AS192" s="178"/>
      <c r="AT192" s="178"/>
      <c r="AU192" s="361" t="str">
        <f>IF($C192=$AB$15,'NTS ONLY_set_year'!$E$143," ")&amp;$D192</f>
        <v xml:space="preserve"> </v>
      </c>
      <c r="AV192" s="178">
        <f t="shared" ca="1" si="59"/>
        <v>0</v>
      </c>
      <c r="AW192" s="262">
        <f t="shared" ca="1" si="60"/>
        <v>0</v>
      </c>
      <c r="AX192" s="178"/>
      <c r="AY192" s="178"/>
      <c r="AZ192" s="178"/>
      <c r="BA192" s="178"/>
      <c r="BB192" s="178"/>
      <c r="BC192" s="178"/>
      <c r="BD192" s="178"/>
      <c r="BE192" s="178"/>
      <c r="BF192" s="178"/>
      <c r="BG192" s="178"/>
      <c r="BH192" s="178"/>
      <c r="BI192" s="178"/>
      <c r="BJ192" s="178"/>
      <c r="BK192" s="178"/>
      <c r="BL192" s="178"/>
      <c r="BM192" s="535">
        <f t="shared" si="58"/>
        <v>1</v>
      </c>
      <c r="BN192" s="361">
        <f t="shared" si="58"/>
        <v>1</v>
      </c>
      <c r="BO192" s="178"/>
      <c r="BP192" s="179"/>
      <c r="BQ192" s="325"/>
      <c r="BR192" s="10"/>
      <c r="BS192" s="10"/>
      <c r="BT192" s="10"/>
      <c r="IU192" s="21"/>
    </row>
    <row r="193" spans="1:255" customFormat="1" ht="12.75">
      <c r="A193" s="5"/>
      <c r="B193" s="13">
        <v>174</v>
      </c>
      <c r="C193" s="22"/>
      <c r="D193" s="116"/>
      <c r="E193" s="121"/>
      <c r="F193" s="121"/>
      <c r="G193" s="121" t="str">
        <f ca="1">IF(ISBLANK(D193),IF(AND(ISNUMBER(D192),D192&lt;$AF$5),'NTS ONLY_set_year'!$E$62,"- -"),IF(D193&gt;$AF$5,$AG$5,IF(D193&gt;D192+1,$AG$6,IF(D193&lt;D192,$AG$7,Y193))))</f>
        <v>- -</v>
      </c>
      <c r="H193" s="24"/>
      <c r="I193" s="23"/>
      <c r="J193" s="25"/>
      <c r="K193" s="38"/>
      <c r="L193" s="39"/>
      <c r="M193" s="37" t="str">
        <f t="shared" si="42"/>
        <v/>
      </c>
      <c r="N193" s="27"/>
      <c r="O193" s="28"/>
      <c r="P193" s="29"/>
      <c r="Q193" s="28"/>
      <c r="R193" s="26" t="str">
        <f t="shared" si="50"/>
        <v/>
      </c>
      <c r="S193" s="62"/>
      <c r="T193" s="179" t="str">
        <f ca="1">INDEX('NTS ONLY_set_year'!E:E,MATCH(TEXT($X193,"Ddd"),'NTS ONLY_set_year'!C:C,0))</f>
        <v>Dim</v>
      </c>
      <c r="U193" s="249" t="str">
        <f t="shared" ca="1" si="51"/>
        <v>juin</v>
      </c>
      <c r="V193" s="184"/>
      <c r="W193" s="179"/>
      <c r="X193" s="430">
        <f t="shared" ca="1" si="55"/>
        <v>42155</v>
      </c>
      <c r="Y193" s="568" t="str">
        <f t="shared" ca="1" si="52"/>
        <v>Dim. juin , 2015</v>
      </c>
      <c r="Z193" s="431">
        <f t="shared" ca="1" si="43"/>
        <v>30</v>
      </c>
      <c r="AA193" s="432">
        <f t="shared" ca="1" si="44"/>
        <v>6</v>
      </c>
      <c r="AB193" s="229">
        <f t="shared" ca="1" si="53"/>
        <v>0</v>
      </c>
      <c r="AC193" s="179"/>
      <c r="AD193" s="179"/>
      <c r="AE193" s="179"/>
      <c r="AF193" s="433">
        <f t="shared" ca="1" si="45"/>
        <v>99</v>
      </c>
      <c r="AG193" s="434">
        <f ca="1">MIN(AF193:AF$195)</f>
        <v>99</v>
      </c>
      <c r="AH193" s="178" t="b">
        <f t="shared" si="46"/>
        <v>0</v>
      </c>
      <c r="AI193" s="179"/>
      <c r="AJ193" s="435">
        <f t="shared" ca="1" si="47"/>
        <v>0</v>
      </c>
      <c r="AK193" s="229">
        <f>IF(D193&lt;&gt;D192,MAX(L$20:L192),AK192)</f>
        <v>0</v>
      </c>
      <c r="AL193" s="185" t="str">
        <f t="shared" si="56"/>
        <v>- -</v>
      </c>
      <c r="AM193" s="185">
        <f>MIN(K194:K$194)</f>
        <v>0</v>
      </c>
      <c r="AN193" s="438" t="str">
        <f t="shared" si="57"/>
        <v>- -</v>
      </c>
      <c r="AO193" s="178"/>
      <c r="AP193" s="438">
        <f t="shared" si="54"/>
        <v>999</v>
      </c>
      <c r="AQ193" s="431">
        <f t="shared" ca="1" si="48"/>
        <v>1</v>
      </c>
      <c r="AR193" s="431">
        <f t="shared" ca="1" si="49"/>
        <v>0</v>
      </c>
      <c r="AS193" s="178"/>
      <c r="AT193" s="178"/>
      <c r="AU193" s="361" t="str">
        <f>IF($C193=$AB$15,'NTS ONLY_set_year'!$E$143," ")&amp;$D193</f>
        <v xml:space="preserve"> </v>
      </c>
      <c r="AV193" s="178">
        <f t="shared" ca="1" si="59"/>
        <v>0</v>
      </c>
      <c r="AW193" s="262">
        <f t="shared" ca="1" si="60"/>
        <v>0</v>
      </c>
      <c r="AX193" s="178"/>
      <c r="AY193" s="178"/>
      <c r="AZ193" s="178"/>
      <c r="BA193" s="178"/>
      <c r="BB193" s="178"/>
      <c r="BC193" s="178"/>
      <c r="BD193" s="178"/>
      <c r="BE193" s="178"/>
      <c r="BF193" s="178"/>
      <c r="BG193" s="178"/>
      <c r="BH193" s="178"/>
      <c r="BI193" s="178"/>
      <c r="BJ193" s="178"/>
      <c r="BK193" s="178"/>
      <c r="BL193" s="178"/>
      <c r="BM193" s="535">
        <f t="shared" si="58"/>
        <v>1</v>
      </c>
      <c r="BN193" s="361">
        <f t="shared" si="58"/>
        <v>1</v>
      </c>
      <c r="BO193" s="178"/>
      <c r="BP193" s="179"/>
      <c r="BQ193" s="325"/>
      <c r="BR193" s="10"/>
      <c r="BS193" s="10"/>
      <c r="BT193" s="10"/>
      <c r="IU193" s="21"/>
    </row>
    <row r="194" spans="1:255" customFormat="1" ht="12.75">
      <c r="A194" s="5"/>
      <c r="B194" s="13">
        <v>175</v>
      </c>
      <c r="C194" s="22"/>
      <c r="D194" s="116"/>
      <c r="E194" s="121"/>
      <c r="F194" s="121"/>
      <c r="G194" s="121" t="str">
        <f ca="1">IF(ISBLANK(D194),IF(AND(ISNUMBER(D193),D193&lt;$AF$5),'NTS ONLY_set_year'!$E$62,"- -"),IF(D194&gt;$AF$5,$AG$5,IF(D194&gt;D193+1,$AG$6,IF(D194&lt;D193,$AG$7,Y194))))</f>
        <v>- -</v>
      </c>
      <c r="H194" s="24"/>
      <c r="I194" s="23"/>
      <c r="J194" s="25"/>
      <c r="K194" s="38"/>
      <c r="L194" s="39"/>
      <c r="M194" s="37" t="str">
        <f t="shared" si="42"/>
        <v/>
      </c>
      <c r="N194" s="27"/>
      <c r="O194" s="28"/>
      <c r="P194" s="29"/>
      <c r="Q194" s="28"/>
      <c r="R194" s="26" t="str">
        <f t="shared" si="50"/>
        <v/>
      </c>
      <c r="S194" s="62"/>
      <c r="T194" s="179" t="str">
        <f ca="1">INDEX('NTS ONLY_set_year'!E:E,MATCH(TEXT($X194,"Ddd"),'NTS ONLY_set_year'!C:C,0))</f>
        <v>Dim</v>
      </c>
      <c r="U194" s="249" t="str">
        <f t="shared" ca="1" si="51"/>
        <v>juin</v>
      </c>
      <c r="V194" s="184"/>
      <c r="W194" s="179"/>
      <c r="X194" s="430">
        <f t="shared" ca="1" si="55"/>
        <v>42155</v>
      </c>
      <c r="Y194" s="568" t="str">
        <f t="shared" ca="1" si="52"/>
        <v>Dim. juin , 2015</v>
      </c>
      <c r="Z194" s="431">
        <f t="shared" ca="1" si="43"/>
        <v>30</v>
      </c>
      <c r="AA194" s="432">
        <f t="shared" ca="1" si="44"/>
        <v>6</v>
      </c>
      <c r="AB194" s="229">
        <f t="shared" ca="1" si="53"/>
        <v>0</v>
      </c>
      <c r="AC194" s="179"/>
      <c r="AD194" s="179"/>
      <c r="AE194" s="179"/>
      <c r="AF194" s="433">
        <f t="shared" ca="1" si="45"/>
        <v>99</v>
      </c>
      <c r="AG194" s="434">
        <f ca="1">MIN(AF194:AF$195)</f>
        <v>99</v>
      </c>
      <c r="AH194" s="178" t="b">
        <f t="shared" si="46"/>
        <v>0</v>
      </c>
      <c r="AI194" s="179"/>
      <c r="AJ194" s="435">
        <f t="shared" ca="1" si="47"/>
        <v>0</v>
      </c>
      <c r="AK194" s="229">
        <f>IF(D194&lt;&gt;D193,MAX(L$20:L193),AK193)</f>
        <v>0</v>
      </c>
      <c r="AL194" s="185" t="str">
        <f t="shared" si="56"/>
        <v>- -</v>
      </c>
      <c r="AM194" s="185">
        <f>MIN(K$194:K195)</f>
        <v>0</v>
      </c>
      <c r="AN194" s="438" t="str">
        <f t="shared" si="57"/>
        <v>- -</v>
      </c>
      <c r="AO194" s="178"/>
      <c r="AP194" s="438">
        <f t="shared" si="54"/>
        <v>999</v>
      </c>
      <c r="AQ194" s="431">
        <f t="shared" ca="1" si="48"/>
        <v>1</v>
      </c>
      <c r="AR194" s="431">
        <f t="shared" ca="1" si="49"/>
        <v>0</v>
      </c>
      <c r="AS194" s="178"/>
      <c r="AT194" s="178"/>
      <c r="AU194" s="361" t="str">
        <f>IF($C194=$AB$15,'NTS ONLY_set_year'!$E$143," ")&amp;$D194</f>
        <v xml:space="preserve"> </v>
      </c>
      <c r="AV194" s="178">
        <f t="shared" ca="1" si="59"/>
        <v>0</v>
      </c>
      <c r="AW194" s="262">
        <f t="shared" ca="1" si="60"/>
        <v>0</v>
      </c>
      <c r="AX194" s="178"/>
      <c r="AY194" s="178"/>
      <c r="AZ194" s="178"/>
      <c r="BA194" s="178"/>
      <c r="BB194" s="178"/>
      <c r="BC194" s="178"/>
      <c r="BD194" s="178"/>
      <c r="BE194" s="178"/>
      <c r="BF194" s="178"/>
      <c r="BG194" s="178"/>
      <c r="BH194" s="178"/>
      <c r="BI194" s="178"/>
      <c r="BJ194" s="178"/>
      <c r="BK194" s="178"/>
      <c r="BL194" s="178"/>
      <c r="BM194" s="535">
        <f t="shared" si="58"/>
        <v>1</v>
      </c>
      <c r="BN194" s="361">
        <f t="shared" si="58"/>
        <v>1</v>
      </c>
      <c r="BO194" s="178"/>
      <c r="BP194" s="179"/>
      <c r="BQ194" s="325"/>
      <c r="BR194" s="10"/>
      <c r="BS194" s="10"/>
      <c r="BT194" s="10"/>
      <c r="IU194" s="21"/>
    </row>
    <row r="195" spans="1:255" customFormat="1" ht="12.75">
      <c r="A195" s="5"/>
      <c r="B195" s="10"/>
      <c r="C195" s="10"/>
      <c r="D195" s="10"/>
      <c r="E195" s="10"/>
      <c r="F195" s="10"/>
      <c r="G195" s="40"/>
      <c r="H195" s="10"/>
      <c r="I195" s="10"/>
      <c r="J195" s="10"/>
      <c r="K195" s="10"/>
      <c r="L195" s="10"/>
      <c r="M195" s="10"/>
      <c r="N195" s="10"/>
      <c r="O195" s="10"/>
      <c r="P195" s="10"/>
      <c r="Q195" s="10"/>
      <c r="R195" s="10"/>
      <c r="S195" s="440"/>
      <c r="T195" s="440"/>
      <c r="U195" s="440"/>
      <c r="V195" s="440"/>
      <c r="W195" s="440"/>
      <c r="X195" s="440"/>
      <c r="Y195" s="440"/>
      <c r="Z195" s="441">
        <f ca="1">Z194</f>
        <v>30</v>
      </c>
      <c r="AA195" s="442"/>
      <c r="AB195" s="442"/>
      <c r="AC195" s="440"/>
      <c r="AD195" s="440"/>
      <c r="AE195" s="440"/>
      <c r="AF195" s="440"/>
      <c r="AG195" s="440"/>
      <c r="AH195" s="442"/>
      <c r="AI195" s="440"/>
      <c r="AJ195" s="440"/>
      <c r="AK195" s="442"/>
      <c r="AL195" s="442"/>
      <c r="AM195" s="442"/>
      <c r="AN195" s="442"/>
      <c r="AO195" s="442"/>
      <c r="AP195" s="442"/>
      <c r="AQ195" s="442"/>
      <c r="AR195" s="442"/>
      <c r="AS195" s="442"/>
      <c r="AT195" s="442"/>
      <c r="AU195" s="442"/>
      <c r="AV195" s="442"/>
      <c r="AW195" s="442"/>
      <c r="AX195" s="442"/>
      <c r="AY195" s="442"/>
      <c r="AZ195" s="442"/>
      <c r="BA195" s="442"/>
      <c r="BB195" s="442"/>
      <c r="BC195" s="442"/>
      <c r="BD195" s="442"/>
      <c r="BE195" s="442"/>
      <c r="BF195" s="442"/>
      <c r="BG195" s="442"/>
      <c r="BH195" s="442"/>
      <c r="BI195" s="442"/>
      <c r="BJ195" s="442"/>
      <c r="BK195" s="442"/>
      <c r="BL195" s="442"/>
      <c r="BM195" s="442"/>
      <c r="BN195" s="442"/>
      <c r="BO195" s="442"/>
      <c r="BP195" s="179"/>
      <c r="BQ195" s="440"/>
      <c r="BR195" s="10"/>
      <c r="BS195" s="10"/>
      <c r="BT195" s="10"/>
      <c r="IU195" s="21"/>
    </row>
    <row r="196" spans="1:255" ht="27.95" customHeight="1">
      <c r="F196" s="911" t="str">
        <f>'NTS ONLY_set_year'!$E$133&amp;"
"&amp;'NTS ONLY_set_year'!$E$5</f>
        <v xml:space="preserve">© PricewaterhouseCoopers LLP/s.r.l./s.e.n.c.r.l., une société à responsabilité limitée de l’Ontario, 2015. Tous droits réservés.
PwC s’entend du cabinet canadien, et quelquefois du réseau mondial de PwC. Chaque société membre est une entité distincte sur le plan juridique. Pour obtenir de plus amples renseignements, visitez notre site Web à l’adresse : www.pwc.com/structure. Ces renseignements sont fournis à titre d’information seulement et n’ont pas pour objet de remplacer les conseils d’un professionnel.
</v>
      </c>
      <c r="G196" s="911"/>
      <c r="H196" s="911"/>
      <c r="I196" s="911"/>
      <c r="J196" s="911"/>
      <c r="K196" s="911"/>
      <c r="L196" s="911"/>
      <c r="M196" s="911"/>
      <c r="N196" s="911"/>
      <c r="O196" s="911"/>
      <c r="P196" s="911"/>
      <c r="Q196" s="911"/>
      <c r="R196" s="911"/>
      <c r="T196" s="5"/>
      <c r="U196" s="5"/>
      <c r="V196" s="30"/>
      <c r="AB196" s="184"/>
      <c r="AC196" s="315">
        <f ca="1">Z195</f>
        <v>30</v>
      </c>
      <c r="AD196" s="185"/>
      <c r="AE196" s="185"/>
      <c r="AH196" s="184"/>
      <c r="AL196" s="184"/>
      <c r="AM196" s="184"/>
      <c r="BP196" s="185"/>
      <c r="BQ196" s="185"/>
      <c r="BR196" s="185"/>
      <c r="BS196" s="184"/>
      <c r="BT196" s="184"/>
      <c r="BU196" s="5"/>
      <c r="BV196" s="5"/>
      <c r="BW196" s="5"/>
      <c r="IU196"/>
    </row>
    <row r="197" spans="1:255" ht="27.95" customHeight="1">
      <c r="F197" s="911"/>
      <c r="G197" s="911"/>
      <c r="H197" s="911"/>
      <c r="I197" s="911"/>
      <c r="J197" s="911"/>
      <c r="K197" s="911"/>
      <c r="L197" s="911"/>
      <c r="M197" s="911"/>
      <c r="N197" s="911"/>
      <c r="O197" s="911"/>
      <c r="P197" s="911"/>
      <c r="Q197" s="911"/>
      <c r="R197" s="911"/>
      <c r="T197" s="5"/>
      <c r="U197" s="5"/>
      <c r="V197" s="30"/>
      <c r="AB197" s="184"/>
      <c r="AC197" s="315">
        <f ca="1">AC196</f>
        <v>30</v>
      </c>
      <c r="AD197" s="185"/>
      <c r="AE197" s="185"/>
      <c r="AH197" s="184"/>
      <c r="AL197" s="184"/>
      <c r="AM197" s="184"/>
      <c r="BP197" s="185"/>
      <c r="BQ197" s="185"/>
      <c r="BR197" s="185"/>
      <c r="BS197" s="184"/>
      <c r="BT197" s="184"/>
      <c r="BU197" s="5"/>
      <c r="BV197" s="5"/>
      <c r="BW197" s="5"/>
      <c r="IU197"/>
    </row>
    <row r="198" spans="1:255" s="41" customFormat="1" ht="27.95" customHeight="1">
      <c r="A198" s="5"/>
      <c r="B198" s="5"/>
      <c r="C198" s="5"/>
      <c r="D198" s="5"/>
      <c r="E198" s="5"/>
      <c r="F198" s="911"/>
      <c r="G198" s="911"/>
      <c r="H198" s="911"/>
      <c r="I198" s="911"/>
      <c r="J198" s="911"/>
      <c r="K198" s="911"/>
      <c r="L198" s="911"/>
      <c r="M198" s="911"/>
      <c r="N198" s="911"/>
      <c r="O198" s="911"/>
      <c r="P198" s="911"/>
      <c r="Q198" s="911"/>
      <c r="R198" s="911"/>
      <c r="T198" s="42"/>
      <c r="U198" s="76"/>
      <c r="V198" s="63"/>
      <c r="W198" s="317"/>
      <c r="X198" s="317"/>
      <c r="Y198" s="317"/>
      <c r="Z198" s="317"/>
      <c r="AA198" s="317"/>
      <c r="AB198" s="317"/>
      <c r="AC198" s="318">
        <f ca="1">AC197</f>
        <v>30</v>
      </c>
      <c r="AD198" s="319"/>
      <c r="AE198" s="319"/>
      <c r="AF198" s="317"/>
      <c r="AG198" s="317"/>
      <c r="AH198" s="317"/>
      <c r="AI198" s="317"/>
      <c r="AJ198" s="317"/>
      <c r="AK198" s="319"/>
      <c r="AL198" s="317"/>
      <c r="AM198" s="317"/>
      <c r="AN198" s="319"/>
      <c r="AO198" s="319"/>
      <c r="AP198" s="319"/>
      <c r="AQ198" s="319"/>
      <c r="AR198" s="319"/>
      <c r="AS198" s="319"/>
      <c r="AT198" s="319"/>
      <c r="AU198" s="319"/>
      <c r="AV198" s="319"/>
      <c r="AW198" s="319"/>
      <c r="AX198" s="319"/>
      <c r="AY198" s="319"/>
      <c r="AZ198" s="319"/>
      <c r="BA198" s="319"/>
      <c r="BB198" s="319"/>
      <c r="BC198" s="319"/>
      <c r="BD198" s="319"/>
      <c r="BE198" s="319"/>
      <c r="BF198" s="319"/>
      <c r="BG198" s="319"/>
      <c r="BH198" s="319"/>
      <c r="BI198" s="319"/>
      <c r="BJ198" s="319"/>
      <c r="BK198" s="319"/>
      <c r="BL198" s="319"/>
      <c r="BM198" s="319"/>
      <c r="BN198" s="319"/>
      <c r="BO198" s="319"/>
      <c r="BP198" s="319"/>
      <c r="BQ198" s="319"/>
      <c r="BR198" s="319"/>
      <c r="BS198" s="317"/>
      <c r="BT198" s="317"/>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ht="12.75">
      <c r="G199" s="41"/>
      <c r="S199" s="30"/>
      <c r="Z199" s="315">
        <f ca="1">AC198</f>
        <v>30</v>
      </c>
      <c r="AA199" s="185"/>
    </row>
    <row r="200" spans="1:255" customFormat="1" ht="12.75">
      <c r="T200" s="179"/>
      <c r="U200" s="179"/>
      <c r="V200" s="179"/>
      <c r="W200" s="179"/>
      <c r="X200" s="179"/>
      <c r="Y200" s="179"/>
      <c r="Z200" s="179"/>
      <c r="AA200" s="179"/>
      <c r="AB200" s="179"/>
      <c r="AC200" s="179"/>
      <c r="AD200" s="179"/>
      <c r="AE200" s="179"/>
      <c r="AF200" s="179"/>
      <c r="AG200" s="179"/>
      <c r="AH200" s="178"/>
      <c r="AI200" s="179"/>
      <c r="AJ200" s="179"/>
      <c r="AK200" s="179"/>
      <c r="AL200" s="179"/>
      <c r="AM200" s="179"/>
      <c r="AN200" s="179"/>
      <c r="AO200" s="179"/>
      <c r="AP200" s="179"/>
      <c r="AQ200" s="179"/>
      <c r="AR200" s="179"/>
      <c r="AS200" s="179"/>
      <c r="AT200" s="179"/>
      <c r="AU200" s="179"/>
      <c r="AV200" s="179"/>
      <c r="AW200" s="179"/>
      <c r="AX200" s="179"/>
      <c r="AY200" s="179"/>
      <c r="AZ200" s="179"/>
      <c r="BA200" s="179"/>
      <c r="BB200" s="179"/>
      <c r="BC200" s="179"/>
      <c r="BD200" s="179"/>
      <c r="BE200" s="179"/>
      <c r="BF200" s="179"/>
      <c r="BG200" s="179"/>
      <c r="BH200" s="179"/>
      <c r="BI200" s="179"/>
      <c r="BJ200" s="179"/>
      <c r="BK200" s="179"/>
      <c r="BL200" s="179"/>
      <c r="BM200" s="179"/>
      <c r="BN200" s="179"/>
      <c r="BO200" s="179"/>
      <c r="BP200" s="179"/>
      <c r="BQ200" s="179"/>
    </row>
    <row r="201" spans="1:255" customFormat="1" ht="12.75">
      <c r="T201" s="179"/>
      <c r="U201" s="836" t="str">
        <f ca="1">$X$11</f>
        <v/>
      </c>
      <c r="V201" s="837"/>
      <c r="W201" s="837"/>
      <c r="X201" s="837"/>
      <c r="Y201" s="837"/>
      <c r="Z201" s="837"/>
      <c r="AA201" s="837"/>
      <c r="AB201" s="838"/>
      <c r="AC201" s="179"/>
      <c r="AD201" s="179"/>
      <c r="AE201" s="179"/>
      <c r="AF201" s="179"/>
      <c r="AG201" s="179"/>
      <c r="AH201" s="178"/>
      <c r="AI201" s="179"/>
      <c r="AJ201" s="179"/>
      <c r="AK201" s="179"/>
      <c r="AL201" s="179"/>
      <c r="AM201" s="179"/>
      <c r="AN201" s="179"/>
      <c r="AO201" s="179"/>
      <c r="AP201" s="179"/>
      <c r="AQ201" s="179"/>
      <c r="AR201" s="179"/>
      <c r="AS201" s="179"/>
      <c r="AT201" s="179"/>
      <c r="AU201" s="179"/>
      <c r="AV201" s="179"/>
      <c r="AW201" s="179"/>
      <c r="AX201" s="179"/>
      <c r="AY201" s="179"/>
      <c r="AZ201" s="179"/>
      <c r="BA201" s="179"/>
      <c r="BB201" s="179"/>
      <c r="BC201" s="179"/>
      <c r="BD201" s="179"/>
      <c r="BE201" s="179"/>
      <c r="BF201" s="179"/>
      <c r="BG201" s="179"/>
      <c r="BH201" s="179"/>
      <c r="BI201" s="179"/>
      <c r="BJ201" s="179"/>
      <c r="BK201" s="179"/>
      <c r="BL201" s="179"/>
      <c r="BM201" s="179"/>
      <c r="BN201" s="179"/>
      <c r="BO201" s="179"/>
      <c r="BP201" s="179"/>
      <c r="BQ201" s="179"/>
    </row>
    <row r="202" spans="1:255" customFormat="1" ht="12.75">
      <c r="T202" s="179"/>
      <c r="U202" s="902"/>
      <c r="V202" s="903"/>
      <c r="W202" s="903"/>
      <c r="X202" s="903"/>
      <c r="Y202" s="903"/>
      <c r="Z202" s="903"/>
      <c r="AA202" s="903"/>
      <c r="AB202" s="904"/>
      <c r="AC202" s="179"/>
      <c r="AD202" s="179"/>
      <c r="AE202" s="179"/>
      <c r="AF202" s="179"/>
      <c r="AG202" s="179"/>
      <c r="AH202" s="178"/>
      <c r="AI202" s="179"/>
      <c r="AJ202" s="179"/>
      <c r="AK202" s="179"/>
      <c r="AL202" s="179"/>
      <c r="AM202" s="179"/>
      <c r="AN202" s="179"/>
      <c r="AO202" s="179"/>
      <c r="AP202" s="179"/>
      <c r="AQ202" s="179"/>
      <c r="AR202" s="179"/>
      <c r="AS202" s="179"/>
      <c r="AT202" s="179"/>
      <c r="AU202" s="179"/>
      <c r="AV202" s="179"/>
      <c r="AW202" s="179"/>
      <c r="AX202" s="179"/>
      <c r="AY202" s="179"/>
      <c r="AZ202" s="179"/>
      <c r="BA202" s="179"/>
      <c r="BB202" s="179"/>
      <c r="BC202" s="179"/>
      <c r="BD202" s="179"/>
      <c r="BE202" s="179"/>
      <c r="BF202" s="179"/>
      <c r="BG202" s="179"/>
      <c r="BH202" s="179"/>
      <c r="BI202" s="179"/>
      <c r="BJ202" s="179"/>
      <c r="BK202" s="179"/>
      <c r="BL202" s="179"/>
      <c r="BM202" s="179"/>
      <c r="BN202" s="179"/>
      <c r="BO202" s="179"/>
      <c r="BP202" s="179"/>
      <c r="BQ202" s="179"/>
    </row>
    <row r="203" spans="1:255" customFormat="1" ht="12.75" hidden="1" customHeight="1">
      <c r="T203" s="179"/>
      <c r="U203" s="179"/>
      <c r="V203" s="179"/>
      <c r="W203" s="179"/>
      <c r="X203" s="179"/>
      <c r="Y203" s="179"/>
      <c r="Z203" s="179"/>
      <c r="AA203" s="179"/>
      <c r="AB203" s="179"/>
      <c r="AC203" s="179"/>
      <c r="AD203" s="179"/>
      <c r="AE203" s="179"/>
      <c r="AF203" s="179"/>
      <c r="AG203" s="179"/>
      <c r="AH203" s="178"/>
      <c r="AI203" s="179"/>
      <c r="AJ203" s="179"/>
      <c r="AK203" s="179"/>
      <c r="AL203" s="179"/>
      <c r="AM203" s="179"/>
      <c r="AN203" s="179"/>
      <c r="AO203" s="179"/>
      <c r="AP203" s="179"/>
      <c r="AQ203" s="179"/>
      <c r="AR203" s="179"/>
      <c r="AS203" s="179"/>
      <c r="AT203" s="179"/>
      <c r="AU203" s="179"/>
      <c r="AV203" s="179"/>
      <c r="AW203" s="179"/>
      <c r="AX203" s="179"/>
      <c r="AY203" s="179"/>
      <c r="AZ203" s="179"/>
      <c r="BA203" s="179"/>
      <c r="BB203" s="179"/>
      <c r="BC203" s="179"/>
      <c r="BD203" s="179"/>
      <c r="BE203" s="179"/>
      <c r="BF203" s="179"/>
      <c r="BG203" s="179"/>
      <c r="BH203" s="179"/>
      <c r="BI203" s="179"/>
      <c r="BJ203" s="179"/>
      <c r="BK203" s="179"/>
      <c r="BL203" s="179"/>
      <c r="BM203" s="179"/>
      <c r="BN203" s="179"/>
      <c r="BO203" s="179"/>
      <c r="BP203" s="179"/>
      <c r="BQ203" s="179"/>
    </row>
    <row r="204" spans="1:255" customFormat="1" ht="12.75" hidden="1" customHeight="1">
      <c r="T204" s="179"/>
      <c r="U204" s="179"/>
      <c r="V204" s="179"/>
      <c r="W204" s="179"/>
      <c r="X204" s="179"/>
      <c r="Y204" s="179"/>
      <c r="Z204" s="179"/>
      <c r="AA204" s="179"/>
      <c r="AB204" s="179"/>
      <c r="AC204" s="179"/>
      <c r="AD204" s="179"/>
      <c r="AE204" s="179"/>
      <c r="AF204" s="179"/>
      <c r="AG204" s="179"/>
      <c r="AH204" s="178"/>
      <c r="AI204" s="179"/>
      <c r="AJ204" s="179"/>
      <c r="AK204" s="179"/>
      <c r="AL204" s="179"/>
      <c r="AM204" s="179"/>
      <c r="AN204" s="179"/>
      <c r="AO204" s="179"/>
      <c r="AP204" s="179"/>
      <c r="AQ204" s="179"/>
      <c r="AR204" s="179"/>
      <c r="AS204" s="179"/>
      <c r="AT204" s="179"/>
      <c r="AU204" s="179"/>
      <c r="AV204" s="179"/>
      <c r="AW204" s="179"/>
      <c r="AX204" s="179"/>
      <c r="AY204" s="179"/>
      <c r="AZ204" s="179"/>
      <c r="BA204" s="179"/>
      <c r="BB204" s="179"/>
      <c r="BC204" s="179"/>
      <c r="BD204" s="179"/>
      <c r="BE204" s="179"/>
      <c r="BF204" s="179"/>
      <c r="BG204" s="179"/>
      <c r="BH204" s="179"/>
      <c r="BI204" s="179"/>
      <c r="BJ204" s="179"/>
      <c r="BK204" s="179"/>
      <c r="BL204" s="179"/>
      <c r="BM204" s="179"/>
      <c r="BN204" s="179"/>
      <c r="BO204" s="179"/>
      <c r="BP204" s="179"/>
      <c r="BQ204" s="179"/>
    </row>
    <row r="205" spans="1:255" customFormat="1" ht="12.75" hidden="1" customHeight="1">
      <c r="T205" s="179"/>
      <c r="U205" s="179"/>
      <c r="V205" s="179"/>
      <c r="W205" s="179"/>
      <c r="X205" s="179"/>
      <c r="Y205" s="179"/>
      <c r="Z205" s="179"/>
      <c r="AA205" s="179"/>
      <c r="AB205" s="179"/>
      <c r="AC205" s="179"/>
      <c r="AD205" s="179"/>
      <c r="AE205" s="179"/>
      <c r="AF205" s="179"/>
      <c r="AG205" s="179"/>
      <c r="AH205" s="178"/>
      <c r="AI205" s="179"/>
      <c r="AJ205" s="179"/>
      <c r="AK205" s="179"/>
      <c r="AL205" s="179"/>
      <c r="AM205" s="179"/>
      <c r="AN205" s="179"/>
      <c r="AO205" s="179"/>
      <c r="AP205" s="179"/>
      <c r="AQ205" s="179"/>
      <c r="AR205" s="179"/>
      <c r="AS205" s="179"/>
      <c r="AT205" s="179"/>
      <c r="AU205" s="179"/>
      <c r="AV205" s="179"/>
      <c r="AW205" s="179"/>
      <c r="AX205" s="179"/>
      <c r="AY205" s="179"/>
      <c r="AZ205" s="179"/>
      <c r="BA205" s="179"/>
      <c r="BB205" s="179"/>
      <c r="BC205" s="179"/>
      <c r="BD205" s="179"/>
      <c r="BE205" s="179"/>
      <c r="BF205" s="179"/>
      <c r="BG205" s="179"/>
      <c r="BH205" s="179"/>
      <c r="BI205" s="179"/>
      <c r="BJ205" s="179"/>
      <c r="BK205" s="179"/>
      <c r="BL205" s="179"/>
      <c r="BM205" s="179"/>
      <c r="BN205" s="179"/>
      <c r="BO205" s="179"/>
      <c r="BP205" s="179"/>
      <c r="BQ205" s="179"/>
    </row>
    <row r="206" spans="1:255" customFormat="1" ht="12.75" hidden="1" customHeight="1">
      <c r="T206" s="179"/>
      <c r="U206" s="179"/>
      <c r="V206" s="179"/>
      <c r="W206" s="179"/>
      <c r="X206" s="179"/>
      <c r="Y206" s="179"/>
      <c r="Z206" s="179"/>
      <c r="AA206" s="179"/>
      <c r="AB206" s="179"/>
      <c r="AC206" s="179"/>
      <c r="AD206" s="179"/>
      <c r="AE206" s="179"/>
      <c r="AF206" s="179"/>
      <c r="AG206" s="179"/>
      <c r="AH206" s="178"/>
      <c r="AI206" s="179"/>
      <c r="AJ206" s="179"/>
      <c r="AK206" s="179"/>
      <c r="AL206" s="179"/>
      <c r="AM206" s="179"/>
      <c r="AN206" s="179"/>
      <c r="AO206" s="179"/>
      <c r="AP206" s="179"/>
      <c r="AQ206" s="179"/>
      <c r="AR206" s="179"/>
      <c r="AS206" s="179"/>
      <c r="AT206" s="179"/>
      <c r="AU206" s="179"/>
      <c r="AV206" s="179"/>
      <c r="AW206" s="179"/>
      <c r="AX206" s="179"/>
      <c r="AY206" s="179"/>
      <c r="AZ206" s="179"/>
      <c r="BA206" s="179"/>
      <c r="BB206" s="179"/>
      <c r="BC206" s="179"/>
      <c r="BD206" s="179"/>
      <c r="BE206" s="179"/>
      <c r="BF206" s="179"/>
      <c r="BG206" s="179"/>
      <c r="BH206" s="179"/>
      <c r="BI206" s="179"/>
      <c r="BJ206" s="179"/>
      <c r="BK206" s="179"/>
      <c r="BL206" s="179"/>
      <c r="BM206" s="179"/>
      <c r="BN206" s="179"/>
      <c r="BO206" s="179"/>
      <c r="BP206" s="179"/>
      <c r="BQ206" s="179"/>
    </row>
    <row r="207" spans="1:255" customFormat="1" ht="12.75" hidden="1" customHeight="1">
      <c r="T207" s="179"/>
      <c r="U207" s="179"/>
      <c r="V207" s="179"/>
      <c r="W207" s="179"/>
      <c r="X207" s="179"/>
      <c r="Y207" s="179"/>
      <c r="Z207" s="179"/>
      <c r="AA207" s="179"/>
      <c r="AB207" s="179"/>
      <c r="AC207" s="179"/>
      <c r="AD207" s="179"/>
      <c r="AE207" s="179"/>
      <c r="AF207" s="179"/>
      <c r="AG207" s="179"/>
      <c r="AH207" s="178"/>
      <c r="AI207" s="179"/>
      <c r="AJ207" s="179"/>
      <c r="AK207" s="179"/>
      <c r="AL207" s="179"/>
      <c r="AM207" s="179"/>
      <c r="AN207" s="179"/>
      <c r="AO207" s="179"/>
      <c r="AP207" s="179"/>
      <c r="AQ207" s="179"/>
      <c r="AR207" s="179"/>
      <c r="AS207" s="179"/>
      <c r="AT207" s="179"/>
      <c r="AU207" s="179"/>
      <c r="AV207" s="179"/>
      <c r="AW207" s="179"/>
      <c r="AX207" s="179"/>
      <c r="AY207" s="179"/>
      <c r="AZ207" s="179"/>
      <c r="BA207" s="179"/>
      <c r="BB207" s="179"/>
      <c r="BC207" s="179"/>
      <c r="BD207" s="179"/>
      <c r="BE207" s="179"/>
      <c r="BF207" s="179"/>
      <c r="BG207" s="179"/>
      <c r="BH207" s="179"/>
      <c r="BI207" s="179"/>
      <c r="BJ207" s="179"/>
      <c r="BK207" s="179"/>
      <c r="BL207" s="179"/>
      <c r="BM207" s="179"/>
      <c r="BN207" s="179"/>
      <c r="BO207" s="179"/>
      <c r="BP207" s="179"/>
      <c r="BQ207" s="179"/>
    </row>
    <row r="208" spans="1:255" customFormat="1" ht="12.75" hidden="1" customHeight="1">
      <c r="T208" s="179"/>
      <c r="U208" s="179"/>
      <c r="V208" s="179"/>
      <c r="W208" s="179"/>
      <c r="X208" s="179"/>
      <c r="Y208" s="179"/>
      <c r="Z208" s="179"/>
      <c r="AA208" s="179"/>
      <c r="AB208" s="179"/>
      <c r="AC208" s="179"/>
      <c r="AD208" s="179"/>
      <c r="AE208" s="179"/>
      <c r="AF208" s="179"/>
      <c r="AG208" s="179"/>
      <c r="AH208" s="178"/>
      <c r="AI208" s="179"/>
      <c r="AJ208" s="179"/>
      <c r="AK208" s="179"/>
      <c r="AL208" s="179"/>
      <c r="AM208" s="179"/>
      <c r="AN208" s="179"/>
      <c r="AO208" s="179"/>
      <c r="AP208" s="179"/>
      <c r="AQ208" s="179"/>
      <c r="AR208" s="179"/>
      <c r="AS208" s="179"/>
      <c r="AT208" s="179"/>
      <c r="AU208" s="179"/>
      <c r="AV208" s="179"/>
      <c r="AW208" s="179"/>
      <c r="AX208" s="179"/>
      <c r="AY208" s="179"/>
      <c r="AZ208" s="179"/>
      <c r="BA208" s="179"/>
      <c r="BB208" s="179"/>
      <c r="BC208" s="179"/>
      <c r="BD208" s="179"/>
      <c r="BE208" s="179"/>
      <c r="BF208" s="179"/>
      <c r="BG208" s="179"/>
      <c r="BH208" s="179"/>
      <c r="BI208" s="179"/>
      <c r="BJ208" s="179"/>
      <c r="BK208" s="179"/>
      <c r="BL208" s="179"/>
      <c r="BM208" s="179"/>
      <c r="BN208" s="179"/>
      <c r="BO208" s="179"/>
      <c r="BP208" s="179"/>
      <c r="BQ208" s="179"/>
    </row>
    <row r="209" spans="20:69" customFormat="1" ht="12.75" hidden="1" customHeight="1">
      <c r="T209" s="179"/>
      <c r="U209" s="179"/>
      <c r="V209" s="179"/>
      <c r="W209" s="179"/>
      <c r="X209" s="179"/>
      <c r="Y209" s="179"/>
      <c r="Z209" s="179"/>
      <c r="AA209" s="179"/>
      <c r="AB209" s="179"/>
      <c r="AC209" s="179"/>
      <c r="AD209" s="179"/>
      <c r="AE209" s="179"/>
      <c r="AF209" s="179"/>
      <c r="AG209" s="179"/>
      <c r="AH209" s="178"/>
      <c r="AI209" s="179"/>
      <c r="AJ209" s="179"/>
      <c r="AK209" s="179"/>
      <c r="AL209" s="179"/>
      <c r="AM209" s="179"/>
      <c r="AN209" s="179"/>
      <c r="AO209" s="179"/>
      <c r="AP209" s="179"/>
      <c r="AQ209" s="179"/>
      <c r="AR209" s="179"/>
      <c r="AS209" s="179"/>
      <c r="AT209" s="179"/>
      <c r="AU209" s="179"/>
      <c r="AV209" s="179"/>
      <c r="AW209" s="179"/>
      <c r="AX209" s="179"/>
      <c r="AY209" s="179"/>
      <c r="AZ209" s="179"/>
      <c r="BA209" s="179"/>
      <c r="BB209" s="179"/>
      <c r="BC209" s="179"/>
      <c r="BD209" s="179"/>
      <c r="BE209" s="179"/>
      <c r="BF209" s="179"/>
      <c r="BG209" s="179"/>
      <c r="BH209" s="179"/>
      <c r="BI209" s="179"/>
      <c r="BJ209" s="179"/>
      <c r="BK209" s="179"/>
      <c r="BL209" s="179"/>
      <c r="BM209" s="179"/>
      <c r="BN209" s="179"/>
      <c r="BO209" s="179"/>
      <c r="BP209" s="179"/>
      <c r="BQ209" s="179"/>
    </row>
    <row r="210" spans="20:69" customFormat="1" ht="12.75" hidden="1" customHeight="1">
      <c r="T210" s="179"/>
      <c r="U210" s="179"/>
      <c r="V210" s="179"/>
      <c r="W210" s="179"/>
      <c r="X210" s="179"/>
      <c r="Y210" s="179"/>
      <c r="Z210" s="179"/>
      <c r="AA210" s="179"/>
      <c r="AB210" s="179"/>
      <c r="AC210" s="179"/>
      <c r="AD210" s="179"/>
      <c r="AE210" s="179"/>
      <c r="AF210" s="179"/>
      <c r="AG210" s="179"/>
      <c r="AH210" s="178"/>
      <c r="AI210" s="179"/>
      <c r="AJ210" s="179"/>
      <c r="AK210" s="179"/>
      <c r="AL210" s="179"/>
      <c r="AM210" s="179"/>
      <c r="AN210" s="179"/>
      <c r="AO210" s="179"/>
      <c r="AP210" s="179"/>
      <c r="AQ210" s="179"/>
      <c r="AR210" s="179"/>
      <c r="AS210" s="179"/>
      <c r="AT210" s="179"/>
      <c r="AU210" s="179"/>
      <c r="AV210" s="179"/>
      <c r="AW210" s="179"/>
      <c r="AX210" s="179"/>
      <c r="AY210" s="179"/>
      <c r="AZ210" s="179"/>
      <c r="BA210" s="179"/>
      <c r="BB210" s="179"/>
      <c r="BC210" s="179"/>
      <c r="BD210" s="179"/>
      <c r="BE210" s="179"/>
      <c r="BF210" s="179"/>
      <c r="BG210" s="179"/>
      <c r="BH210" s="179"/>
      <c r="BI210" s="179"/>
      <c r="BJ210" s="179"/>
      <c r="BK210" s="179"/>
      <c r="BL210" s="179"/>
      <c r="BM210" s="179"/>
      <c r="BN210" s="179"/>
      <c r="BO210" s="179"/>
      <c r="BP210" s="179"/>
      <c r="BQ210" s="179"/>
    </row>
    <row r="211" spans="20:69" customFormat="1" ht="12.75" hidden="1" customHeight="1">
      <c r="T211" s="179"/>
      <c r="U211" s="179"/>
      <c r="V211" s="179"/>
      <c r="W211" s="179"/>
      <c r="X211" s="179"/>
      <c r="Y211" s="179"/>
      <c r="Z211" s="179"/>
      <c r="AA211" s="179"/>
      <c r="AB211" s="179"/>
      <c r="AC211" s="179"/>
      <c r="AD211" s="179"/>
      <c r="AE211" s="179"/>
      <c r="AF211" s="179"/>
      <c r="AG211" s="179"/>
      <c r="AH211" s="178"/>
      <c r="AI211" s="179"/>
      <c r="AJ211" s="179"/>
      <c r="AK211" s="179"/>
      <c r="AL211" s="179"/>
      <c r="AM211" s="179"/>
      <c r="AN211" s="179"/>
      <c r="AO211" s="179"/>
      <c r="AP211" s="179"/>
      <c r="AQ211" s="179"/>
      <c r="AR211" s="179"/>
      <c r="AS211" s="179"/>
      <c r="AT211" s="179"/>
      <c r="AU211" s="179"/>
      <c r="AV211" s="179"/>
      <c r="AW211" s="179"/>
      <c r="AX211" s="179"/>
      <c r="AY211" s="179"/>
      <c r="AZ211" s="179"/>
      <c r="BA211" s="179"/>
      <c r="BB211" s="179"/>
      <c r="BC211" s="179"/>
      <c r="BD211" s="179"/>
      <c r="BE211" s="179"/>
      <c r="BF211" s="179"/>
      <c r="BG211" s="179"/>
      <c r="BH211" s="179"/>
      <c r="BI211" s="179"/>
      <c r="BJ211" s="179"/>
      <c r="BK211" s="179"/>
      <c r="BL211" s="179"/>
      <c r="BM211" s="179"/>
      <c r="BN211" s="179"/>
      <c r="BO211" s="179"/>
      <c r="BP211" s="179"/>
      <c r="BQ211" s="179"/>
    </row>
    <row r="212" spans="20:69" customFormat="1" ht="12.75" hidden="1" customHeight="1">
      <c r="T212" s="179"/>
      <c r="U212" s="179"/>
      <c r="V212" s="179"/>
      <c r="W212" s="179"/>
      <c r="X212" s="179"/>
      <c r="Y212" s="179"/>
      <c r="Z212" s="179"/>
      <c r="AA212" s="179"/>
      <c r="AB212" s="179"/>
      <c r="AC212" s="179"/>
      <c r="AD212" s="179"/>
      <c r="AE212" s="179"/>
      <c r="AF212" s="179"/>
      <c r="AG212" s="179"/>
      <c r="AH212" s="178"/>
      <c r="AI212" s="179"/>
      <c r="AJ212" s="179"/>
      <c r="AK212" s="179"/>
      <c r="AL212" s="179"/>
      <c r="AM212" s="179"/>
      <c r="AN212" s="179"/>
      <c r="AO212" s="179"/>
      <c r="AP212" s="179"/>
      <c r="AQ212" s="179"/>
      <c r="AR212" s="179"/>
      <c r="AS212" s="179"/>
      <c r="AT212" s="179"/>
      <c r="AU212" s="179"/>
      <c r="AV212" s="179"/>
      <c r="AW212" s="179"/>
      <c r="AX212" s="179"/>
      <c r="AY212" s="179"/>
      <c r="AZ212" s="179"/>
      <c r="BA212" s="179"/>
      <c r="BB212" s="179"/>
      <c r="BC212" s="179"/>
      <c r="BD212" s="179"/>
      <c r="BE212" s="179"/>
      <c r="BF212" s="179"/>
      <c r="BG212" s="179"/>
      <c r="BH212" s="179"/>
      <c r="BI212" s="179"/>
      <c r="BJ212" s="179"/>
      <c r="BK212" s="179"/>
      <c r="BL212" s="179"/>
      <c r="BM212" s="179"/>
      <c r="BN212" s="179"/>
      <c r="BO212" s="179"/>
      <c r="BP212" s="179"/>
      <c r="BQ212" s="179"/>
    </row>
    <row r="213" spans="20:69" customFormat="1" ht="12.75" hidden="1" customHeight="1">
      <c r="T213" s="179"/>
      <c r="U213" s="179"/>
      <c r="V213" s="179"/>
      <c r="W213" s="179"/>
      <c r="X213" s="179"/>
      <c r="Y213" s="179"/>
      <c r="Z213" s="179"/>
      <c r="AA213" s="179"/>
      <c r="AB213" s="179"/>
      <c r="AC213" s="179"/>
      <c r="AD213" s="179"/>
      <c r="AE213" s="179"/>
      <c r="AF213" s="179"/>
      <c r="AG213" s="179"/>
      <c r="AH213" s="178"/>
      <c r="AI213" s="179"/>
      <c r="AJ213" s="179"/>
      <c r="AK213" s="179"/>
      <c r="AL213" s="179"/>
      <c r="AM213" s="179"/>
      <c r="AN213" s="179"/>
      <c r="AO213" s="179"/>
      <c r="AP213" s="179"/>
      <c r="AQ213" s="179"/>
      <c r="AR213" s="179"/>
      <c r="AS213" s="179"/>
      <c r="AT213" s="179"/>
      <c r="AU213" s="179"/>
      <c r="AV213" s="179"/>
      <c r="AW213" s="179"/>
      <c r="AX213" s="179"/>
      <c r="AY213" s="179"/>
      <c r="AZ213" s="179"/>
      <c r="BA213" s="179"/>
      <c r="BB213" s="179"/>
      <c r="BC213" s="179"/>
      <c r="BD213" s="179"/>
      <c r="BE213" s="179"/>
      <c r="BF213" s="179"/>
      <c r="BG213" s="179"/>
      <c r="BH213" s="179"/>
      <c r="BI213" s="179"/>
      <c r="BJ213" s="179"/>
      <c r="BK213" s="179"/>
      <c r="BL213" s="179"/>
      <c r="BM213" s="179"/>
      <c r="BN213" s="179"/>
      <c r="BO213" s="179"/>
      <c r="BP213" s="179"/>
      <c r="BQ213" s="179"/>
    </row>
    <row r="214" spans="20:69" customFormat="1" ht="12.75" hidden="1" customHeight="1">
      <c r="T214" s="179"/>
      <c r="U214" s="179"/>
      <c r="V214" s="179"/>
      <c r="W214" s="179"/>
      <c r="X214" s="179"/>
      <c r="Y214" s="179"/>
      <c r="Z214" s="179"/>
      <c r="AA214" s="179"/>
      <c r="AB214" s="179"/>
      <c r="AC214" s="179"/>
      <c r="AD214" s="179"/>
      <c r="AE214" s="179"/>
      <c r="AF214" s="179"/>
      <c r="AG214" s="179"/>
      <c r="AH214" s="178"/>
      <c r="AI214" s="179"/>
      <c r="AJ214" s="179"/>
      <c r="AK214" s="179"/>
      <c r="AL214" s="179"/>
      <c r="AM214" s="179"/>
      <c r="AN214" s="179"/>
      <c r="AO214" s="179"/>
      <c r="AP214" s="179"/>
      <c r="AQ214" s="179"/>
      <c r="AR214" s="179"/>
      <c r="AS214" s="179"/>
      <c r="AT214" s="179"/>
      <c r="AU214" s="179"/>
      <c r="AV214" s="179"/>
      <c r="AW214" s="179"/>
      <c r="AX214" s="179"/>
      <c r="AY214" s="179"/>
      <c r="AZ214" s="179"/>
      <c r="BA214" s="179"/>
      <c r="BB214" s="179"/>
      <c r="BC214" s="179"/>
      <c r="BD214" s="179"/>
      <c r="BE214" s="179"/>
      <c r="BF214" s="179"/>
      <c r="BG214" s="179"/>
      <c r="BH214" s="179"/>
      <c r="BI214" s="179"/>
      <c r="BJ214" s="179"/>
      <c r="BK214" s="179"/>
      <c r="BL214" s="179"/>
      <c r="BM214" s="179"/>
      <c r="BN214" s="179"/>
      <c r="BO214" s="179"/>
      <c r="BP214" s="179"/>
      <c r="BQ214" s="179"/>
    </row>
    <row r="215" spans="20:69" customFormat="1" ht="12.75" hidden="1" customHeight="1">
      <c r="T215" s="179"/>
      <c r="U215" s="179"/>
      <c r="V215" s="179"/>
      <c r="W215" s="179"/>
      <c r="X215" s="179"/>
      <c r="Y215" s="179"/>
      <c r="Z215" s="179"/>
      <c r="AA215" s="179"/>
      <c r="AB215" s="179"/>
      <c r="AC215" s="179"/>
      <c r="AD215" s="179"/>
      <c r="AE215" s="179"/>
      <c r="AF215" s="179"/>
      <c r="AG215" s="179"/>
      <c r="AH215" s="178"/>
      <c r="AI215" s="179"/>
      <c r="AJ215" s="179"/>
      <c r="AK215" s="179"/>
      <c r="AL215" s="179"/>
      <c r="AM215" s="179"/>
      <c r="AN215" s="179"/>
      <c r="AO215" s="179"/>
      <c r="AP215" s="179"/>
      <c r="AQ215" s="179"/>
      <c r="AR215" s="179"/>
      <c r="AS215" s="179"/>
      <c r="AT215" s="179"/>
      <c r="AU215" s="179"/>
      <c r="AV215" s="179"/>
      <c r="AW215" s="179"/>
      <c r="AX215" s="179"/>
      <c r="AY215" s="179"/>
      <c r="AZ215" s="179"/>
      <c r="BA215" s="179"/>
      <c r="BB215" s="179"/>
      <c r="BC215" s="179"/>
      <c r="BD215" s="179"/>
      <c r="BE215" s="179"/>
      <c r="BF215" s="179"/>
      <c r="BG215" s="179"/>
      <c r="BH215" s="179"/>
      <c r="BI215" s="179"/>
      <c r="BJ215" s="179"/>
      <c r="BK215" s="179"/>
      <c r="BL215" s="179"/>
      <c r="BM215" s="179"/>
      <c r="BN215" s="179"/>
      <c r="BO215" s="179"/>
      <c r="BP215" s="179"/>
      <c r="BQ215" s="179"/>
    </row>
    <row r="216" spans="20:69" customFormat="1" ht="12.75" hidden="1" customHeight="1">
      <c r="T216" s="179"/>
      <c r="U216" s="179"/>
      <c r="V216" s="179"/>
      <c r="W216" s="179"/>
      <c r="X216" s="179"/>
      <c r="Y216" s="179"/>
      <c r="Z216" s="179"/>
      <c r="AA216" s="179"/>
      <c r="AB216" s="179"/>
      <c r="AC216" s="179"/>
      <c r="AD216" s="179"/>
      <c r="AE216" s="179"/>
      <c r="AF216" s="179"/>
      <c r="AG216" s="179"/>
      <c r="AH216" s="178"/>
      <c r="AI216" s="179"/>
      <c r="AJ216" s="179"/>
      <c r="AK216" s="179"/>
      <c r="AL216" s="179"/>
      <c r="AM216" s="179"/>
      <c r="AN216" s="179"/>
      <c r="AO216" s="179"/>
      <c r="AP216" s="179"/>
      <c r="AQ216" s="179"/>
      <c r="AR216" s="179"/>
      <c r="AS216" s="179"/>
      <c r="AT216" s="179"/>
      <c r="AU216" s="179"/>
      <c r="AV216" s="179"/>
      <c r="AW216" s="179"/>
      <c r="AX216" s="179"/>
      <c r="AY216" s="179"/>
      <c r="AZ216" s="179"/>
      <c r="BA216" s="179"/>
      <c r="BB216" s="179"/>
      <c r="BC216" s="179"/>
      <c r="BD216" s="179"/>
      <c r="BE216" s="179"/>
      <c r="BF216" s="179"/>
      <c r="BG216" s="179"/>
      <c r="BH216" s="179"/>
      <c r="BI216" s="179"/>
      <c r="BJ216" s="179"/>
      <c r="BK216" s="179"/>
      <c r="BL216" s="179"/>
      <c r="BM216" s="179"/>
      <c r="BN216" s="179"/>
      <c r="BO216" s="179"/>
      <c r="BP216" s="179"/>
      <c r="BQ216" s="179"/>
    </row>
    <row r="217" spans="20:69" customFormat="1" ht="12.75" hidden="1" customHeight="1">
      <c r="T217" s="179"/>
      <c r="U217" s="179"/>
      <c r="V217" s="179"/>
      <c r="W217" s="179"/>
      <c r="X217" s="179"/>
      <c r="Y217" s="179"/>
      <c r="Z217" s="179"/>
      <c r="AA217" s="179"/>
      <c r="AB217" s="179"/>
      <c r="AC217" s="179"/>
      <c r="AD217" s="179"/>
      <c r="AE217" s="179"/>
      <c r="AF217" s="179"/>
      <c r="AG217" s="179"/>
      <c r="AH217" s="178"/>
      <c r="AI217" s="179"/>
      <c r="AJ217" s="179"/>
      <c r="AK217" s="179"/>
      <c r="AL217" s="179"/>
      <c r="AM217" s="179"/>
      <c r="AN217" s="179"/>
      <c r="AO217" s="179"/>
      <c r="AP217" s="179"/>
      <c r="AQ217" s="179"/>
      <c r="AR217" s="179"/>
      <c r="AS217" s="179"/>
      <c r="AT217" s="179"/>
      <c r="AU217" s="179"/>
      <c r="AV217" s="179"/>
      <c r="AW217" s="179"/>
      <c r="AX217" s="179"/>
      <c r="AY217" s="179"/>
      <c r="AZ217" s="179"/>
      <c r="BA217" s="179"/>
      <c r="BB217" s="179"/>
      <c r="BC217" s="179"/>
      <c r="BD217" s="179"/>
      <c r="BE217" s="179"/>
      <c r="BF217" s="179"/>
      <c r="BG217" s="179"/>
      <c r="BH217" s="179"/>
      <c r="BI217" s="179"/>
      <c r="BJ217" s="179"/>
      <c r="BK217" s="179"/>
      <c r="BL217" s="179"/>
      <c r="BM217" s="179"/>
      <c r="BN217" s="179"/>
      <c r="BO217" s="179"/>
      <c r="BP217" s="179"/>
      <c r="BQ217" s="179"/>
    </row>
    <row r="218" spans="20:69" customFormat="1" ht="12.75" hidden="1" customHeight="1">
      <c r="T218" s="179"/>
      <c r="U218" s="179"/>
      <c r="V218" s="179"/>
      <c r="W218" s="179"/>
      <c r="X218" s="179"/>
      <c r="Y218" s="179"/>
      <c r="Z218" s="179"/>
      <c r="AA218" s="179"/>
      <c r="AB218" s="179"/>
      <c r="AC218" s="179"/>
      <c r="AD218" s="179"/>
      <c r="AE218" s="179"/>
      <c r="AF218" s="179"/>
      <c r="AG218" s="179"/>
      <c r="AH218" s="178"/>
      <c r="AI218" s="179"/>
      <c r="AJ218" s="179"/>
      <c r="AK218" s="179"/>
      <c r="AL218" s="179"/>
      <c r="AM218" s="179"/>
      <c r="AN218" s="179"/>
      <c r="AO218" s="179"/>
      <c r="AP218" s="179"/>
      <c r="AQ218" s="179"/>
      <c r="AR218" s="179"/>
      <c r="AS218" s="179"/>
      <c r="AT218" s="179"/>
      <c r="AU218" s="179"/>
      <c r="AV218" s="179"/>
      <c r="AW218" s="179"/>
      <c r="AX218" s="179"/>
      <c r="AY218" s="179"/>
      <c r="AZ218" s="179"/>
      <c r="BA218" s="179"/>
      <c r="BB218" s="179"/>
      <c r="BC218" s="179"/>
      <c r="BD218" s="179"/>
      <c r="BE218" s="179"/>
      <c r="BF218" s="179"/>
      <c r="BG218" s="179"/>
      <c r="BH218" s="179"/>
      <c r="BI218" s="179"/>
      <c r="BJ218" s="179"/>
      <c r="BK218" s="179"/>
      <c r="BL218" s="179"/>
      <c r="BM218" s="179"/>
      <c r="BN218" s="179"/>
      <c r="BO218" s="179"/>
      <c r="BP218" s="179"/>
      <c r="BQ218" s="179"/>
    </row>
    <row r="219" spans="20:69" customFormat="1" ht="12.75" hidden="1" customHeight="1">
      <c r="T219" s="179"/>
      <c r="U219" s="179"/>
      <c r="V219" s="179"/>
      <c r="W219" s="179"/>
      <c r="X219" s="179"/>
      <c r="Y219" s="179"/>
      <c r="Z219" s="179"/>
      <c r="AA219" s="179"/>
      <c r="AB219" s="179"/>
      <c r="AC219" s="179"/>
      <c r="AD219" s="179"/>
      <c r="AE219" s="179"/>
      <c r="AF219" s="179"/>
      <c r="AG219" s="179"/>
      <c r="AH219" s="178"/>
      <c r="AI219" s="179"/>
      <c r="AJ219" s="179"/>
      <c r="AK219" s="179"/>
      <c r="AL219" s="179"/>
      <c r="AM219" s="179"/>
      <c r="AN219" s="179"/>
      <c r="AO219" s="179"/>
      <c r="AP219" s="179"/>
      <c r="AQ219" s="179"/>
      <c r="AR219" s="179"/>
      <c r="AS219" s="179"/>
      <c r="AT219" s="179"/>
      <c r="AU219" s="179"/>
      <c r="AV219" s="179"/>
      <c r="AW219" s="179"/>
      <c r="AX219" s="179"/>
      <c r="AY219" s="179"/>
      <c r="AZ219" s="179"/>
      <c r="BA219" s="179"/>
      <c r="BB219" s="179"/>
      <c r="BC219" s="179"/>
      <c r="BD219" s="179"/>
      <c r="BE219" s="179"/>
      <c r="BF219" s="179"/>
      <c r="BG219" s="179"/>
      <c r="BH219" s="179"/>
      <c r="BI219" s="179"/>
      <c r="BJ219" s="179"/>
      <c r="BK219" s="179"/>
      <c r="BL219" s="179"/>
      <c r="BM219" s="179"/>
      <c r="BN219" s="179"/>
      <c r="BO219" s="179"/>
      <c r="BP219" s="179"/>
      <c r="BQ219" s="179"/>
    </row>
    <row r="220" spans="20:69" customFormat="1" ht="12.75" hidden="1" customHeight="1">
      <c r="T220" s="179"/>
      <c r="U220" s="179"/>
      <c r="V220" s="179"/>
      <c r="W220" s="179"/>
      <c r="X220" s="179"/>
      <c r="Y220" s="179"/>
      <c r="Z220" s="179"/>
      <c r="AA220" s="179"/>
      <c r="AB220" s="179"/>
      <c r="AC220" s="179"/>
      <c r="AD220" s="179"/>
      <c r="AE220" s="179"/>
      <c r="AF220" s="179"/>
      <c r="AG220" s="179"/>
      <c r="AH220" s="178"/>
      <c r="AI220" s="179"/>
      <c r="AJ220" s="179"/>
      <c r="AK220" s="179"/>
      <c r="AL220" s="179"/>
      <c r="AM220" s="179"/>
      <c r="AN220" s="179"/>
      <c r="AO220" s="179"/>
      <c r="AP220" s="179"/>
      <c r="AQ220" s="179"/>
      <c r="AR220" s="179"/>
      <c r="AS220" s="179"/>
      <c r="AT220" s="179"/>
      <c r="AU220" s="179"/>
      <c r="AV220" s="179"/>
      <c r="AW220" s="179"/>
      <c r="AX220" s="179"/>
      <c r="AY220" s="179"/>
      <c r="AZ220" s="179"/>
      <c r="BA220" s="179"/>
      <c r="BB220" s="179"/>
      <c r="BC220" s="179"/>
      <c r="BD220" s="179"/>
      <c r="BE220" s="179"/>
      <c r="BF220" s="179"/>
      <c r="BG220" s="179"/>
      <c r="BH220" s="179"/>
      <c r="BI220" s="179"/>
      <c r="BJ220" s="179"/>
      <c r="BK220" s="179"/>
      <c r="BL220" s="179"/>
      <c r="BM220" s="179"/>
      <c r="BN220" s="179"/>
      <c r="BO220" s="179"/>
      <c r="BP220" s="179"/>
      <c r="BQ220" s="179"/>
    </row>
    <row r="221" spans="20:69" customFormat="1" ht="12.75" hidden="1" customHeight="1">
      <c r="T221" s="179"/>
      <c r="U221" s="179"/>
      <c r="V221" s="179"/>
      <c r="W221" s="179"/>
      <c r="X221" s="179"/>
      <c r="Y221" s="179"/>
      <c r="Z221" s="179"/>
      <c r="AA221" s="179"/>
      <c r="AB221" s="179"/>
      <c r="AC221" s="179"/>
      <c r="AD221" s="179"/>
      <c r="AE221" s="179"/>
      <c r="AF221" s="179"/>
      <c r="AG221" s="179"/>
      <c r="AH221" s="178"/>
      <c r="AI221" s="179"/>
      <c r="AJ221" s="179"/>
      <c r="AK221" s="179"/>
      <c r="AL221" s="179"/>
      <c r="AM221" s="179"/>
      <c r="AN221" s="179"/>
      <c r="AO221" s="179"/>
      <c r="AP221" s="179"/>
      <c r="AQ221" s="179"/>
      <c r="AR221" s="179"/>
      <c r="AS221" s="179"/>
      <c r="AT221" s="179"/>
      <c r="AU221" s="179"/>
      <c r="AV221" s="179"/>
      <c r="AW221" s="179"/>
      <c r="AX221" s="179"/>
      <c r="AY221" s="179"/>
      <c r="AZ221" s="179"/>
      <c r="BA221" s="179"/>
      <c r="BB221" s="179"/>
      <c r="BC221" s="179"/>
      <c r="BD221" s="179"/>
      <c r="BE221" s="179"/>
      <c r="BF221" s="179"/>
      <c r="BG221" s="179"/>
      <c r="BH221" s="179"/>
      <c r="BI221" s="179"/>
      <c r="BJ221" s="179"/>
      <c r="BK221" s="179"/>
      <c r="BL221" s="179"/>
      <c r="BM221" s="179"/>
      <c r="BN221" s="179"/>
      <c r="BO221" s="179"/>
      <c r="BP221" s="179"/>
      <c r="BQ221" s="179"/>
    </row>
    <row r="222" spans="20:69" customFormat="1" ht="12.75" hidden="1" customHeight="1">
      <c r="T222" s="179"/>
      <c r="U222" s="179"/>
      <c r="V222" s="179"/>
      <c r="W222" s="179"/>
      <c r="X222" s="179"/>
      <c r="Y222" s="179"/>
      <c r="Z222" s="179"/>
      <c r="AA222" s="179"/>
      <c r="AB222" s="179"/>
      <c r="AC222" s="179"/>
      <c r="AD222" s="179"/>
      <c r="AE222" s="179"/>
      <c r="AF222" s="179"/>
      <c r="AG222" s="179"/>
      <c r="AH222" s="178"/>
      <c r="AI222" s="179"/>
      <c r="AJ222" s="179"/>
      <c r="AK222" s="179"/>
      <c r="AL222" s="179"/>
      <c r="AM222" s="179"/>
      <c r="AN222" s="179"/>
      <c r="AO222" s="179"/>
      <c r="AP222" s="179"/>
      <c r="AQ222" s="179"/>
      <c r="AR222" s="179"/>
      <c r="AS222" s="179"/>
      <c r="AT222" s="179"/>
      <c r="AU222" s="179"/>
      <c r="AV222" s="179"/>
      <c r="AW222" s="179"/>
      <c r="AX222" s="179"/>
      <c r="AY222" s="179"/>
      <c r="AZ222" s="179"/>
      <c r="BA222" s="179"/>
      <c r="BB222" s="179"/>
      <c r="BC222" s="179"/>
      <c r="BD222" s="179"/>
      <c r="BE222" s="179"/>
      <c r="BF222" s="179"/>
      <c r="BG222" s="179"/>
      <c r="BH222" s="179"/>
      <c r="BI222" s="179"/>
      <c r="BJ222" s="179"/>
      <c r="BK222" s="179"/>
      <c r="BL222" s="179"/>
      <c r="BM222" s="179"/>
      <c r="BN222" s="179"/>
      <c r="BO222" s="179"/>
      <c r="BP222" s="179"/>
      <c r="BQ222" s="179"/>
    </row>
    <row r="223" spans="20:69" customFormat="1" ht="12.75" hidden="1" customHeight="1">
      <c r="T223" s="179"/>
      <c r="U223" s="179"/>
      <c r="V223" s="179"/>
      <c r="W223" s="179"/>
      <c r="X223" s="179"/>
      <c r="Y223" s="179"/>
      <c r="Z223" s="179"/>
      <c r="AA223" s="179"/>
      <c r="AB223" s="179"/>
      <c r="AC223" s="179"/>
      <c r="AD223" s="179"/>
      <c r="AE223" s="179"/>
      <c r="AF223" s="179"/>
      <c r="AG223" s="179"/>
      <c r="AH223" s="178"/>
      <c r="AI223" s="179"/>
      <c r="AJ223" s="179"/>
      <c r="AK223" s="179"/>
      <c r="AL223" s="179"/>
      <c r="AM223" s="179"/>
      <c r="AN223" s="179"/>
      <c r="AO223" s="179"/>
      <c r="AP223" s="179"/>
      <c r="AQ223" s="179"/>
      <c r="AR223" s="179"/>
      <c r="AS223" s="179"/>
      <c r="AT223" s="179"/>
      <c r="AU223" s="179"/>
      <c r="AV223" s="179"/>
      <c r="AW223" s="179"/>
      <c r="AX223" s="179"/>
      <c r="AY223" s="179"/>
      <c r="AZ223" s="179"/>
      <c r="BA223" s="179"/>
      <c r="BB223" s="179"/>
      <c r="BC223" s="179"/>
      <c r="BD223" s="179"/>
      <c r="BE223" s="179"/>
      <c r="BF223" s="179"/>
      <c r="BG223" s="179"/>
      <c r="BH223" s="179"/>
      <c r="BI223" s="179"/>
      <c r="BJ223" s="179"/>
      <c r="BK223" s="179"/>
      <c r="BL223" s="179"/>
      <c r="BM223" s="179"/>
      <c r="BN223" s="179"/>
      <c r="BO223" s="179"/>
      <c r="BP223" s="179"/>
      <c r="BQ223" s="179"/>
    </row>
    <row r="224" spans="20:69" customFormat="1" ht="12.75" hidden="1" customHeight="1">
      <c r="T224" s="179"/>
      <c r="U224" s="179"/>
      <c r="V224" s="179"/>
      <c r="W224" s="179"/>
      <c r="X224" s="179"/>
      <c r="Y224" s="179"/>
      <c r="Z224" s="179"/>
      <c r="AA224" s="179"/>
      <c r="AB224" s="179"/>
      <c r="AC224" s="179"/>
      <c r="AD224" s="179"/>
      <c r="AE224" s="179"/>
      <c r="AF224" s="179"/>
      <c r="AG224" s="179"/>
      <c r="AH224" s="178"/>
      <c r="AI224" s="179"/>
      <c r="AJ224" s="179"/>
      <c r="AK224" s="179"/>
      <c r="AL224" s="179"/>
      <c r="AM224" s="179"/>
      <c r="AN224" s="179"/>
      <c r="AO224" s="179"/>
      <c r="AP224" s="179"/>
      <c r="AQ224" s="179"/>
      <c r="AR224" s="179"/>
      <c r="AS224" s="179"/>
      <c r="AT224" s="179"/>
      <c r="AU224" s="179"/>
      <c r="AV224" s="179"/>
      <c r="AW224" s="179"/>
      <c r="AX224" s="179"/>
      <c r="AY224" s="179"/>
      <c r="AZ224" s="179"/>
      <c r="BA224" s="179"/>
      <c r="BB224" s="179"/>
      <c r="BC224" s="179"/>
      <c r="BD224" s="179"/>
      <c r="BE224" s="179"/>
      <c r="BF224" s="179"/>
      <c r="BG224" s="179"/>
      <c r="BH224" s="179"/>
      <c r="BI224" s="179"/>
      <c r="BJ224" s="179"/>
      <c r="BK224" s="179"/>
      <c r="BL224" s="179"/>
      <c r="BM224" s="179"/>
      <c r="BN224" s="179"/>
      <c r="BO224" s="179"/>
      <c r="BP224" s="179"/>
      <c r="BQ224" s="179"/>
    </row>
    <row r="225" spans="20:69" customFormat="1" ht="12.75" hidden="1" customHeight="1">
      <c r="T225" s="179"/>
      <c r="U225" s="179"/>
      <c r="V225" s="179"/>
      <c r="W225" s="179"/>
      <c r="X225" s="179"/>
      <c r="Y225" s="179"/>
      <c r="Z225" s="179"/>
      <c r="AA225" s="179"/>
      <c r="AB225" s="179"/>
      <c r="AC225" s="179"/>
      <c r="AD225" s="179"/>
      <c r="AE225" s="179"/>
      <c r="AF225" s="179"/>
      <c r="AG225" s="179"/>
      <c r="AH225" s="178"/>
      <c r="AI225" s="179"/>
      <c r="AJ225" s="179"/>
      <c r="AK225" s="179"/>
      <c r="AL225" s="179"/>
      <c r="AM225" s="179"/>
      <c r="AN225" s="179"/>
      <c r="AO225" s="179"/>
      <c r="AP225" s="179"/>
      <c r="AQ225" s="179"/>
      <c r="AR225" s="179"/>
      <c r="AS225" s="179"/>
      <c r="AT225" s="179"/>
      <c r="AU225" s="179"/>
      <c r="AV225" s="179"/>
      <c r="AW225" s="179"/>
      <c r="AX225" s="179"/>
      <c r="AY225" s="179"/>
      <c r="AZ225" s="179"/>
      <c r="BA225" s="179"/>
      <c r="BB225" s="179"/>
      <c r="BC225" s="179"/>
      <c r="BD225" s="179"/>
      <c r="BE225" s="179"/>
      <c r="BF225" s="179"/>
      <c r="BG225" s="179"/>
      <c r="BH225" s="179"/>
      <c r="BI225" s="179"/>
      <c r="BJ225" s="179"/>
      <c r="BK225" s="179"/>
      <c r="BL225" s="179"/>
      <c r="BM225" s="179"/>
      <c r="BN225" s="179"/>
      <c r="BO225" s="179"/>
      <c r="BP225" s="179"/>
      <c r="BQ225" s="179"/>
    </row>
    <row r="226" spans="20:69" customFormat="1" ht="12.75" hidden="1" customHeight="1">
      <c r="T226" s="179"/>
      <c r="U226" s="179"/>
      <c r="V226" s="179"/>
      <c r="W226" s="179"/>
      <c r="X226" s="179"/>
      <c r="Y226" s="179"/>
      <c r="Z226" s="179"/>
      <c r="AA226" s="179"/>
      <c r="AB226" s="179"/>
      <c r="AC226" s="179"/>
      <c r="AD226" s="179"/>
      <c r="AE226" s="179"/>
      <c r="AF226" s="179"/>
      <c r="AG226" s="179"/>
      <c r="AH226" s="178"/>
      <c r="AI226" s="179"/>
      <c r="AJ226" s="179"/>
      <c r="AK226" s="179"/>
      <c r="AL226" s="179"/>
      <c r="AM226" s="179"/>
      <c r="AN226" s="179"/>
      <c r="AO226" s="179"/>
      <c r="AP226" s="179"/>
      <c r="AQ226" s="179"/>
      <c r="AR226" s="179"/>
      <c r="AS226" s="179"/>
      <c r="AT226" s="179"/>
      <c r="AU226" s="179"/>
      <c r="AV226" s="179"/>
      <c r="AW226" s="179"/>
      <c r="AX226" s="179"/>
      <c r="AY226" s="179"/>
      <c r="AZ226" s="179"/>
      <c r="BA226" s="179"/>
      <c r="BB226" s="179"/>
      <c r="BC226" s="179"/>
      <c r="BD226" s="179"/>
      <c r="BE226" s="179"/>
      <c r="BF226" s="179"/>
      <c r="BG226" s="179"/>
      <c r="BH226" s="179"/>
      <c r="BI226" s="179"/>
      <c r="BJ226" s="179"/>
      <c r="BK226" s="179"/>
      <c r="BL226" s="179"/>
      <c r="BM226" s="179"/>
      <c r="BN226" s="179"/>
      <c r="BO226" s="179"/>
      <c r="BP226" s="179"/>
      <c r="BQ226" s="179"/>
    </row>
    <row r="227" spans="20:69" customFormat="1" ht="12.75" hidden="1" customHeight="1">
      <c r="T227" s="179"/>
      <c r="U227" s="179"/>
      <c r="V227" s="179"/>
      <c r="W227" s="179"/>
      <c r="X227" s="179"/>
      <c r="Y227" s="179"/>
      <c r="Z227" s="179"/>
      <c r="AA227" s="179"/>
      <c r="AB227" s="179"/>
      <c r="AC227" s="179"/>
      <c r="AD227" s="179"/>
      <c r="AE227" s="179"/>
      <c r="AF227" s="179"/>
      <c r="AG227" s="179"/>
      <c r="AH227" s="178"/>
      <c r="AI227" s="179"/>
      <c r="AJ227" s="179"/>
      <c r="AK227" s="179"/>
      <c r="AL227" s="179"/>
      <c r="AM227" s="179"/>
      <c r="AN227" s="179"/>
      <c r="AO227" s="179"/>
      <c r="AP227" s="179"/>
      <c r="AQ227" s="179"/>
      <c r="AR227" s="179"/>
      <c r="AS227" s="179"/>
      <c r="AT227" s="179"/>
      <c r="AU227" s="179"/>
      <c r="AV227" s="179"/>
      <c r="AW227" s="179"/>
      <c r="AX227" s="179"/>
      <c r="AY227" s="179"/>
      <c r="AZ227" s="179"/>
      <c r="BA227" s="179"/>
      <c r="BB227" s="179"/>
      <c r="BC227" s="179"/>
      <c r="BD227" s="179"/>
      <c r="BE227" s="179"/>
      <c r="BF227" s="179"/>
      <c r="BG227" s="179"/>
      <c r="BH227" s="179"/>
      <c r="BI227" s="179"/>
      <c r="BJ227" s="179"/>
      <c r="BK227" s="179"/>
      <c r="BL227" s="179"/>
      <c r="BM227" s="179"/>
      <c r="BN227" s="179"/>
      <c r="BO227" s="179"/>
      <c r="BP227" s="179"/>
      <c r="BQ227" s="179"/>
    </row>
    <row r="228" spans="20:69" customFormat="1" ht="12.75" hidden="1" customHeight="1">
      <c r="T228" s="179"/>
      <c r="U228" s="179"/>
      <c r="V228" s="179"/>
      <c r="W228" s="179"/>
      <c r="X228" s="179"/>
      <c r="Y228" s="179"/>
      <c r="Z228" s="179"/>
      <c r="AA228" s="179"/>
      <c r="AB228" s="179"/>
      <c r="AC228" s="179"/>
      <c r="AD228" s="179"/>
      <c r="AE228" s="179"/>
      <c r="AF228" s="179"/>
      <c r="AG228" s="179"/>
      <c r="AH228" s="178"/>
      <c r="AI228" s="179"/>
      <c r="AJ228" s="179"/>
      <c r="AK228" s="179"/>
      <c r="AL228" s="179"/>
      <c r="AM228" s="179"/>
      <c r="AN228" s="179"/>
      <c r="AO228" s="179"/>
      <c r="AP228" s="179"/>
      <c r="AQ228" s="179"/>
      <c r="AR228" s="179"/>
      <c r="AS228" s="179"/>
      <c r="AT228" s="179"/>
      <c r="AU228" s="179"/>
      <c r="AV228" s="179"/>
      <c r="AW228" s="179"/>
      <c r="AX228" s="179"/>
      <c r="AY228" s="179"/>
      <c r="AZ228" s="179"/>
      <c r="BA228" s="179"/>
      <c r="BB228" s="179"/>
      <c r="BC228" s="179"/>
      <c r="BD228" s="179"/>
      <c r="BE228" s="179"/>
      <c r="BF228" s="179"/>
      <c r="BG228" s="179"/>
      <c r="BH228" s="179"/>
      <c r="BI228" s="179"/>
      <c r="BJ228" s="179"/>
      <c r="BK228" s="179"/>
      <c r="BL228" s="179"/>
      <c r="BM228" s="179"/>
      <c r="BN228" s="179"/>
      <c r="BO228" s="179"/>
      <c r="BP228" s="179"/>
      <c r="BQ228" s="179"/>
    </row>
    <row r="229" spans="20:69" customFormat="1" ht="12.75" hidden="1" customHeight="1">
      <c r="T229" s="179"/>
      <c r="U229" s="179"/>
      <c r="V229" s="179"/>
      <c r="W229" s="179"/>
      <c r="X229" s="179"/>
      <c r="Y229" s="179"/>
      <c r="Z229" s="179"/>
      <c r="AA229" s="179"/>
      <c r="AB229" s="179"/>
      <c r="AC229" s="179"/>
      <c r="AD229" s="179"/>
      <c r="AE229" s="179"/>
      <c r="AF229" s="179"/>
      <c r="AG229" s="179"/>
      <c r="AH229" s="178"/>
      <c r="AI229" s="179"/>
      <c r="AJ229" s="179"/>
      <c r="AK229" s="179"/>
      <c r="AL229" s="179"/>
      <c r="AM229" s="179"/>
      <c r="AN229" s="179"/>
      <c r="AO229" s="179"/>
      <c r="AP229" s="179"/>
      <c r="AQ229" s="179"/>
      <c r="AR229" s="179"/>
      <c r="AS229" s="179"/>
      <c r="AT229" s="179"/>
      <c r="AU229" s="179"/>
      <c r="AV229" s="179"/>
      <c r="AW229" s="179"/>
      <c r="AX229" s="179"/>
      <c r="AY229" s="179"/>
      <c r="AZ229" s="179"/>
      <c r="BA229" s="179"/>
      <c r="BB229" s="179"/>
      <c r="BC229" s="179"/>
      <c r="BD229" s="179"/>
      <c r="BE229" s="179"/>
      <c r="BF229" s="179"/>
      <c r="BG229" s="179"/>
      <c r="BH229" s="179"/>
      <c r="BI229" s="179"/>
      <c r="BJ229" s="179"/>
      <c r="BK229" s="179"/>
      <c r="BL229" s="179"/>
      <c r="BM229" s="179"/>
      <c r="BN229" s="179"/>
      <c r="BO229" s="179"/>
      <c r="BP229" s="179"/>
      <c r="BQ229" s="179"/>
    </row>
    <row r="230" spans="20:69" customFormat="1" ht="12.75" hidden="1" customHeight="1">
      <c r="T230" s="179"/>
      <c r="U230" s="179"/>
      <c r="V230" s="179"/>
      <c r="W230" s="179"/>
      <c r="X230" s="179"/>
      <c r="Y230" s="179"/>
      <c r="Z230" s="179"/>
      <c r="AA230" s="179"/>
      <c r="AB230" s="179"/>
      <c r="AC230" s="179"/>
      <c r="AD230" s="179"/>
      <c r="AE230" s="179"/>
      <c r="AF230" s="179"/>
      <c r="AG230" s="179"/>
      <c r="AH230" s="178"/>
      <c r="AI230" s="179"/>
      <c r="AJ230" s="179"/>
      <c r="AK230" s="179"/>
      <c r="AL230" s="179"/>
      <c r="AM230" s="179"/>
      <c r="AN230" s="179"/>
      <c r="AO230" s="179"/>
      <c r="AP230" s="179"/>
      <c r="AQ230" s="179"/>
      <c r="AR230" s="179"/>
      <c r="AS230" s="179"/>
      <c r="AT230" s="179"/>
      <c r="AU230" s="179"/>
      <c r="AV230" s="179"/>
      <c r="AW230" s="179"/>
      <c r="AX230" s="179"/>
      <c r="AY230" s="179"/>
      <c r="AZ230" s="179"/>
      <c r="BA230" s="179"/>
      <c r="BB230" s="179"/>
      <c r="BC230" s="179"/>
      <c r="BD230" s="179"/>
      <c r="BE230" s="179"/>
      <c r="BF230" s="179"/>
      <c r="BG230" s="179"/>
      <c r="BH230" s="179"/>
      <c r="BI230" s="179"/>
      <c r="BJ230" s="179"/>
      <c r="BK230" s="179"/>
      <c r="BL230" s="179"/>
      <c r="BM230" s="179"/>
      <c r="BN230" s="179"/>
      <c r="BO230" s="179"/>
      <c r="BP230" s="179"/>
      <c r="BQ230" s="179"/>
    </row>
    <row r="231" spans="20:69" customFormat="1" ht="12.75" hidden="1" customHeight="1">
      <c r="T231" s="179"/>
      <c r="U231" s="179"/>
      <c r="V231" s="179"/>
      <c r="W231" s="179"/>
      <c r="X231" s="179"/>
      <c r="Y231" s="179"/>
      <c r="Z231" s="179"/>
      <c r="AA231" s="179"/>
      <c r="AB231" s="179"/>
      <c r="AC231" s="179"/>
      <c r="AD231" s="179"/>
      <c r="AE231" s="179"/>
      <c r="AF231" s="179"/>
      <c r="AG231" s="179"/>
      <c r="AH231" s="178"/>
      <c r="AI231" s="179"/>
      <c r="AJ231" s="179"/>
      <c r="AK231" s="179"/>
      <c r="AL231" s="179"/>
      <c r="AM231" s="179"/>
      <c r="AN231" s="179"/>
      <c r="AO231" s="179"/>
      <c r="AP231" s="179"/>
      <c r="AQ231" s="179"/>
      <c r="AR231" s="179"/>
      <c r="AS231" s="179"/>
      <c r="AT231" s="179"/>
      <c r="AU231" s="179"/>
      <c r="AV231" s="179"/>
      <c r="AW231" s="179"/>
      <c r="AX231" s="179"/>
      <c r="AY231" s="179"/>
      <c r="AZ231" s="179"/>
      <c r="BA231" s="179"/>
      <c r="BB231" s="179"/>
      <c r="BC231" s="179"/>
      <c r="BD231" s="179"/>
      <c r="BE231" s="179"/>
      <c r="BF231" s="179"/>
      <c r="BG231" s="179"/>
      <c r="BH231" s="179"/>
      <c r="BI231" s="179"/>
      <c r="BJ231" s="179"/>
      <c r="BK231" s="179"/>
      <c r="BL231" s="179"/>
      <c r="BM231" s="179"/>
      <c r="BN231" s="179"/>
      <c r="BO231" s="179"/>
      <c r="BP231" s="179"/>
      <c r="BQ231" s="179"/>
    </row>
    <row r="232" spans="20:69" customFormat="1" ht="12.75" hidden="1" customHeight="1">
      <c r="T232" s="179"/>
      <c r="U232" s="179"/>
      <c r="V232" s="179"/>
      <c r="W232" s="179"/>
      <c r="X232" s="179"/>
      <c r="Y232" s="179"/>
      <c r="Z232" s="179"/>
      <c r="AA232" s="179"/>
      <c r="AB232" s="179"/>
      <c r="AC232" s="179"/>
      <c r="AD232" s="179"/>
      <c r="AE232" s="179"/>
      <c r="AF232" s="179"/>
      <c r="AG232" s="179"/>
      <c r="AH232" s="178"/>
      <c r="AI232" s="179"/>
      <c r="AJ232" s="179"/>
      <c r="AK232" s="179"/>
      <c r="AL232" s="179"/>
      <c r="AM232" s="179"/>
      <c r="AN232" s="179"/>
      <c r="AO232" s="179"/>
      <c r="AP232" s="179"/>
      <c r="AQ232" s="179"/>
      <c r="AR232" s="179"/>
      <c r="AS232" s="179"/>
      <c r="AT232" s="179"/>
      <c r="AU232" s="179"/>
      <c r="AV232" s="179"/>
      <c r="AW232" s="179"/>
      <c r="AX232" s="179"/>
      <c r="AY232" s="179"/>
      <c r="AZ232" s="179"/>
      <c r="BA232" s="179"/>
      <c r="BB232" s="179"/>
      <c r="BC232" s="179"/>
      <c r="BD232" s="179"/>
      <c r="BE232" s="179"/>
      <c r="BF232" s="179"/>
      <c r="BG232" s="179"/>
      <c r="BH232" s="179"/>
      <c r="BI232" s="179"/>
      <c r="BJ232" s="179"/>
      <c r="BK232" s="179"/>
      <c r="BL232" s="179"/>
      <c r="BM232" s="179"/>
      <c r="BN232" s="179"/>
      <c r="BO232" s="179"/>
      <c r="BP232" s="179"/>
      <c r="BQ232" s="179"/>
    </row>
    <row r="233" spans="20:69" customFormat="1" ht="12.75" hidden="1" customHeight="1">
      <c r="T233" s="179"/>
      <c r="U233" s="179"/>
      <c r="V233" s="179"/>
      <c r="W233" s="179"/>
      <c r="X233" s="179"/>
      <c r="Y233" s="179"/>
      <c r="Z233" s="179"/>
      <c r="AA233" s="179"/>
      <c r="AB233" s="179"/>
      <c r="AC233" s="179"/>
      <c r="AD233" s="179"/>
      <c r="AE233" s="179"/>
      <c r="AF233" s="179"/>
      <c r="AG233" s="179"/>
      <c r="AH233" s="178"/>
      <c r="AI233" s="179"/>
      <c r="AJ233" s="179"/>
      <c r="AK233" s="179"/>
      <c r="AL233" s="179"/>
      <c r="AM233" s="179"/>
      <c r="AN233" s="179"/>
      <c r="AO233" s="179"/>
      <c r="AP233" s="179"/>
      <c r="AQ233" s="179"/>
      <c r="AR233" s="179"/>
      <c r="AS233" s="179"/>
      <c r="AT233" s="179"/>
      <c r="AU233" s="179"/>
      <c r="AV233" s="179"/>
      <c r="AW233" s="179"/>
      <c r="AX233" s="179"/>
      <c r="AY233" s="179"/>
      <c r="AZ233" s="179"/>
      <c r="BA233" s="179"/>
      <c r="BB233" s="179"/>
      <c r="BC233" s="179"/>
      <c r="BD233" s="179"/>
      <c r="BE233" s="179"/>
      <c r="BF233" s="179"/>
      <c r="BG233" s="179"/>
      <c r="BH233" s="179"/>
      <c r="BI233" s="179"/>
      <c r="BJ233" s="179"/>
      <c r="BK233" s="179"/>
      <c r="BL233" s="179"/>
      <c r="BM233" s="179"/>
      <c r="BN233" s="179"/>
      <c r="BO233" s="179"/>
      <c r="BP233" s="179"/>
      <c r="BQ233" s="179"/>
    </row>
    <row r="234" spans="20:69" customFormat="1" ht="12.75" hidden="1" customHeight="1">
      <c r="T234" s="179"/>
      <c r="U234" s="179"/>
      <c r="V234" s="179"/>
      <c r="W234" s="179"/>
      <c r="X234" s="179"/>
      <c r="Y234" s="179"/>
      <c r="Z234" s="179"/>
      <c r="AA234" s="179"/>
      <c r="AB234" s="179"/>
      <c r="AC234" s="179"/>
      <c r="AD234" s="179"/>
      <c r="AE234" s="179"/>
      <c r="AF234" s="179"/>
      <c r="AG234" s="179"/>
      <c r="AH234" s="178"/>
      <c r="AI234" s="179"/>
      <c r="AJ234" s="179"/>
      <c r="AK234" s="179"/>
      <c r="AL234" s="179"/>
      <c r="AM234" s="179"/>
      <c r="AN234" s="179"/>
      <c r="AO234" s="179"/>
      <c r="AP234" s="179"/>
      <c r="AQ234" s="179"/>
      <c r="AR234" s="179"/>
      <c r="AS234" s="179"/>
      <c r="AT234" s="179"/>
      <c r="AU234" s="179"/>
      <c r="AV234" s="179"/>
      <c r="AW234" s="179"/>
      <c r="AX234" s="179"/>
      <c r="AY234" s="179"/>
      <c r="AZ234" s="179"/>
      <c r="BA234" s="179"/>
      <c r="BB234" s="179"/>
      <c r="BC234" s="179"/>
      <c r="BD234" s="179"/>
      <c r="BE234" s="179"/>
      <c r="BF234" s="179"/>
      <c r="BG234" s="179"/>
      <c r="BH234" s="179"/>
      <c r="BI234" s="179"/>
      <c r="BJ234" s="179"/>
      <c r="BK234" s="179"/>
      <c r="BL234" s="179"/>
      <c r="BM234" s="179"/>
      <c r="BN234" s="179"/>
      <c r="BO234" s="179"/>
      <c r="BP234" s="179"/>
      <c r="BQ234" s="179"/>
    </row>
    <row r="235" spans="20:69" customFormat="1" ht="12.75" hidden="1" customHeight="1">
      <c r="T235" s="179"/>
      <c r="U235" s="179"/>
      <c r="V235" s="179"/>
      <c r="W235" s="179"/>
      <c r="X235" s="179"/>
      <c r="Y235" s="179"/>
      <c r="Z235" s="179"/>
      <c r="AA235" s="179"/>
      <c r="AB235" s="179"/>
      <c r="AC235" s="179"/>
      <c r="AD235" s="179"/>
      <c r="AE235" s="179"/>
      <c r="AF235" s="179"/>
      <c r="AG235" s="179"/>
      <c r="AH235" s="178"/>
      <c r="AI235" s="179"/>
      <c r="AJ235" s="179"/>
      <c r="AK235" s="179"/>
      <c r="AL235" s="179"/>
      <c r="AM235" s="179"/>
      <c r="AN235" s="179"/>
      <c r="AO235" s="179"/>
      <c r="AP235" s="179"/>
      <c r="AQ235" s="179"/>
      <c r="AR235" s="179"/>
      <c r="AS235" s="179"/>
      <c r="AT235" s="179"/>
      <c r="AU235" s="179"/>
      <c r="AV235" s="179"/>
      <c r="AW235" s="179"/>
      <c r="AX235" s="179"/>
      <c r="AY235" s="179"/>
      <c r="AZ235" s="179"/>
      <c r="BA235" s="179"/>
      <c r="BB235" s="179"/>
      <c r="BC235" s="179"/>
      <c r="BD235" s="179"/>
      <c r="BE235" s="179"/>
      <c r="BF235" s="179"/>
      <c r="BG235" s="179"/>
      <c r="BH235" s="179"/>
      <c r="BI235" s="179"/>
      <c r="BJ235" s="179"/>
      <c r="BK235" s="179"/>
      <c r="BL235" s="179"/>
      <c r="BM235" s="179"/>
      <c r="BN235" s="179"/>
      <c r="BO235" s="179"/>
      <c r="BP235" s="179"/>
      <c r="BQ235" s="179"/>
    </row>
    <row r="236" spans="20:69" customFormat="1" ht="12.75" hidden="1" customHeight="1">
      <c r="T236" s="179"/>
      <c r="U236" s="179"/>
      <c r="V236" s="179"/>
      <c r="W236" s="179"/>
      <c r="X236" s="179"/>
      <c r="Y236" s="179"/>
      <c r="Z236" s="179"/>
      <c r="AA236" s="179"/>
      <c r="AB236" s="179"/>
      <c r="AC236" s="179"/>
      <c r="AD236" s="179"/>
      <c r="AE236" s="179"/>
      <c r="AF236" s="179"/>
      <c r="AG236" s="179"/>
      <c r="AH236" s="178"/>
      <c r="AI236" s="179"/>
      <c r="AJ236" s="179"/>
      <c r="AK236" s="179"/>
      <c r="AL236" s="179"/>
      <c r="AM236" s="179"/>
      <c r="AN236" s="179"/>
      <c r="AO236" s="179"/>
      <c r="AP236" s="179"/>
      <c r="AQ236" s="179"/>
      <c r="AR236" s="179"/>
      <c r="AS236" s="179"/>
      <c r="AT236" s="179"/>
      <c r="AU236" s="179"/>
      <c r="AV236" s="179"/>
      <c r="AW236" s="179"/>
      <c r="AX236" s="179"/>
      <c r="AY236" s="179"/>
      <c r="AZ236" s="179"/>
      <c r="BA236" s="179"/>
      <c r="BB236" s="179"/>
      <c r="BC236" s="179"/>
      <c r="BD236" s="179"/>
      <c r="BE236" s="179"/>
      <c r="BF236" s="179"/>
      <c r="BG236" s="179"/>
      <c r="BH236" s="179"/>
      <c r="BI236" s="179"/>
      <c r="BJ236" s="179"/>
      <c r="BK236" s="179"/>
      <c r="BL236" s="179"/>
      <c r="BM236" s="179"/>
      <c r="BN236" s="179"/>
      <c r="BO236" s="179"/>
      <c r="BP236" s="179"/>
      <c r="BQ236" s="179"/>
    </row>
    <row r="237" spans="20:69" customFormat="1" ht="12.75" hidden="1" customHeight="1">
      <c r="T237" s="179"/>
      <c r="U237" s="179"/>
      <c r="V237" s="179"/>
      <c r="W237" s="179"/>
      <c r="X237" s="179"/>
      <c r="Y237" s="179"/>
      <c r="Z237" s="179"/>
      <c r="AA237" s="179"/>
      <c r="AB237" s="179"/>
      <c r="AC237" s="179"/>
      <c r="AD237" s="179"/>
      <c r="AE237" s="179"/>
      <c r="AF237" s="179"/>
      <c r="AG237" s="179"/>
      <c r="AH237" s="178"/>
      <c r="AI237" s="179"/>
      <c r="AJ237" s="179"/>
      <c r="AK237" s="179"/>
      <c r="AL237" s="179"/>
      <c r="AM237" s="179"/>
      <c r="AN237" s="179"/>
      <c r="AO237" s="179"/>
      <c r="AP237" s="179"/>
      <c r="AQ237" s="179"/>
      <c r="AR237" s="179"/>
      <c r="AS237" s="179"/>
      <c r="AT237" s="179"/>
      <c r="AU237" s="179"/>
      <c r="AV237" s="179"/>
      <c r="AW237" s="179"/>
      <c r="AX237" s="179"/>
      <c r="AY237" s="179"/>
      <c r="AZ237" s="179"/>
      <c r="BA237" s="179"/>
      <c r="BB237" s="179"/>
      <c r="BC237" s="179"/>
      <c r="BD237" s="179"/>
      <c r="BE237" s="179"/>
      <c r="BF237" s="179"/>
      <c r="BG237" s="179"/>
      <c r="BH237" s="179"/>
      <c r="BI237" s="179"/>
      <c r="BJ237" s="179"/>
      <c r="BK237" s="179"/>
      <c r="BL237" s="179"/>
      <c r="BM237" s="179"/>
      <c r="BN237" s="179"/>
      <c r="BO237" s="179"/>
      <c r="BP237" s="179"/>
      <c r="BQ237" s="179"/>
    </row>
    <row r="238" spans="20:69" customFormat="1" ht="12.75" hidden="1" customHeight="1">
      <c r="T238" s="179"/>
      <c r="U238" s="179"/>
      <c r="V238" s="179"/>
      <c r="W238" s="179"/>
      <c r="X238" s="179"/>
      <c r="Y238" s="179"/>
      <c r="Z238" s="179"/>
      <c r="AA238" s="179"/>
      <c r="AB238" s="179"/>
      <c r="AC238" s="179"/>
      <c r="AD238" s="179"/>
      <c r="AE238" s="179"/>
      <c r="AF238" s="179"/>
      <c r="AG238" s="179"/>
      <c r="AH238" s="178"/>
      <c r="AI238" s="179"/>
      <c r="AJ238" s="179"/>
      <c r="AK238" s="179"/>
      <c r="AL238" s="179"/>
      <c r="AM238" s="179"/>
      <c r="AN238" s="179"/>
      <c r="AO238" s="179"/>
      <c r="AP238" s="179"/>
      <c r="AQ238" s="179"/>
      <c r="AR238" s="179"/>
      <c r="AS238" s="179"/>
      <c r="AT238" s="179"/>
      <c r="AU238" s="179"/>
      <c r="AV238" s="179"/>
      <c r="AW238" s="179"/>
      <c r="AX238" s="179"/>
      <c r="AY238" s="179"/>
      <c r="AZ238" s="179"/>
      <c r="BA238" s="179"/>
      <c r="BB238" s="179"/>
      <c r="BC238" s="179"/>
      <c r="BD238" s="179"/>
      <c r="BE238" s="179"/>
      <c r="BF238" s="179"/>
      <c r="BG238" s="179"/>
      <c r="BH238" s="179"/>
      <c r="BI238" s="179"/>
      <c r="BJ238" s="179"/>
      <c r="BK238" s="179"/>
      <c r="BL238" s="179"/>
      <c r="BM238" s="179"/>
      <c r="BN238" s="179"/>
      <c r="BO238" s="179"/>
      <c r="BP238" s="179"/>
      <c r="BQ238" s="179"/>
    </row>
    <row r="239" spans="20:69" customFormat="1" ht="12.75" hidden="1" customHeight="1">
      <c r="T239" s="179"/>
      <c r="U239" s="179"/>
      <c r="V239" s="179"/>
      <c r="W239" s="179"/>
      <c r="X239" s="179"/>
      <c r="Y239" s="179"/>
      <c r="Z239" s="179"/>
      <c r="AA239" s="179"/>
      <c r="AB239" s="179"/>
      <c r="AC239" s="179"/>
      <c r="AD239" s="179"/>
      <c r="AE239" s="179"/>
      <c r="AF239" s="179"/>
      <c r="AG239" s="179"/>
      <c r="AH239" s="178"/>
      <c r="AI239" s="179"/>
      <c r="AJ239" s="179"/>
      <c r="AK239" s="179"/>
      <c r="AL239" s="179"/>
      <c r="AM239" s="179"/>
      <c r="AN239" s="179"/>
      <c r="AO239" s="179"/>
      <c r="AP239" s="179"/>
      <c r="AQ239" s="179"/>
      <c r="AR239" s="179"/>
      <c r="AS239" s="179"/>
      <c r="AT239" s="179"/>
      <c r="AU239" s="179"/>
      <c r="AV239" s="179"/>
      <c r="AW239" s="179"/>
      <c r="AX239" s="179"/>
      <c r="AY239" s="179"/>
      <c r="AZ239" s="179"/>
      <c r="BA239" s="179"/>
      <c r="BB239" s="179"/>
      <c r="BC239" s="179"/>
      <c r="BD239" s="179"/>
      <c r="BE239" s="179"/>
      <c r="BF239" s="179"/>
      <c r="BG239" s="179"/>
      <c r="BH239" s="179"/>
      <c r="BI239" s="179"/>
      <c r="BJ239" s="179"/>
      <c r="BK239" s="179"/>
      <c r="BL239" s="179"/>
      <c r="BM239" s="179"/>
      <c r="BN239" s="179"/>
      <c r="BO239" s="179"/>
      <c r="BP239" s="179"/>
      <c r="BQ239" s="179"/>
    </row>
    <row r="240" spans="20:69" customFormat="1" ht="12.75" hidden="1" customHeight="1">
      <c r="T240" s="179"/>
      <c r="U240" s="179"/>
      <c r="V240" s="179"/>
      <c r="W240" s="179"/>
      <c r="X240" s="179"/>
      <c r="Y240" s="179"/>
      <c r="Z240" s="179"/>
      <c r="AA240" s="179"/>
      <c r="AB240" s="179"/>
      <c r="AC240" s="179"/>
      <c r="AD240" s="179"/>
      <c r="AE240" s="179"/>
      <c r="AF240" s="179"/>
      <c r="AG240" s="179"/>
      <c r="AH240" s="178"/>
      <c r="AI240" s="179"/>
      <c r="AJ240" s="179"/>
      <c r="AK240" s="179"/>
      <c r="AL240" s="179"/>
      <c r="AM240" s="179"/>
      <c r="AN240" s="179"/>
      <c r="AO240" s="179"/>
      <c r="AP240" s="179"/>
      <c r="AQ240" s="179"/>
      <c r="AR240" s="179"/>
      <c r="AS240" s="179"/>
      <c r="AT240" s="179"/>
      <c r="AU240" s="179"/>
      <c r="AV240" s="179"/>
      <c r="AW240" s="179"/>
      <c r="AX240" s="179"/>
      <c r="AY240" s="179"/>
      <c r="AZ240" s="179"/>
      <c r="BA240" s="179"/>
      <c r="BB240" s="179"/>
      <c r="BC240" s="179"/>
      <c r="BD240" s="179"/>
      <c r="BE240" s="179"/>
      <c r="BF240" s="179"/>
      <c r="BG240" s="179"/>
      <c r="BH240" s="179"/>
      <c r="BI240" s="179"/>
      <c r="BJ240" s="179"/>
      <c r="BK240" s="179"/>
      <c r="BL240" s="179"/>
      <c r="BM240" s="179"/>
      <c r="BN240" s="179"/>
      <c r="BO240" s="179"/>
      <c r="BP240" s="179"/>
      <c r="BQ240" s="179"/>
    </row>
    <row r="241" spans="20:69" customFormat="1" ht="12.75" hidden="1" customHeight="1">
      <c r="T241" s="179"/>
      <c r="U241" s="179"/>
      <c r="V241" s="179"/>
      <c r="W241" s="179"/>
      <c r="X241" s="179"/>
      <c r="Y241" s="179"/>
      <c r="Z241" s="179"/>
      <c r="AA241" s="179"/>
      <c r="AB241" s="179"/>
      <c r="AC241" s="179"/>
      <c r="AD241" s="179"/>
      <c r="AE241" s="179"/>
      <c r="AF241" s="179"/>
      <c r="AG241" s="179"/>
      <c r="AH241" s="178"/>
      <c r="AI241" s="179"/>
      <c r="AJ241" s="179"/>
      <c r="AK241" s="179"/>
      <c r="AL241" s="179"/>
      <c r="AM241" s="179"/>
      <c r="AN241" s="179"/>
      <c r="AO241" s="179"/>
      <c r="AP241" s="179"/>
      <c r="AQ241" s="179"/>
      <c r="AR241" s="179"/>
      <c r="AS241" s="179"/>
      <c r="AT241" s="179"/>
      <c r="AU241" s="179"/>
      <c r="AV241" s="179"/>
      <c r="AW241" s="179"/>
      <c r="AX241" s="179"/>
      <c r="AY241" s="179"/>
      <c r="AZ241" s="179"/>
      <c r="BA241" s="179"/>
      <c r="BB241" s="179"/>
      <c r="BC241" s="179"/>
      <c r="BD241" s="179"/>
      <c r="BE241" s="179"/>
      <c r="BF241" s="179"/>
      <c r="BG241" s="179"/>
      <c r="BH241" s="179"/>
      <c r="BI241" s="179"/>
      <c r="BJ241" s="179"/>
      <c r="BK241" s="179"/>
      <c r="BL241" s="179"/>
      <c r="BM241" s="179"/>
      <c r="BN241" s="179"/>
      <c r="BO241" s="179"/>
      <c r="BP241" s="179"/>
      <c r="BQ241" s="179"/>
    </row>
    <row r="242" spans="20:69" customFormat="1" ht="12.75" hidden="1" customHeight="1">
      <c r="T242" s="179"/>
      <c r="U242" s="179"/>
      <c r="V242" s="179"/>
      <c r="W242" s="179"/>
      <c r="X242" s="179"/>
      <c r="Y242" s="179"/>
      <c r="Z242" s="179"/>
      <c r="AA242" s="179"/>
      <c r="AB242" s="179"/>
      <c r="AC242" s="179"/>
      <c r="AD242" s="179"/>
      <c r="AE242" s="179"/>
      <c r="AF242" s="179"/>
      <c r="AG242" s="179"/>
      <c r="AH242" s="178"/>
      <c r="AI242" s="179"/>
      <c r="AJ242" s="179"/>
      <c r="AK242" s="179"/>
      <c r="AL242" s="179"/>
      <c r="AM242" s="179"/>
      <c r="AN242" s="179"/>
      <c r="AO242" s="179"/>
      <c r="AP242" s="179"/>
      <c r="AQ242" s="179"/>
      <c r="AR242" s="179"/>
      <c r="AS242" s="179"/>
      <c r="AT242" s="179"/>
      <c r="AU242" s="179"/>
      <c r="AV242" s="179"/>
      <c r="AW242" s="179"/>
      <c r="AX242" s="179"/>
      <c r="AY242" s="179"/>
      <c r="AZ242" s="179"/>
      <c r="BA242" s="179"/>
      <c r="BB242" s="179"/>
      <c r="BC242" s="179"/>
      <c r="BD242" s="179"/>
      <c r="BE242" s="179"/>
      <c r="BF242" s="179"/>
      <c r="BG242" s="179"/>
      <c r="BH242" s="179"/>
      <c r="BI242" s="179"/>
      <c r="BJ242" s="179"/>
      <c r="BK242" s="179"/>
      <c r="BL242" s="179"/>
      <c r="BM242" s="179"/>
      <c r="BN242" s="179"/>
      <c r="BO242" s="179"/>
      <c r="BP242" s="179"/>
      <c r="BQ242" s="179"/>
    </row>
    <row r="243" spans="20:69" customFormat="1" ht="12.75" hidden="1" customHeight="1">
      <c r="T243" s="179"/>
      <c r="U243" s="179"/>
      <c r="V243" s="179"/>
      <c r="W243" s="179"/>
      <c r="X243" s="179"/>
      <c r="Y243" s="179"/>
      <c r="Z243" s="179"/>
      <c r="AA243" s="179"/>
      <c r="AB243" s="179"/>
      <c r="AC243" s="179"/>
      <c r="AD243" s="179"/>
      <c r="AE243" s="179"/>
      <c r="AF243" s="179"/>
      <c r="AG243" s="179"/>
      <c r="AH243" s="178"/>
      <c r="AI243" s="179"/>
      <c r="AJ243" s="179"/>
      <c r="AK243" s="179"/>
      <c r="AL243" s="179"/>
      <c r="AM243" s="179"/>
      <c r="AN243" s="179"/>
      <c r="AO243" s="179"/>
      <c r="AP243" s="179"/>
      <c r="AQ243" s="179"/>
      <c r="AR243" s="179"/>
      <c r="AS243" s="179"/>
      <c r="AT243" s="179"/>
      <c r="AU243" s="179"/>
      <c r="AV243" s="179"/>
      <c r="AW243" s="179"/>
      <c r="AX243" s="179"/>
      <c r="AY243" s="179"/>
      <c r="AZ243" s="179"/>
      <c r="BA243" s="179"/>
      <c r="BB243" s="179"/>
      <c r="BC243" s="179"/>
      <c r="BD243" s="179"/>
      <c r="BE243" s="179"/>
      <c r="BF243" s="179"/>
      <c r="BG243" s="179"/>
      <c r="BH243" s="179"/>
      <c r="BI243" s="179"/>
      <c r="BJ243" s="179"/>
      <c r="BK243" s="179"/>
      <c r="BL243" s="179"/>
      <c r="BM243" s="179"/>
      <c r="BN243" s="179"/>
      <c r="BO243" s="179"/>
      <c r="BP243" s="179"/>
      <c r="BQ243" s="179"/>
    </row>
    <row r="244" spans="20:69" customFormat="1" ht="12.75" hidden="1" customHeight="1">
      <c r="T244" s="179"/>
      <c r="U244" s="179"/>
      <c r="V244" s="179"/>
      <c r="W244" s="179"/>
      <c r="X244" s="179"/>
      <c r="Y244" s="179"/>
      <c r="Z244" s="179"/>
      <c r="AA244" s="179"/>
      <c r="AB244" s="179"/>
      <c r="AC244" s="179"/>
      <c r="AD244" s="179"/>
      <c r="AE244" s="179"/>
      <c r="AF244" s="179"/>
      <c r="AG244" s="179"/>
      <c r="AH244" s="178"/>
      <c r="AI244" s="179"/>
      <c r="AJ244" s="179"/>
      <c r="AK244" s="179"/>
      <c r="AL244" s="179"/>
      <c r="AM244" s="179"/>
      <c r="AN244" s="179"/>
      <c r="AO244" s="179"/>
      <c r="AP244" s="179"/>
      <c r="AQ244" s="179"/>
      <c r="AR244" s="179"/>
      <c r="AS244" s="179"/>
      <c r="AT244" s="179"/>
      <c r="AU244" s="179"/>
      <c r="AV244" s="179"/>
      <c r="AW244" s="179"/>
      <c r="AX244" s="179"/>
      <c r="AY244" s="179"/>
      <c r="AZ244" s="179"/>
      <c r="BA244" s="179"/>
      <c r="BB244" s="179"/>
      <c r="BC244" s="179"/>
      <c r="BD244" s="179"/>
      <c r="BE244" s="179"/>
      <c r="BF244" s="179"/>
      <c r="BG244" s="179"/>
      <c r="BH244" s="179"/>
      <c r="BI244" s="179"/>
      <c r="BJ244" s="179"/>
      <c r="BK244" s="179"/>
      <c r="BL244" s="179"/>
      <c r="BM244" s="179"/>
      <c r="BN244" s="179"/>
      <c r="BO244" s="179"/>
      <c r="BP244" s="179"/>
      <c r="BQ244" s="179"/>
    </row>
    <row r="245" spans="20:69" customFormat="1" ht="12.75" hidden="1" customHeight="1">
      <c r="T245" s="179"/>
      <c r="U245" s="179"/>
      <c r="V245" s="179"/>
      <c r="W245" s="179"/>
      <c r="X245" s="179"/>
      <c r="Y245" s="179"/>
      <c r="Z245" s="179"/>
      <c r="AA245" s="179"/>
      <c r="AB245" s="179"/>
      <c r="AC245" s="179"/>
      <c r="AD245" s="179"/>
      <c r="AE245" s="179"/>
      <c r="AF245" s="179"/>
      <c r="AG245" s="179"/>
      <c r="AH245" s="178"/>
      <c r="AI245" s="179"/>
      <c r="AJ245" s="179"/>
      <c r="AK245" s="179"/>
      <c r="AL245" s="179"/>
      <c r="AM245" s="179"/>
      <c r="AN245" s="179"/>
      <c r="AO245" s="179"/>
      <c r="AP245" s="179"/>
      <c r="AQ245" s="179"/>
      <c r="AR245" s="179"/>
      <c r="AS245" s="179"/>
      <c r="AT245" s="179"/>
      <c r="AU245" s="179"/>
      <c r="AV245" s="179"/>
      <c r="AW245" s="179"/>
      <c r="AX245" s="179"/>
      <c r="AY245" s="179"/>
      <c r="AZ245" s="179"/>
      <c r="BA245" s="179"/>
      <c r="BB245" s="179"/>
      <c r="BC245" s="179"/>
      <c r="BD245" s="179"/>
      <c r="BE245" s="179"/>
      <c r="BF245" s="179"/>
      <c r="BG245" s="179"/>
      <c r="BH245" s="179"/>
      <c r="BI245" s="179"/>
      <c r="BJ245" s="179"/>
      <c r="BK245" s="179"/>
      <c r="BL245" s="179"/>
      <c r="BM245" s="179"/>
      <c r="BN245" s="179"/>
      <c r="BO245" s="179"/>
      <c r="BP245" s="179"/>
      <c r="BQ245" s="179"/>
    </row>
    <row r="246" spans="20:69" customFormat="1" ht="12.75" hidden="1" customHeight="1">
      <c r="T246" s="179"/>
      <c r="U246" s="179"/>
      <c r="V246" s="179"/>
      <c r="W246" s="179"/>
      <c r="X246" s="179"/>
      <c r="Y246" s="179"/>
      <c r="Z246" s="179"/>
      <c r="AA246" s="179"/>
      <c r="AB246" s="179"/>
      <c r="AC246" s="179"/>
      <c r="AD246" s="179"/>
      <c r="AE246" s="179"/>
      <c r="AF246" s="179"/>
      <c r="AG246" s="179"/>
      <c r="AH246" s="178"/>
      <c r="AI246" s="179"/>
      <c r="AJ246" s="179"/>
      <c r="AK246" s="179"/>
      <c r="AL246" s="179"/>
      <c r="AM246" s="179"/>
      <c r="AN246" s="179"/>
      <c r="AO246" s="179"/>
      <c r="AP246" s="179"/>
      <c r="AQ246" s="179"/>
      <c r="AR246" s="179"/>
      <c r="AS246" s="179"/>
      <c r="AT246" s="179"/>
      <c r="AU246" s="179"/>
      <c r="AV246" s="179"/>
      <c r="AW246" s="179"/>
      <c r="AX246" s="179"/>
      <c r="AY246" s="179"/>
      <c r="AZ246" s="179"/>
      <c r="BA246" s="179"/>
      <c r="BB246" s="179"/>
      <c r="BC246" s="179"/>
      <c r="BD246" s="179"/>
      <c r="BE246" s="179"/>
      <c r="BF246" s="179"/>
      <c r="BG246" s="179"/>
      <c r="BH246" s="179"/>
      <c r="BI246" s="179"/>
      <c r="BJ246" s="179"/>
      <c r="BK246" s="179"/>
      <c r="BL246" s="179"/>
      <c r="BM246" s="179"/>
      <c r="BN246" s="179"/>
      <c r="BO246" s="179"/>
      <c r="BP246" s="179"/>
      <c r="BQ246" s="179"/>
    </row>
    <row r="247" spans="20:69" customFormat="1" ht="12.75" hidden="1" customHeight="1">
      <c r="T247" s="179"/>
      <c r="U247" s="179"/>
      <c r="V247" s="179"/>
      <c r="W247" s="179"/>
      <c r="X247" s="179"/>
      <c r="Y247" s="179"/>
      <c r="Z247" s="179"/>
      <c r="AA247" s="179"/>
      <c r="AB247" s="179"/>
      <c r="AC247" s="179"/>
      <c r="AD247" s="179"/>
      <c r="AE247" s="179"/>
      <c r="AF247" s="179"/>
      <c r="AG247" s="179"/>
      <c r="AH247" s="178"/>
      <c r="AI247" s="179"/>
      <c r="AJ247" s="179"/>
      <c r="AK247" s="179"/>
      <c r="AL247" s="179"/>
      <c r="AM247" s="179"/>
      <c r="AN247" s="179"/>
      <c r="AO247" s="179"/>
      <c r="AP247" s="179"/>
      <c r="AQ247" s="179"/>
      <c r="AR247" s="179"/>
      <c r="AS247" s="179"/>
      <c r="AT247" s="179"/>
      <c r="AU247" s="179"/>
      <c r="AV247" s="179"/>
      <c r="AW247" s="179"/>
      <c r="AX247" s="179"/>
      <c r="AY247" s="179"/>
      <c r="AZ247" s="179"/>
      <c r="BA247" s="179"/>
      <c r="BB247" s="179"/>
      <c r="BC247" s="179"/>
      <c r="BD247" s="179"/>
      <c r="BE247" s="179"/>
      <c r="BF247" s="179"/>
      <c r="BG247" s="179"/>
      <c r="BH247" s="179"/>
      <c r="BI247" s="179"/>
      <c r="BJ247" s="179"/>
      <c r="BK247" s="179"/>
      <c r="BL247" s="179"/>
      <c r="BM247" s="179"/>
      <c r="BN247" s="179"/>
      <c r="BO247" s="179"/>
      <c r="BP247" s="179"/>
      <c r="BQ247" s="179"/>
    </row>
    <row r="248" spans="20:69" customFormat="1" ht="12.75" hidden="1" customHeight="1">
      <c r="T248" s="179"/>
      <c r="U248" s="179"/>
      <c r="V248" s="179"/>
      <c r="W248" s="179"/>
      <c r="X248" s="179"/>
      <c r="Y248" s="179"/>
      <c r="Z248" s="179"/>
      <c r="AA248" s="179"/>
      <c r="AB248" s="179"/>
      <c r="AC248" s="179"/>
      <c r="AD248" s="179"/>
      <c r="AE248" s="179"/>
      <c r="AF248" s="179"/>
      <c r="AG248" s="179"/>
      <c r="AH248" s="178"/>
      <c r="AI248" s="179"/>
      <c r="AJ248" s="179"/>
      <c r="AK248" s="179"/>
      <c r="AL248" s="179"/>
      <c r="AM248" s="179"/>
      <c r="AN248" s="179"/>
      <c r="AO248" s="179"/>
      <c r="AP248" s="179"/>
      <c r="AQ248" s="179"/>
      <c r="AR248" s="179"/>
      <c r="AS248" s="179"/>
      <c r="AT248" s="179"/>
      <c r="AU248" s="179"/>
      <c r="AV248" s="179"/>
      <c r="AW248" s="179"/>
      <c r="AX248" s="179"/>
      <c r="AY248" s="179"/>
      <c r="AZ248" s="179"/>
      <c r="BA248" s="179"/>
      <c r="BB248" s="179"/>
      <c r="BC248" s="179"/>
      <c r="BD248" s="179"/>
      <c r="BE248" s="179"/>
      <c r="BF248" s="179"/>
      <c r="BG248" s="179"/>
      <c r="BH248" s="179"/>
      <c r="BI248" s="179"/>
      <c r="BJ248" s="179"/>
      <c r="BK248" s="179"/>
      <c r="BL248" s="179"/>
      <c r="BM248" s="179"/>
      <c r="BN248" s="179"/>
      <c r="BO248" s="179"/>
      <c r="BP248" s="179"/>
      <c r="BQ248" s="179"/>
    </row>
    <row r="249" spans="20:69" customFormat="1" ht="12.75" hidden="1" customHeight="1">
      <c r="T249" s="179"/>
      <c r="U249" s="179"/>
      <c r="V249" s="179"/>
      <c r="W249" s="179"/>
      <c r="X249" s="179"/>
      <c r="Y249" s="179"/>
      <c r="Z249" s="179"/>
      <c r="AA249" s="179"/>
      <c r="AB249" s="179"/>
      <c r="AC249" s="179"/>
      <c r="AD249" s="179"/>
      <c r="AE249" s="179"/>
      <c r="AF249" s="179"/>
      <c r="AG249" s="179"/>
      <c r="AH249" s="178"/>
      <c r="AI249" s="179"/>
      <c r="AJ249" s="179"/>
      <c r="AK249" s="179"/>
      <c r="AL249" s="179"/>
      <c r="AM249" s="179"/>
      <c r="AN249" s="179"/>
      <c r="AO249" s="179"/>
      <c r="AP249" s="179"/>
      <c r="AQ249" s="179"/>
      <c r="AR249" s="179"/>
      <c r="AS249" s="179"/>
      <c r="AT249" s="179"/>
      <c r="AU249" s="179"/>
      <c r="AV249" s="179"/>
      <c r="AW249" s="179"/>
      <c r="AX249" s="179"/>
      <c r="AY249" s="179"/>
      <c r="AZ249" s="179"/>
      <c r="BA249" s="179"/>
      <c r="BB249" s="179"/>
      <c r="BC249" s="179"/>
      <c r="BD249" s="179"/>
      <c r="BE249" s="179"/>
      <c r="BF249" s="179"/>
      <c r="BG249" s="179"/>
      <c r="BH249" s="179"/>
      <c r="BI249" s="179"/>
      <c r="BJ249" s="179"/>
      <c r="BK249" s="179"/>
      <c r="BL249" s="179"/>
      <c r="BM249" s="179"/>
      <c r="BN249" s="179"/>
      <c r="BO249" s="179"/>
      <c r="BP249" s="179"/>
      <c r="BQ249" s="179"/>
    </row>
    <row r="250" spans="20:69" customFormat="1" ht="12.75" hidden="1" customHeight="1">
      <c r="T250" s="179"/>
      <c r="U250" s="179"/>
      <c r="V250" s="179"/>
      <c r="W250" s="179"/>
      <c r="X250" s="179"/>
      <c r="Y250" s="179"/>
      <c r="Z250" s="179"/>
      <c r="AA250" s="179"/>
      <c r="AB250" s="179"/>
      <c r="AC250" s="179"/>
      <c r="AD250" s="179"/>
      <c r="AE250" s="179"/>
      <c r="AF250" s="179"/>
      <c r="AG250" s="179"/>
      <c r="AH250" s="178"/>
      <c r="AI250" s="179"/>
      <c r="AJ250" s="179"/>
      <c r="AK250" s="179"/>
      <c r="AL250" s="179"/>
      <c r="AM250" s="179"/>
      <c r="AN250" s="179"/>
      <c r="AO250" s="179"/>
      <c r="AP250" s="179"/>
      <c r="AQ250" s="179"/>
      <c r="AR250" s="179"/>
      <c r="AS250" s="179"/>
      <c r="AT250" s="179"/>
      <c r="AU250" s="179"/>
      <c r="AV250" s="179"/>
      <c r="AW250" s="179"/>
      <c r="AX250" s="179"/>
      <c r="AY250" s="179"/>
      <c r="AZ250" s="179"/>
      <c r="BA250" s="179"/>
      <c r="BB250" s="179"/>
      <c r="BC250" s="179"/>
      <c r="BD250" s="179"/>
      <c r="BE250" s="179"/>
      <c r="BF250" s="179"/>
      <c r="BG250" s="179"/>
      <c r="BH250" s="179"/>
      <c r="BI250" s="179"/>
      <c r="BJ250" s="179"/>
      <c r="BK250" s="179"/>
      <c r="BL250" s="179"/>
      <c r="BM250" s="179"/>
      <c r="BN250" s="179"/>
      <c r="BO250" s="179"/>
      <c r="BP250" s="179"/>
      <c r="BQ250" s="179"/>
    </row>
    <row r="251" spans="20:69" customFormat="1" ht="12.75" hidden="1" customHeight="1">
      <c r="T251" s="179"/>
      <c r="U251" s="179"/>
      <c r="V251" s="179"/>
      <c r="W251" s="179"/>
      <c r="X251" s="179"/>
      <c r="Y251" s="179"/>
      <c r="Z251" s="179"/>
      <c r="AA251" s="179"/>
      <c r="AB251" s="179"/>
      <c r="AC251" s="179"/>
      <c r="AD251" s="179"/>
      <c r="AE251" s="179"/>
      <c r="AF251" s="179"/>
      <c r="AG251" s="179"/>
      <c r="AH251" s="178"/>
      <c r="AI251" s="179"/>
      <c r="AJ251" s="179"/>
      <c r="AK251" s="179"/>
      <c r="AL251" s="179"/>
      <c r="AM251" s="179"/>
      <c r="AN251" s="179"/>
      <c r="AO251" s="179"/>
      <c r="AP251" s="179"/>
      <c r="AQ251" s="179"/>
      <c r="AR251" s="179"/>
      <c r="AS251" s="179"/>
      <c r="AT251" s="179"/>
      <c r="AU251" s="179"/>
      <c r="AV251" s="179"/>
      <c r="AW251" s="179"/>
      <c r="AX251" s="179"/>
      <c r="AY251" s="179"/>
      <c r="AZ251" s="179"/>
      <c r="BA251" s="179"/>
      <c r="BB251" s="179"/>
      <c r="BC251" s="179"/>
      <c r="BD251" s="179"/>
      <c r="BE251" s="179"/>
      <c r="BF251" s="179"/>
      <c r="BG251" s="179"/>
      <c r="BH251" s="179"/>
      <c r="BI251" s="179"/>
      <c r="BJ251" s="179"/>
      <c r="BK251" s="179"/>
      <c r="BL251" s="179"/>
      <c r="BM251" s="179"/>
      <c r="BN251" s="179"/>
      <c r="BO251" s="179"/>
      <c r="BP251" s="179"/>
      <c r="BQ251" s="179"/>
    </row>
    <row r="252" spans="20:69" customFormat="1" ht="12.75" hidden="1" customHeight="1">
      <c r="T252" s="179"/>
      <c r="U252" s="179"/>
      <c r="V252" s="179"/>
      <c r="W252" s="179"/>
      <c r="X252" s="179"/>
      <c r="Y252" s="179"/>
      <c r="Z252" s="179"/>
      <c r="AA252" s="179"/>
      <c r="AB252" s="179"/>
      <c r="AC252" s="179"/>
      <c r="AD252" s="179"/>
      <c r="AE252" s="179"/>
      <c r="AF252" s="179"/>
      <c r="AG252" s="179"/>
      <c r="AH252" s="178"/>
      <c r="AI252" s="179"/>
      <c r="AJ252" s="179"/>
      <c r="AK252" s="179"/>
      <c r="AL252" s="179"/>
      <c r="AM252" s="179"/>
      <c r="AN252" s="179"/>
      <c r="AO252" s="179"/>
      <c r="AP252" s="179"/>
      <c r="AQ252" s="179"/>
      <c r="AR252" s="179"/>
      <c r="AS252" s="179"/>
      <c r="AT252" s="179"/>
      <c r="AU252" s="179"/>
      <c r="AV252" s="179"/>
      <c r="AW252" s="179"/>
      <c r="AX252" s="179"/>
      <c r="AY252" s="179"/>
      <c r="AZ252" s="179"/>
      <c r="BA252" s="179"/>
      <c r="BB252" s="179"/>
      <c r="BC252" s="179"/>
      <c r="BD252" s="179"/>
      <c r="BE252" s="179"/>
      <c r="BF252" s="179"/>
      <c r="BG252" s="179"/>
      <c r="BH252" s="179"/>
      <c r="BI252" s="179"/>
      <c r="BJ252" s="179"/>
      <c r="BK252" s="179"/>
      <c r="BL252" s="179"/>
      <c r="BM252" s="179"/>
      <c r="BN252" s="179"/>
      <c r="BO252" s="179"/>
      <c r="BP252" s="179"/>
      <c r="BQ252" s="179"/>
    </row>
    <row r="253" spans="20:69" customFormat="1" ht="12.75" hidden="1" customHeight="1">
      <c r="T253" s="179"/>
      <c r="U253" s="179"/>
      <c r="V253" s="179"/>
      <c r="W253" s="179"/>
      <c r="X253" s="179"/>
      <c r="Y253" s="179"/>
      <c r="Z253" s="179"/>
      <c r="AA253" s="179"/>
      <c r="AB253" s="179"/>
      <c r="AC253" s="179"/>
      <c r="AD253" s="179"/>
      <c r="AE253" s="179"/>
      <c r="AF253" s="179"/>
      <c r="AG253" s="179"/>
      <c r="AH253" s="178"/>
      <c r="AI253" s="179"/>
      <c r="AJ253" s="179"/>
      <c r="AK253" s="179"/>
      <c r="AL253" s="179"/>
      <c r="AM253" s="179"/>
      <c r="AN253" s="179"/>
      <c r="AO253" s="179"/>
      <c r="AP253" s="179"/>
      <c r="AQ253" s="179"/>
      <c r="AR253" s="179"/>
      <c r="AS253" s="179"/>
      <c r="AT253" s="179"/>
      <c r="AU253" s="179"/>
      <c r="AV253" s="179"/>
      <c r="AW253" s="179"/>
      <c r="AX253" s="179"/>
      <c r="AY253" s="179"/>
      <c r="AZ253" s="179"/>
      <c r="BA253" s="179"/>
      <c r="BB253" s="179"/>
      <c r="BC253" s="179"/>
      <c r="BD253" s="179"/>
      <c r="BE253" s="179"/>
      <c r="BF253" s="179"/>
      <c r="BG253" s="179"/>
      <c r="BH253" s="179"/>
      <c r="BI253" s="179"/>
      <c r="BJ253" s="179"/>
      <c r="BK253" s="179"/>
      <c r="BL253" s="179"/>
      <c r="BM253" s="179"/>
      <c r="BN253" s="179"/>
      <c r="BO253" s="179"/>
      <c r="BP253" s="179"/>
      <c r="BQ253" s="179"/>
    </row>
    <row r="254" spans="20:69" customFormat="1" ht="12.75" hidden="1" customHeight="1">
      <c r="T254" s="179"/>
      <c r="U254" s="179"/>
      <c r="V254" s="179"/>
      <c r="W254" s="179"/>
      <c r="X254" s="179"/>
      <c r="Y254" s="179"/>
      <c r="Z254" s="179"/>
      <c r="AA254" s="179"/>
      <c r="AB254" s="179"/>
      <c r="AC254" s="179"/>
      <c r="AD254" s="179"/>
      <c r="AE254" s="179"/>
      <c r="AF254" s="179"/>
      <c r="AG254" s="179"/>
      <c r="AH254" s="178"/>
      <c r="AI254" s="179"/>
      <c r="AJ254" s="179"/>
      <c r="AK254" s="179"/>
      <c r="AL254" s="179"/>
      <c r="AM254" s="179"/>
      <c r="AN254" s="179"/>
      <c r="AO254" s="179"/>
      <c r="AP254" s="179"/>
      <c r="AQ254" s="179"/>
      <c r="AR254" s="179"/>
      <c r="AS254" s="179"/>
      <c r="AT254" s="179"/>
      <c r="AU254" s="179"/>
      <c r="AV254" s="179"/>
      <c r="AW254" s="179"/>
      <c r="AX254" s="179"/>
      <c r="AY254" s="179"/>
      <c r="AZ254" s="179"/>
      <c r="BA254" s="179"/>
      <c r="BB254" s="179"/>
      <c r="BC254" s="179"/>
      <c r="BD254" s="179"/>
      <c r="BE254" s="179"/>
      <c r="BF254" s="179"/>
      <c r="BG254" s="179"/>
      <c r="BH254" s="179"/>
      <c r="BI254" s="179"/>
      <c r="BJ254" s="179"/>
      <c r="BK254" s="179"/>
      <c r="BL254" s="179"/>
      <c r="BM254" s="179"/>
      <c r="BN254" s="179"/>
      <c r="BO254" s="179"/>
      <c r="BP254" s="179"/>
      <c r="BQ254" s="179"/>
    </row>
    <row r="255" spans="20:69" customFormat="1" ht="12.75" hidden="1" customHeight="1">
      <c r="T255" s="179"/>
      <c r="U255" s="179"/>
      <c r="V255" s="179"/>
      <c r="W255" s="179"/>
      <c r="X255" s="179"/>
      <c r="Y255" s="179"/>
      <c r="Z255" s="179"/>
      <c r="AA255" s="179"/>
      <c r="AB255" s="179"/>
      <c r="AC255" s="179"/>
      <c r="AD255" s="179"/>
      <c r="AE255" s="179"/>
      <c r="AF255" s="179"/>
      <c r="AG255" s="179"/>
      <c r="AH255" s="178"/>
      <c r="AI255" s="179"/>
      <c r="AJ255" s="179"/>
      <c r="AK255" s="179"/>
      <c r="AL255" s="179"/>
      <c r="AM255" s="179"/>
      <c r="AN255" s="179"/>
      <c r="AO255" s="179"/>
      <c r="AP255" s="179"/>
      <c r="AQ255" s="179"/>
      <c r="AR255" s="179"/>
      <c r="AS255" s="179"/>
      <c r="AT255" s="179"/>
      <c r="AU255" s="179"/>
      <c r="AV255" s="179"/>
      <c r="AW255" s="179"/>
      <c r="AX255" s="179"/>
      <c r="AY255" s="179"/>
      <c r="AZ255" s="179"/>
      <c r="BA255" s="179"/>
      <c r="BB255" s="179"/>
      <c r="BC255" s="179"/>
      <c r="BD255" s="179"/>
      <c r="BE255" s="179"/>
      <c r="BF255" s="179"/>
      <c r="BG255" s="179"/>
      <c r="BH255" s="179"/>
      <c r="BI255" s="179"/>
      <c r="BJ255" s="179"/>
      <c r="BK255" s="179"/>
      <c r="BL255" s="179"/>
      <c r="BM255" s="179"/>
      <c r="BN255" s="179"/>
      <c r="BO255" s="179"/>
      <c r="BP255" s="179"/>
      <c r="BQ255" s="179"/>
    </row>
    <row r="256" spans="20:69" customFormat="1" ht="12.75" hidden="1" customHeight="1">
      <c r="T256" s="179"/>
      <c r="U256" s="179"/>
      <c r="V256" s="179"/>
      <c r="W256" s="179"/>
      <c r="X256" s="179"/>
      <c r="Y256" s="179"/>
      <c r="Z256" s="179"/>
      <c r="AA256" s="179"/>
      <c r="AB256" s="179"/>
      <c r="AC256" s="179"/>
      <c r="AD256" s="179"/>
      <c r="AE256" s="179"/>
      <c r="AF256" s="179"/>
      <c r="AG256" s="179"/>
      <c r="AH256" s="178"/>
      <c r="AI256" s="179"/>
      <c r="AJ256" s="179"/>
      <c r="AK256" s="179"/>
      <c r="AL256" s="179"/>
      <c r="AM256" s="179"/>
      <c r="AN256" s="179"/>
      <c r="AO256" s="179"/>
      <c r="AP256" s="179"/>
      <c r="AQ256" s="179"/>
      <c r="AR256" s="179"/>
      <c r="AS256" s="179"/>
      <c r="AT256" s="179"/>
      <c r="AU256" s="179"/>
      <c r="AV256" s="179"/>
      <c r="AW256" s="179"/>
      <c r="AX256" s="179"/>
      <c r="AY256" s="179"/>
      <c r="AZ256" s="179"/>
      <c r="BA256" s="179"/>
      <c r="BB256" s="179"/>
      <c r="BC256" s="179"/>
      <c r="BD256" s="179"/>
      <c r="BE256" s="179"/>
      <c r="BF256" s="179"/>
      <c r="BG256" s="179"/>
      <c r="BH256" s="179"/>
      <c r="BI256" s="179"/>
      <c r="BJ256" s="179"/>
      <c r="BK256" s="179"/>
      <c r="BL256" s="179"/>
      <c r="BM256" s="179"/>
      <c r="BN256" s="179"/>
      <c r="BO256" s="179"/>
      <c r="BP256" s="179"/>
      <c r="BQ256" s="179"/>
    </row>
    <row r="257" spans="20:69" customFormat="1" ht="12.75" hidden="1" customHeight="1">
      <c r="T257" s="179"/>
      <c r="U257" s="179"/>
      <c r="V257" s="179"/>
      <c r="W257" s="179"/>
      <c r="X257" s="179"/>
      <c r="Y257" s="179"/>
      <c r="Z257" s="179"/>
      <c r="AA257" s="179"/>
      <c r="AB257" s="179"/>
      <c r="AC257" s="179"/>
      <c r="AD257" s="179"/>
      <c r="AE257" s="179"/>
      <c r="AF257" s="179"/>
      <c r="AG257" s="179"/>
      <c r="AH257" s="178"/>
      <c r="AI257" s="179"/>
      <c r="AJ257" s="179"/>
      <c r="AK257" s="179"/>
      <c r="AL257" s="179"/>
      <c r="AM257" s="179"/>
      <c r="AN257" s="179"/>
      <c r="AO257" s="179"/>
      <c r="AP257" s="179"/>
      <c r="AQ257" s="179"/>
      <c r="AR257" s="179"/>
      <c r="AS257" s="179"/>
      <c r="AT257" s="179"/>
      <c r="AU257" s="179"/>
      <c r="AV257" s="179"/>
      <c r="AW257" s="179"/>
      <c r="AX257" s="179"/>
      <c r="AY257" s="179"/>
      <c r="AZ257" s="179"/>
      <c r="BA257" s="179"/>
      <c r="BB257" s="179"/>
      <c r="BC257" s="179"/>
      <c r="BD257" s="179"/>
      <c r="BE257" s="179"/>
      <c r="BF257" s="179"/>
      <c r="BG257" s="179"/>
      <c r="BH257" s="179"/>
      <c r="BI257" s="179"/>
      <c r="BJ257" s="179"/>
      <c r="BK257" s="179"/>
      <c r="BL257" s="179"/>
      <c r="BM257" s="179"/>
      <c r="BN257" s="179"/>
      <c r="BO257" s="179"/>
      <c r="BP257" s="179"/>
      <c r="BQ257" s="179"/>
    </row>
    <row r="258" spans="20:69" customFormat="1" ht="12.75" hidden="1" customHeight="1">
      <c r="T258" s="179"/>
      <c r="U258" s="179"/>
      <c r="V258" s="179"/>
      <c r="W258" s="179"/>
      <c r="X258" s="179"/>
      <c r="Y258" s="179"/>
      <c r="Z258" s="179"/>
      <c r="AA258" s="179"/>
      <c r="AB258" s="179"/>
      <c r="AC258" s="179"/>
      <c r="AD258" s="179"/>
      <c r="AE258" s="179"/>
      <c r="AF258" s="179"/>
      <c r="AG258" s="179"/>
      <c r="AH258" s="178"/>
      <c r="AI258" s="179"/>
      <c r="AJ258" s="179"/>
      <c r="AK258" s="179"/>
      <c r="AL258" s="179"/>
      <c r="AM258" s="179"/>
      <c r="AN258" s="179"/>
      <c r="AO258" s="179"/>
      <c r="AP258" s="179"/>
      <c r="AQ258" s="179"/>
      <c r="AR258" s="179"/>
      <c r="AS258" s="179"/>
      <c r="AT258" s="179"/>
      <c r="AU258" s="179"/>
      <c r="AV258" s="179"/>
      <c r="AW258" s="179"/>
      <c r="AX258" s="179"/>
      <c r="AY258" s="179"/>
      <c r="AZ258" s="179"/>
      <c r="BA258" s="179"/>
      <c r="BB258" s="179"/>
      <c r="BC258" s="179"/>
      <c r="BD258" s="179"/>
      <c r="BE258" s="179"/>
      <c r="BF258" s="179"/>
      <c r="BG258" s="179"/>
      <c r="BH258" s="179"/>
      <c r="BI258" s="179"/>
      <c r="BJ258" s="179"/>
      <c r="BK258" s="179"/>
      <c r="BL258" s="179"/>
      <c r="BM258" s="179"/>
      <c r="BN258" s="179"/>
      <c r="BO258" s="179"/>
      <c r="BP258" s="179"/>
      <c r="BQ258" s="179"/>
    </row>
    <row r="259" spans="20:69" customFormat="1" ht="12.75" hidden="1" customHeight="1">
      <c r="T259" s="179"/>
      <c r="U259" s="179"/>
      <c r="V259" s="179"/>
      <c r="W259" s="179"/>
      <c r="X259" s="179"/>
      <c r="Y259" s="179"/>
      <c r="Z259" s="179"/>
      <c r="AA259" s="179"/>
      <c r="AB259" s="179"/>
      <c r="AC259" s="179"/>
      <c r="AD259" s="179"/>
      <c r="AE259" s="179"/>
      <c r="AF259" s="179"/>
      <c r="AG259" s="179"/>
      <c r="AH259" s="178"/>
      <c r="AI259" s="179"/>
      <c r="AJ259" s="179"/>
      <c r="AK259" s="179"/>
      <c r="AL259" s="179"/>
      <c r="AM259" s="179"/>
      <c r="AN259" s="179"/>
      <c r="AO259" s="179"/>
      <c r="AP259" s="179"/>
      <c r="AQ259" s="179"/>
      <c r="AR259" s="179"/>
      <c r="AS259" s="179"/>
      <c r="AT259" s="179"/>
      <c r="AU259" s="179"/>
      <c r="AV259" s="179"/>
      <c r="AW259" s="179"/>
      <c r="AX259" s="179"/>
      <c r="AY259" s="179"/>
      <c r="AZ259" s="179"/>
      <c r="BA259" s="179"/>
      <c r="BB259" s="179"/>
      <c r="BC259" s="179"/>
      <c r="BD259" s="179"/>
      <c r="BE259" s="179"/>
      <c r="BF259" s="179"/>
      <c r="BG259" s="179"/>
      <c r="BH259" s="179"/>
      <c r="BI259" s="179"/>
      <c r="BJ259" s="179"/>
      <c r="BK259" s="179"/>
      <c r="BL259" s="179"/>
      <c r="BM259" s="179"/>
      <c r="BN259" s="179"/>
      <c r="BO259" s="179"/>
      <c r="BP259" s="179"/>
      <c r="BQ259" s="179"/>
    </row>
    <row r="260" spans="20:69" customFormat="1" ht="12.75" hidden="1" customHeight="1">
      <c r="T260" s="179"/>
      <c r="U260" s="179"/>
      <c r="V260" s="179"/>
      <c r="W260" s="179"/>
      <c r="X260" s="179"/>
      <c r="Y260" s="179"/>
      <c r="Z260" s="179"/>
      <c r="AA260" s="179"/>
      <c r="AB260" s="179"/>
      <c r="AC260" s="179"/>
      <c r="AD260" s="179"/>
      <c r="AE260" s="179"/>
      <c r="AF260" s="179"/>
      <c r="AG260" s="179"/>
      <c r="AH260" s="178"/>
      <c r="AI260" s="179"/>
      <c r="AJ260" s="179"/>
      <c r="AK260" s="179"/>
      <c r="AL260" s="179"/>
      <c r="AM260" s="179"/>
      <c r="AN260" s="179"/>
      <c r="AO260" s="179"/>
      <c r="AP260" s="179"/>
      <c r="AQ260" s="179"/>
      <c r="AR260" s="179"/>
      <c r="AS260" s="179"/>
      <c r="AT260" s="179"/>
      <c r="AU260" s="179"/>
      <c r="AV260" s="179"/>
      <c r="AW260" s="179"/>
      <c r="AX260" s="179"/>
      <c r="AY260" s="179"/>
      <c r="AZ260" s="179"/>
      <c r="BA260" s="179"/>
      <c r="BB260" s="179"/>
      <c r="BC260" s="179"/>
      <c r="BD260" s="179"/>
      <c r="BE260" s="179"/>
      <c r="BF260" s="179"/>
      <c r="BG260" s="179"/>
      <c r="BH260" s="179"/>
      <c r="BI260" s="179"/>
      <c r="BJ260" s="179"/>
      <c r="BK260" s="179"/>
      <c r="BL260" s="179"/>
      <c r="BM260" s="179"/>
      <c r="BN260" s="179"/>
      <c r="BO260" s="179"/>
      <c r="BP260" s="179"/>
      <c r="BQ260" s="179"/>
    </row>
    <row r="261" spans="20:69" customFormat="1" ht="12.75" hidden="1" customHeight="1">
      <c r="T261" s="179"/>
      <c r="U261" s="179"/>
      <c r="V261" s="179"/>
      <c r="W261" s="179"/>
      <c r="X261" s="179"/>
      <c r="Y261" s="179"/>
      <c r="Z261" s="179"/>
      <c r="AA261" s="179"/>
      <c r="AB261" s="179"/>
      <c r="AC261" s="179"/>
      <c r="AD261" s="179"/>
      <c r="AE261" s="179"/>
      <c r="AF261" s="179"/>
      <c r="AG261" s="179"/>
      <c r="AH261" s="178"/>
      <c r="AI261" s="179"/>
      <c r="AJ261" s="179"/>
      <c r="AK261" s="179"/>
      <c r="AL261" s="179"/>
      <c r="AM261" s="179"/>
      <c r="AN261" s="179"/>
      <c r="AO261" s="179"/>
      <c r="AP261" s="179"/>
      <c r="AQ261" s="179"/>
      <c r="AR261" s="179"/>
      <c r="AS261" s="179"/>
      <c r="AT261" s="179"/>
      <c r="AU261" s="179"/>
      <c r="AV261" s="179"/>
      <c r="AW261" s="179"/>
      <c r="AX261" s="179"/>
      <c r="AY261" s="179"/>
      <c r="AZ261" s="179"/>
      <c r="BA261" s="179"/>
      <c r="BB261" s="179"/>
      <c r="BC261" s="179"/>
      <c r="BD261" s="179"/>
      <c r="BE261" s="179"/>
      <c r="BF261" s="179"/>
      <c r="BG261" s="179"/>
      <c r="BH261" s="179"/>
      <c r="BI261" s="179"/>
      <c r="BJ261" s="179"/>
      <c r="BK261" s="179"/>
      <c r="BL261" s="179"/>
      <c r="BM261" s="179"/>
      <c r="BN261" s="179"/>
      <c r="BO261" s="179"/>
      <c r="BP261" s="179"/>
      <c r="BQ261" s="179"/>
    </row>
    <row r="262" spans="20:69" customFormat="1" ht="12.75" hidden="1" customHeight="1">
      <c r="T262" s="179"/>
      <c r="U262" s="179"/>
      <c r="V262" s="179"/>
      <c r="W262" s="179"/>
      <c r="X262" s="179"/>
      <c r="Y262" s="179"/>
      <c r="Z262" s="179"/>
      <c r="AA262" s="179"/>
      <c r="AB262" s="179"/>
      <c r="AC262" s="179"/>
      <c r="AD262" s="179"/>
      <c r="AE262" s="179"/>
      <c r="AF262" s="179"/>
      <c r="AG262" s="179"/>
      <c r="AH262" s="178"/>
      <c r="AI262" s="179"/>
      <c r="AJ262" s="179"/>
      <c r="AK262" s="179"/>
      <c r="AL262" s="179"/>
      <c r="AM262" s="179"/>
      <c r="AN262" s="179"/>
      <c r="AO262" s="179"/>
      <c r="AP262" s="179"/>
      <c r="AQ262" s="179"/>
      <c r="AR262" s="179"/>
      <c r="AS262" s="179"/>
      <c r="AT262" s="179"/>
      <c r="AU262" s="179"/>
      <c r="AV262" s="179"/>
      <c r="AW262" s="179"/>
      <c r="AX262" s="179"/>
      <c r="AY262" s="179"/>
      <c r="AZ262" s="179"/>
      <c r="BA262" s="179"/>
      <c r="BB262" s="179"/>
      <c r="BC262" s="179"/>
      <c r="BD262" s="179"/>
      <c r="BE262" s="179"/>
      <c r="BF262" s="179"/>
      <c r="BG262" s="179"/>
      <c r="BH262" s="179"/>
      <c r="BI262" s="179"/>
      <c r="BJ262" s="179"/>
      <c r="BK262" s="179"/>
      <c r="BL262" s="179"/>
      <c r="BM262" s="179"/>
      <c r="BN262" s="179"/>
      <c r="BO262" s="179"/>
      <c r="BP262" s="179"/>
      <c r="BQ262" s="179"/>
    </row>
    <row r="263" spans="20:69" customFormat="1" ht="12.75" hidden="1" customHeight="1">
      <c r="T263" s="179"/>
      <c r="U263" s="179"/>
      <c r="V263" s="179"/>
      <c r="W263" s="179"/>
      <c r="X263" s="179"/>
      <c r="Y263" s="179"/>
      <c r="Z263" s="179"/>
      <c r="AA263" s="179"/>
      <c r="AB263" s="179"/>
      <c r="AC263" s="179"/>
      <c r="AD263" s="179"/>
      <c r="AE263" s="179"/>
      <c r="AF263" s="179"/>
      <c r="AG263" s="179"/>
      <c r="AH263" s="178"/>
      <c r="AI263" s="179"/>
      <c r="AJ263" s="179"/>
      <c r="AK263" s="179"/>
      <c r="AL263" s="179"/>
      <c r="AM263" s="179"/>
      <c r="AN263" s="179"/>
      <c r="AO263" s="179"/>
      <c r="AP263" s="179"/>
      <c r="AQ263" s="179"/>
      <c r="AR263" s="179"/>
      <c r="AS263" s="179"/>
      <c r="AT263" s="179"/>
      <c r="AU263" s="179"/>
      <c r="AV263" s="179"/>
      <c r="AW263" s="179"/>
      <c r="AX263" s="179"/>
      <c r="AY263" s="179"/>
      <c r="AZ263" s="179"/>
      <c r="BA263" s="179"/>
      <c r="BB263" s="179"/>
      <c r="BC263" s="179"/>
      <c r="BD263" s="179"/>
      <c r="BE263" s="179"/>
      <c r="BF263" s="179"/>
      <c r="BG263" s="179"/>
      <c r="BH263" s="179"/>
      <c r="BI263" s="179"/>
      <c r="BJ263" s="179"/>
      <c r="BK263" s="179"/>
      <c r="BL263" s="179"/>
      <c r="BM263" s="179"/>
      <c r="BN263" s="179"/>
      <c r="BO263" s="179"/>
      <c r="BP263" s="179"/>
      <c r="BQ263" s="179"/>
    </row>
    <row r="264" spans="20:69" customFormat="1" ht="12.75" hidden="1" customHeight="1">
      <c r="T264" s="179"/>
      <c r="U264" s="179"/>
      <c r="V264" s="179"/>
      <c r="W264" s="179"/>
      <c r="X264" s="179"/>
      <c r="Y264" s="179"/>
      <c r="Z264" s="179"/>
      <c r="AA264" s="179"/>
      <c r="AB264" s="179"/>
      <c r="AC264" s="179"/>
      <c r="AD264" s="179"/>
      <c r="AE264" s="179"/>
      <c r="AF264" s="179"/>
      <c r="AG264" s="179"/>
      <c r="AH264" s="178"/>
      <c r="AI264" s="179"/>
      <c r="AJ264" s="179"/>
      <c r="AK264" s="179"/>
      <c r="AL264" s="179"/>
      <c r="AM264" s="179"/>
      <c r="AN264" s="179"/>
      <c r="AO264" s="179"/>
      <c r="AP264" s="179"/>
      <c r="AQ264" s="179"/>
      <c r="AR264" s="179"/>
      <c r="AS264" s="179"/>
      <c r="AT264" s="179"/>
      <c r="AU264" s="179"/>
      <c r="AV264" s="179"/>
      <c r="AW264" s="179"/>
      <c r="AX264" s="179"/>
      <c r="AY264" s="179"/>
      <c r="AZ264" s="179"/>
      <c r="BA264" s="179"/>
      <c r="BB264" s="179"/>
      <c r="BC264" s="179"/>
      <c r="BD264" s="179"/>
      <c r="BE264" s="179"/>
      <c r="BF264" s="179"/>
      <c r="BG264" s="179"/>
      <c r="BH264" s="179"/>
      <c r="BI264" s="179"/>
      <c r="BJ264" s="179"/>
      <c r="BK264" s="179"/>
      <c r="BL264" s="179"/>
      <c r="BM264" s="179"/>
      <c r="BN264" s="179"/>
      <c r="BO264" s="179"/>
      <c r="BP264" s="179"/>
      <c r="BQ264" s="179"/>
    </row>
    <row r="265" spans="20:69" customFormat="1" ht="12.75" hidden="1" customHeight="1">
      <c r="T265" s="179"/>
      <c r="U265" s="179"/>
      <c r="V265" s="179"/>
      <c r="W265" s="179"/>
      <c r="X265" s="179"/>
      <c r="Y265" s="179"/>
      <c r="Z265" s="179"/>
      <c r="AA265" s="179"/>
      <c r="AB265" s="179"/>
      <c r="AC265" s="179"/>
      <c r="AD265" s="179"/>
      <c r="AE265" s="179"/>
      <c r="AF265" s="179"/>
      <c r="AG265" s="179"/>
      <c r="AH265" s="178"/>
      <c r="AI265" s="179"/>
      <c r="AJ265" s="179"/>
      <c r="AK265" s="179"/>
      <c r="AL265" s="179"/>
      <c r="AM265" s="179"/>
      <c r="AN265" s="179"/>
      <c r="AO265" s="179"/>
      <c r="AP265" s="179"/>
      <c r="AQ265" s="179"/>
      <c r="AR265" s="179"/>
      <c r="AS265" s="179"/>
      <c r="AT265" s="179"/>
      <c r="AU265" s="179"/>
      <c r="AV265" s="179"/>
      <c r="AW265" s="179"/>
      <c r="AX265" s="179"/>
      <c r="AY265" s="179"/>
      <c r="AZ265" s="179"/>
      <c r="BA265" s="179"/>
      <c r="BB265" s="179"/>
      <c r="BC265" s="179"/>
      <c r="BD265" s="179"/>
      <c r="BE265" s="179"/>
      <c r="BF265" s="179"/>
      <c r="BG265" s="179"/>
      <c r="BH265" s="179"/>
      <c r="BI265" s="179"/>
      <c r="BJ265" s="179"/>
      <c r="BK265" s="179"/>
      <c r="BL265" s="179"/>
      <c r="BM265" s="179"/>
      <c r="BN265" s="179"/>
      <c r="BO265" s="179"/>
      <c r="BP265" s="179"/>
      <c r="BQ265" s="179"/>
    </row>
    <row r="266" spans="20:69" customFormat="1" ht="12.75" hidden="1" customHeight="1">
      <c r="T266" s="179"/>
      <c r="U266" s="179"/>
      <c r="V266" s="179"/>
      <c r="W266" s="179"/>
      <c r="X266" s="179"/>
      <c r="Y266" s="179"/>
      <c r="Z266" s="179"/>
      <c r="AA266" s="179"/>
      <c r="AB266" s="179"/>
      <c r="AC266" s="179"/>
      <c r="AD266" s="179"/>
      <c r="AE266" s="179"/>
      <c r="AF266" s="179"/>
      <c r="AG266" s="179"/>
      <c r="AH266" s="178"/>
      <c r="AI266" s="179"/>
      <c r="AJ266" s="179"/>
      <c r="AK266" s="179"/>
      <c r="AL266" s="179"/>
      <c r="AM266" s="179"/>
      <c r="AN266" s="179"/>
      <c r="AO266" s="179"/>
      <c r="AP266" s="179"/>
      <c r="AQ266" s="179"/>
      <c r="AR266" s="179"/>
      <c r="AS266" s="179"/>
      <c r="AT266" s="179"/>
      <c r="AU266" s="179"/>
      <c r="AV266" s="179"/>
      <c r="AW266" s="179"/>
      <c r="AX266" s="179"/>
      <c r="AY266" s="179"/>
      <c r="AZ266" s="179"/>
      <c r="BA266" s="179"/>
      <c r="BB266" s="179"/>
      <c r="BC266" s="179"/>
      <c r="BD266" s="179"/>
      <c r="BE266" s="179"/>
      <c r="BF266" s="179"/>
      <c r="BG266" s="179"/>
      <c r="BH266" s="179"/>
      <c r="BI266" s="179"/>
      <c r="BJ266" s="179"/>
      <c r="BK266" s="179"/>
      <c r="BL266" s="179"/>
      <c r="BM266" s="179"/>
      <c r="BN266" s="179"/>
      <c r="BO266" s="179"/>
      <c r="BP266" s="179"/>
      <c r="BQ266" s="179"/>
    </row>
    <row r="267" spans="20:69" customFormat="1" ht="12.75" hidden="1" customHeight="1">
      <c r="T267" s="179"/>
      <c r="U267" s="179"/>
      <c r="V267" s="179"/>
      <c r="W267" s="179"/>
      <c r="X267" s="179"/>
      <c r="Y267" s="179"/>
      <c r="Z267" s="179"/>
      <c r="AA267" s="179"/>
      <c r="AB267" s="179"/>
      <c r="AC267" s="179"/>
      <c r="AD267" s="179"/>
      <c r="AE267" s="179"/>
      <c r="AF267" s="179"/>
      <c r="AG267" s="179"/>
      <c r="AH267" s="178"/>
      <c r="AI267" s="179"/>
      <c r="AJ267" s="179"/>
      <c r="AK267" s="179"/>
      <c r="AL267" s="179"/>
      <c r="AM267" s="179"/>
      <c r="AN267" s="179"/>
      <c r="AO267" s="179"/>
      <c r="AP267" s="179"/>
      <c r="AQ267" s="179"/>
      <c r="AR267" s="179"/>
      <c r="AS267" s="179"/>
      <c r="AT267" s="179"/>
      <c r="AU267" s="179"/>
      <c r="AV267" s="179"/>
      <c r="AW267" s="179"/>
      <c r="AX267" s="179"/>
      <c r="AY267" s="179"/>
      <c r="AZ267" s="179"/>
      <c r="BA267" s="179"/>
      <c r="BB267" s="179"/>
      <c r="BC267" s="179"/>
      <c r="BD267" s="179"/>
      <c r="BE267" s="179"/>
      <c r="BF267" s="179"/>
      <c r="BG267" s="179"/>
      <c r="BH267" s="179"/>
      <c r="BI267" s="179"/>
      <c r="BJ267" s="179"/>
      <c r="BK267" s="179"/>
      <c r="BL267" s="179"/>
      <c r="BM267" s="179"/>
      <c r="BN267" s="179"/>
      <c r="BO267" s="179"/>
      <c r="BP267" s="179"/>
      <c r="BQ267" s="179"/>
    </row>
    <row r="268" spans="20:69" customFormat="1" ht="12.75" hidden="1" customHeight="1">
      <c r="T268" s="179"/>
      <c r="U268" s="179"/>
      <c r="V268" s="179"/>
      <c r="W268" s="179"/>
      <c r="X268" s="179"/>
      <c r="Y268" s="179"/>
      <c r="Z268" s="179"/>
      <c r="AA268" s="179"/>
      <c r="AB268" s="179"/>
      <c r="AC268" s="179"/>
      <c r="AD268" s="179"/>
      <c r="AE268" s="179"/>
      <c r="AF268" s="179"/>
      <c r="AG268" s="179"/>
      <c r="AH268" s="178"/>
      <c r="AI268" s="179"/>
      <c r="AJ268" s="179"/>
      <c r="AK268" s="179"/>
      <c r="AL268" s="179"/>
      <c r="AM268" s="179"/>
      <c r="AN268" s="179"/>
      <c r="AO268" s="179"/>
      <c r="AP268" s="179"/>
      <c r="AQ268" s="179"/>
      <c r="AR268" s="179"/>
      <c r="AS268" s="179"/>
      <c r="AT268" s="179"/>
      <c r="AU268" s="179"/>
      <c r="AV268" s="179"/>
      <c r="AW268" s="179"/>
      <c r="AX268" s="179"/>
      <c r="AY268" s="179"/>
      <c r="AZ268" s="179"/>
      <c r="BA268" s="179"/>
      <c r="BB268" s="179"/>
      <c r="BC268" s="179"/>
      <c r="BD268" s="179"/>
      <c r="BE268" s="179"/>
      <c r="BF268" s="179"/>
      <c r="BG268" s="179"/>
      <c r="BH268" s="179"/>
      <c r="BI268" s="179"/>
      <c r="BJ268" s="179"/>
      <c r="BK268" s="179"/>
      <c r="BL268" s="179"/>
      <c r="BM268" s="179"/>
      <c r="BN268" s="179"/>
      <c r="BO268" s="179"/>
      <c r="BP268" s="179"/>
      <c r="BQ268" s="179"/>
    </row>
    <row r="269" spans="20:69" customFormat="1" ht="12.75" hidden="1" customHeight="1">
      <c r="T269" s="179"/>
      <c r="U269" s="179"/>
      <c r="V269" s="179"/>
      <c r="W269" s="179"/>
      <c r="X269" s="179"/>
      <c r="Y269" s="179"/>
      <c r="Z269" s="179"/>
      <c r="AA269" s="179"/>
      <c r="AB269" s="179"/>
      <c r="AC269" s="179"/>
      <c r="AD269" s="179"/>
      <c r="AE269" s="179"/>
      <c r="AF269" s="179"/>
      <c r="AG269" s="179"/>
      <c r="AH269" s="178"/>
      <c r="AI269" s="179"/>
      <c r="AJ269" s="179"/>
      <c r="AK269" s="179"/>
      <c r="AL269" s="179"/>
      <c r="AM269" s="179"/>
      <c r="AN269" s="179"/>
      <c r="AO269" s="179"/>
      <c r="AP269" s="179"/>
      <c r="AQ269" s="179"/>
      <c r="AR269" s="179"/>
      <c r="AS269" s="179"/>
      <c r="AT269" s="179"/>
      <c r="AU269" s="179"/>
      <c r="AV269" s="179"/>
      <c r="AW269" s="179"/>
      <c r="AX269" s="179"/>
      <c r="AY269" s="179"/>
      <c r="AZ269" s="179"/>
      <c r="BA269" s="179"/>
      <c r="BB269" s="179"/>
      <c r="BC269" s="179"/>
      <c r="BD269" s="179"/>
      <c r="BE269" s="179"/>
      <c r="BF269" s="179"/>
      <c r="BG269" s="179"/>
      <c r="BH269" s="179"/>
      <c r="BI269" s="179"/>
      <c r="BJ269" s="179"/>
      <c r="BK269" s="179"/>
      <c r="BL269" s="179"/>
      <c r="BM269" s="179"/>
      <c r="BN269" s="179"/>
      <c r="BO269" s="179"/>
      <c r="BP269" s="179"/>
      <c r="BQ269" s="179"/>
    </row>
    <row r="270" spans="20:69" customFormat="1" ht="12.75" hidden="1" customHeight="1">
      <c r="T270" s="179"/>
      <c r="U270" s="179"/>
      <c r="V270" s="179"/>
      <c r="W270" s="179"/>
      <c r="X270" s="179"/>
      <c r="Y270" s="179"/>
      <c r="Z270" s="179"/>
      <c r="AA270" s="179"/>
      <c r="AB270" s="179"/>
      <c r="AC270" s="179"/>
      <c r="AD270" s="179"/>
      <c r="AE270" s="179"/>
      <c r="AF270" s="179"/>
      <c r="AG270" s="179"/>
      <c r="AH270" s="178"/>
      <c r="AI270" s="179"/>
      <c r="AJ270" s="179"/>
      <c r="AK270" s="179"/>
      <c r="AL270" s="179"/>
      <c r="AM270" s="179"/>
      <c r="AN270" s="179"/>
      <c r="AO270" s="179"/>
      <c r="AP270" s="179"/>
      <c r="AQ270" s="179"/>
      <c r="AR270" s="179"/>
      <c r="AS270" s="179"/>
      <c r="AT270" s="179"/>
      <c r="AU270" s="179"/>
      <c r="AV270" s="179"/>
      <c r="AW270" s="179"/>
      <c r="AX270" s="179"/>
      <c r="AY270" s="179"/>
      <c r="AZ270" s="179"/>
      <c r="BA270" s="179"/>
      <c r="BB270" s="179"/>
      <c r="BC270" s="179"/>
      <c r="BD270" s="179"/>
      <c r="BE270" s="179"/>
      <c r="BF270" s="179"/>
      <c r="BG270" s="179"/>
      <c r="BH270" s="179"/>
      <c r="BI270" s="179"/>
      <c r="BJ270" s="179"/>
      <c r="BK270" s="179"/>
      <c r="BL270" s="179"/>
      <c r="BM270" s="179"/>
      <c r="BN270" s="179"/>
      <c r="BO270" s="179"/>
      <c r="BP270" s="179"/>
      <c r="BQ270" s="179"/>
    </row>
    <row r="271" spans="20:69" customFormat="1" ht="12.75" hidden="1" customHeight="1">
      <c r="T271" s="179"/>
      <c r="U271" s="179"/>
      <c r="V271" s="179"/>
      <c r="W271" s="179"/>
      <c r="X271" s="179"/>
      <c r="Y271" s="179"/>
      <c r="Z271" s="179"/>
      <c r="AA271" s="179"/>
      <c r="AB271" s="179"/>
      <c r="AC271" s="179"/>
      <c r="AD271" s="179"/>
      <c r="AE271" s="179"/>
      <c r="AF271" s="179"/>
      <c r="AG271" s="179"/>
      <c r="AH271" s="178"/>
      <c r="AI271" s="179"/>
      <c r="AJ271" s="179"/>
      <c r="AK271" s="179"/>
      <c r="AL271" s="179"/>
      <c r="AM271" s="179"/>
      <c r="AN271" s="179"/>
      <c r="AO271" s="179"/>
      <c r="AP271" s="179"/>
      <c r="AQ271" s="179"/>
      <c r="AR271" s="179"/>
      <c r="AS271" s="179"/>
      <c r="AT271" s="179"/>
      <c r="AU271" s="179"/>
      <c r="AV271" s="179"/>
      <c r="AW271" s="179"/>
      <c r="AX271" s="179"/>
      <c r="AY271" s="179"/>
      <c r="AZ271" s="179"/>
      <c r="BA271" s="179"/>
      <c r="BB271" s="179"/>
      <c r="BC271" s="179"/>
      <c r="BD271" s="179"/>
      <c r="BE271" s="179"/>
      <c r="BF271" s="179"/>
      <c r="BG271" s="179"/>
      <c r="BH271" s="179"/>
      <c r="BI271" s="179"/>
      <c r="BJ271" s="179"/>
      <c r="BK271" s="179"/>
      <c r="BL271" s="179"/>
      <c r="BM271" s="179"/>
      <c r="BN271" s="179"/>
      <c r="BO271" s="179"/>
      <c r="BP271" s="179"/>
      <c r="BQ271" s="179"/>
    </row>
    <row r="272" spans="20:69" customFormat="1" ht="12.75" hidden="1" customHeight="1">
      <c r="T272" s="179"/>
      <c r="U272" s="179"/>
      <c r="V272" s="179"/>
      <c r="W272" s="179"/>
      <c r="X272" s="179"/>
      <c r="Y272" s="179"/>
      <c r="Z272" s="179"/>
      <c r="AA272" s="179"/>
      <c r="AB272" s="179"/>
      <c r="AC272" s="179"/>
      <c r="AD272" s="179"/>
      <c r="AE272" s="179"/>
      <c r="AF272" s="179"/>
      <c r="AG272" s="179"/>
      <c r="AH272" s="178"/>
      <c r="AI272" s="179"/>
      <c r="AJ272" s="179"/>
      <c r="AK272" s="179"/>
      <c r="AL272" s="179"/>
      <c r="AM272" s="179"/>
      <c r="AN272" s="179"/>
      <c r="AO272" s="179"/>
      <c r="AP272" s="179"/>
      <c r="AQ272" s="179"/>
      <c r="AR272" s="179"/>
      <c r="AS272" s="179"/>
      <c r="AT272" s="179"/>
      <c r="AU272" s="179"/>
      <c r="AV272" s="179"/>
      <c r="AW272" s="179"/>
      <c r="AX272" s="179"/>
      <c r="AY272" s="179"/>
      <c r="AZ272" s="179"/>
      <c r="BA272" s="179"/>
      <c r="BB272" s="179"/>
      <c r="BC272" s="179"/>
      <c r="BD272" s="179"/>
      <c r="BE272" s="179"/>
      <c r="BF272" s="179"/>
      <c r="BG272" s="179"/>
      <c r="BH272" s="179"/>
      <c r="BI272" s="179"/>
      <c r="BJ272" s="179"/>
      <c r="BK272" s="179"/>
      <c r="BL272" s="179"/>
      <c r="BM272" s="179"/>
      <c r="BN272" s="179"/>
      <c r="BO272" s="179"/>
      <c r="BP272" s="179"/>
      <c r="BQ272" s="179"/>
    </row>
    <row r="273" spans="20:69" customFormat="1" ht="12.75" hidden="1" customHeight="1">
      <c r="T273" s="179"/>
      <c r="U273" s="179"/>
      <c r="V273" s="179"/>
      <c r="W273" s="179"/>
      <c r="X273" s="179"/>
      <c r="Y273" s="179"/>
      <c r="Z273" s="179"/>
      <c r="AA273" s="179"/>
      <c r="AB273" s="179"/>
      <c r="AC273" s="179"/>
      <c r="AD273" s="179"/>
      <c r="AE273" s="179"/>
      <c r="AF273" s="179"/>
      <c r="AG273" s="179"/>
      <c r="AH273" s="178"/>
      <c r="AI273" s="179"/>
      <c r="AJ273" s="179"/>
      <c r="AK273" s="179"/>
      <c r="AL273" s="179"/>
      <c r="AM273" s="179"/>
      <c r="AN273" s="179"/>
      <c r="AO273" s="179"/>
      <c r="AP273" s="179"/>
      <c r="AQ273" s="179"/>
      <c r="AR273" s="179"/>
      <c r="AS273" s="179"/>
      <c r="AT273" s="179"/>
      <c r="AU273" s="179"/>
      <c r="AV273" s="179"/>
      <c r="AW273" s="179"/>
      <c r="AX273" s="179"/>
      <c r="AY273" s="179"/>
      <c r="AZ273" s="179"/>
      <c r="BA273" s="179"/>
      <c r="BB273" s="179"/>
      <c r="BC273" s="179"/>
      <c r="BD273" s="179"/>
      <c r="BE273" s="179"/>
      <c r="BF273" s="179"/>
      <c r="BG273" s="179"/>
      <c r="BH273" s="179"/>
      <c r="BI273" s="179"/>
      <c r="BJ273" s="179"/>
      <c r="BK273" s="179"/>
      <c r="BL273" s="179"/>
      <c r="BM273" s="179"/>
      <c r="BN273" s="179"/>
      <c r="BO273" s="179"/>
      <c r="BP273" s="179"/>
      <c r="BQ273" s="179"/>
    </row>
    <row r="274" spans="20:69" customFormat="1" ht="12.75" hidden="1" customHeight="1">
      <c r="T274" s="179"/>
      <c r="U274" s="179"/>
      <c r="V274" s="179"/>
      <c r="W274" s="179"/>
      <c r="X274" s="179"/>
      <c r="Y274" s="179"/>
      <c r="Z274" s="179"/>
      <c r="AA274" s="179"/>
      <c r="AB274" s="179"/>
      <c r="AC274" s="179"/>
      <c r="AD274" s="179"/>
      <c r="AE274" s="179"/>
      <c r="AF274" s="179"/>
      <c r="AG274" s="179"/>
      <c r="AH274" s="178"/>
      <c r="AI274" s="179"/>
      <c r="AJ274" s="179"/>
      <c r="AK274" s="179"/>
      <c r="AL274" s="179"/>
      <c r="AM274" s="179"/>
      <c r="AN274" s="179"/>
      <c r="AO274" s="179"/>
      <c r="AP274" s="179"/>
      <c r="AQ274" s="179"/>
      <c r="AR274" s="179"/>
      <c r="AS274" s="179"/>
      <c r="AT274" s="179"/>
      <c r="AU274" s="179"/>
      <c r="AV274" s="179"/>
      <c r="AW274" s="179"/>
      <c r="AX274" s="179"/>
      <c r="AY274" s="179"/>
      <c r="AZ274" s="179"/>
      <c r="BA274" s="179"/>
      <c r="BB274" s="179"/>
      <c r="BC274" s="179"/>
      <c r="BD274" s="179"/>
      <c r="BE274" s="179"/>
      <c r="BF274" s="179"/>
      <c r="BG274" s="179"/>
      <c r="BH274" s="179"/>
      <c r="BI274" s="179"/>
      <c r="BJ274" s="179"/>
      <c r="BK274" s="179"/>
      <c r="BL274" s="179"/>
      <c r="BM274" s="179"/>
      <c r="BN274" s="179"/>
      <c r="BO274" s="179"/>
      <c r="BP274" s="179"/>
      <c r="BQ274" s="179"/>
    </row>
    <row r="275" spans="20:69" customFormat="1" ht="12.75" hidden="1" customHeight="1">
      <c r="T275" s="179"/>
      <c r="U275" s="179"/>
      <c r="V275" s="179"/>
      <c r="W275" s="179"/>
      <c r="X275" s="179"/>
      <c r="Y275" s="179"/>
      <c r="Z275" s="179"/>
      <c r="AA275" s="179"/>
      <c r="AB275" s="179"/>
      <c r="AC275" s="179"/>
      <c r="AD275" s="179"/>
      <c r="AE275" s="179"/>
      <c r="AF275" s="179"/>
      <c r="AG275" s="179"/>
      <c r="AH275" s="178"/>
      <c r="AI275" s="179"/>
      <c r="AJ275" s="179"/>
      <c r="AK275" s="179"/>
      <c r="AL275" s="179"/>
      <c r="AM275" s="179"/>
      <c r="AN275" s="179"/>
      <c r="AO275" s="179"/>
      <c r="AP275" s="179"/>
      <c r="AQ275" s="179"/>
      <c r="AR275" s="179"/>
      <c r="AS275" s="179"/>
      <c r="AT275" s="179"/>
      <c r="AU275" s="179"/>
      <c r="AV275" s="179"/>
      <c r="AW275" s="179"/>
      <c r="AX275" s="179"/>
      <c r="AY275" s="179"/>
      <c r="AZ275" s="179"/>
      <c r="BA275" s="179"/>
      <c r="BB275" s="179"/>
      <c r="BC275" s="179"/>
      <c r="BD275" s="179"/>
      <c r="BE275" s="179"/>
      <c r="BF275" s="179"/>
      <c r="BG275" s="179"/>
      <c r="BH275" s="179"/>
      <c r="BI275" s="179"/>
      <c r="BJ275" s="179"/>
      <c r="BK275" s="179"/>
      <c r="BL275" s="179"/>
      <c r="BM275" s="179"/>
      <c r="BN275" s="179"/>
      <c r="BO275" s="179"/>
      <c r="BP275" s="179"/>
      <c r="BQ275" s="179"/>
    </row>
    <row r="276" spans="20:69" customFormat="1" ht="12.75" hidden="1" customHeight="1">
      <c r="T276" s="179"/>
      <c r="U276" s="179"/>
      <c r="V276" s="179"/>
      <c r="W276" s="179"/>
      <c r="X276" s="179"/>
      <c r="Y276" s="179"/>
      <c r="Z276" s="179"/>
      <c r="AA276" s="179"/>
      <c r="AB276" s="179"/>
      <c r="AC276" s="179"/>
      <c r="AD276" s="179"/>
      <c r="AE276" s="179"/>
      <c r="AF276" s="179"/>
      <c r="AG276" s="179"/>
      <c r="AH276" s="178"/>
      <c r="AI276" s="179"/>
      <c r="AJ276" s="179"/>
      <c r="AK276" s="179"/>
      <c r="AL276" s="179"/>
      <c r="AM276" s="179"/>
      <c r="AN276" s="179"/>
      <c r="AO276" s="179"/>
      <c r="AP276" s="179"/>
      <c r="AQ276" s="179"/>
      <c r="AR276" s="179"/>
      <c r="AS276" s="179"/>
      <c r="AT276" s="179"/>
      <c r="AU276" s="179"/>
      <c r="AV276" s="179"/>
      <c r="AW276" s="179"/>
      <c r="AX276" s="179"/>
      <c r="AY276" s="179"/>
      <c r="AZ276" s="179"/>
      <c r="BA276" s="179"/>
      <c r="BB276" s="179"/>
      <c r="BC276" s="179"/>
      <c r="BD276" s="179"/>
      <c r="BE276" s="179"/>
      <c r="BF276" s="179"/>
      <c r="BG276" s="179"/>
      <c r="BH276" s="179"/>
      <c r="BI276" s="179"/>
      <c r="BJ276" s="179"/>
      <c r="BK276" s="179"/>
      <c r="BL276" s="179"/>
      <c r="BM276" s="179"/>
      <c r="BN276" s="179"/>
      <c r="BO276" s="179"/>
      <c r="BP276" s="179"/>
      <c r="BQ276" s="179"/>
    </row>
    <row r="277" spans="20:69" customFormat="1" ht="12.75" hidden="1" customHeight="1">
      <c r="T277" s="179"/>
      <c r="U277" s="179"/>
      <c r="V277" s="179"/>
      <c r="W277" s="179"/>
      <c r="X277" s="179"/>
      <c r="Y277" s="179"/>
      <c r="Z277" s="179"/>
      <c r="AA277" s="179"/>
      <c r="AB277" s="179"/>
      <c r="AC277" s="179"/>
      <c r="AD277" s="179"/>
      <c r="AE277" s="179"/>
      <c r="AF277" s="179"/>
      <c r="AG277" s="179"/>
      <c r="AH277" s="178"/>
      <c r="AI277" s="179"/>
      <c r="AJ277" s="179"/>
      <c r="AK277" s="179"/>
      <c r="AL277" s="179"/>
      <c r="AM277" s="179"/>
      <c r="AN277" s="179"/>
      <c r="AO277" s="179"/>
      <c r="AP277" s="179"/>
      <c r="AQ277" s="179"/>
      <c r="AR277" s="179"/>
      <c r="AS277" s="179"/>
      <c r="AT277" s="179"/>
      <c r="AU277" s="179"/>
      <c r="AV277" s="179"/>
      <c r="AW277" s="179"/>
      <c r="AX277" s="179"/>
      <c r="AY277" s="179"/>
      <c r="AZ277" s="179"/>
      <c r="BA277" s="179"/>
      <c r="BB277" s="179"/>
      <c r="BC277" s="179"/>
      <c r="BD277" s="179"/>
      <c r="BE277" s="179"/>
      <c r="BF277" s="179"/>
      <c r="BG277" s="179"/>
      <c r="BH277" s="179"/>
      <c r="BI277" s="179"/>
      <c r="BJ277" s="179"/>
      <c r="BK277" s="179"/>
      <c r="BL277" s="179"/>
      <c r="BM277" s="179"/>
      <c r="BN277" s="179"/>
      <c r="BO277" s="179"/>
      <c r="BP277" s="179"/>
      <c r="BQ277" s="179"/>
    </row>
    <row r="278" spans="20:69" customFormat="1" ht="12.75" hidden="1" customHeight="1">
      <c r="T278" s="179"/>
      <c r="U278" s="179"/>
      <c r="V278" s="179"/>
      <c r="W278" s="179"/>
      <c r="X278" s="179"/>
      <c r="Y278" s="179"/>
      <c r="Z278" s="179"/>
      <c r="AA278" s="179"/>
      <c r="AB278" s="179"/>
      <c r="AC278" s="179"/>
      <c r="AD278" s="179"/>
      <c r="AE278" s="179"/>
      <c r="AF278" s="179"/>
      <c r="AG278" s="179"/>
      <c r="AH278" s="178"/>
      <c r="AI278" s="179"/>
      <c r="AJ278" s="179"/>
      <c r="AK278" s="179"/>
      <c r="AL278" s="179"/>
      <c r="AM278" s="179"/>
      <c r="AN278" s="179"/>
      <c r="AO278" s="179"/>
      <c r="AP278" s="179"/>
      <c r="AQ278" s="179"/>
      <c r="AR278" s="179"/>
      <c r="AS278" s="179"/>
      <c r="AT278" s="179"/>
      <c r="AU278" s="179"/>
      <c r="AV278" s="179"/>
      <c r="AW278" s="179"/>
      <c r="AX278" s="179"/>
      <c r="AY278" s="179"/>
      <c r="AZ278" s="179"/>
      <c r="BA278" s="179"/>
      <c r="BB278" s="179"/>
      <c r="BC278" s="179"/>
      <c r="BD278" s="179"/>
      <c r="BE278" s="179"/>
      <c r="BF278" s="179"/>
      <c r="BG278" s="179"/>
      <c r="BH278" s="179"/>
      <c r="BI278" s="179"/>
      <c r="BJ278" s="179"/>
      <c r="BK278" s="179"/>
      <c r="BL278" s="179"/>
      <c r="BM278" s="179"/>
      <c r="BN278" s="179"/>
      <c r="BO278" s="179"/>
      <c r="BP278" s="179"/>
      <c r="BQ278" s="179"/>
    </row>
    <row r="279" spans="20:69" customFormat="1" ht="12.75" hidden="1" customHeight="1">
      <c r="T279" s="179"/>
      <c r="U279" s="179"/>
      <c r="V279" s="179"/>
      <c r="W279" s="179"/>
      <c r="X279" s="179"/>
      <c r="Y279" s="179"/>
      <c r="Z279" s="179"/>
      <c r="AA279" s="179"/>
      <c r="AB279" s="179"/>
      <c r="AC279" s="179"/>
      <c r="AD279" s="179"/>
      <c r="AE279" s="179"/>
      <c r="AF279" s="179"/>
      <c r="AG279" s="179"/>
      <c r="AH279" s="178"/>
      <c r="AI279" s="179"/>
      <c r="AJ279" s="179"/>
      <c r="AK279" s="179"/>
      <c r="AL279" s="179"/>
      <c r="AM279" s="179"/>
      <c r="AN279" s="179"/>
      <c r="AO279" s="179"/>
      <c r="AP279" s="179"/>
      <c r="AQ279" s="179"/>
      <c r="AR279" s="179"/>
      <c r="AS279" s="179"/>
      <c r="AT279" s="179"/>
      <c r="AU279" s="179"/>
      <c r="AV279" s="179"/>
      <c r="AW279" s="179"/>
      <c r="AX279" s="179"/>
      <c r="AY279" s="179"/>
      <c r="AZ279" s="179"/>
      <c r="BA279" s="179"/>
      <c r="BB279" s="179"/>
      <c r="BC279" s="179"/>
      <c r="BD279" s="179"/>
      <c r="BE279" s="179"/>
      <c r="BF279" s="179"/>
      <c r="BG279" s="179"/>
      <c r="BH279" s="179"/>
      <c r="BI279" s="179"/>
      <c r="BJ279" s="179"/>
      <c r="BK279" s="179"/>
      <c r="BL279" s="179"/>
      <c r="BM279" s="179"/>
      <c r="BN279" s="179"/>
      <c r="BO279" s="179"/>
      <c r="BP279" s="179"/>
      <c r="BQ279" s="179"/>
    </row>
    <row r="280" spans="20:69" customFormat="1" ht="12.75" hidden="1" customHeight="1">
      <c r="T280" s="179"/>
      <c r="U280" s="179"/>
      <c r="V280" s="179"/>
      <c r="W280" s="179"/>
      <c r="X280" s="179"/>
      <c r="Y280" s="179"/>
      <c r="Z280" s="179"/>
      <c r="AA280" s="179"/>
      <c r="AB280" s="179"/>
      <c r="AC280" s="179"/>
      <c r="AD280" s="179"/>
      <c r="AE280" s="179"/>
      <c r="AF280" s="179"/>
      <c r="AG280" s="179"/>
      <c r="AH280" s="178"/>
      <c r="AI280" s="179"/>
      <c r="AJ280" s="179"/>
      <c r="AK280" s="179"/>
      <c r="AL280" s="179"/>
      <c r="AM280" s="179"/>
      <c r="AN280" s="179"/>
      <c r="AO280" s="179"/>
      <c r="AP280" s="179"/>
      <c r="AQ280" s="179"/>
      <c r="AR280" s="179"/>
      <c r="AS280" s="179"/>
      <c r="AT280" s="179"/>
      <c r="AU280" s="179"/>
      <c r="AV280" s="179"/>
      <c r="AW280" s="179"/>
      <c r="AX280" s="179"/>
      <c r="AY280" s="179"/>
      <c r="AZ280" s="179"/>
      <c r="BA280" s="179"/>
      <c r="BB280" s="179"/>
      <c r="BC280" s="179"/>
      <c r="BD280" s="179"/>
      <c r="BE280" s="179"/>
      <c r="BF280" s="179"/>
      <c r="BG280" s="179"/>
      <c r="BH280" s="179"/>
      <c r="BI280" s="179"/>
      <c r="BJ280" s="179"/>
      <c r="BK280" s="179"/>
      <c r="BL280" s="179"/>
      <c r="BM280" s="179"/>
      <c r="BN280" s="179"/>
      <c r="BO280" s="179"/>
      <c r="BP280" s="179"/>
      <c r="BQ280" s="179"/>
    </row>
    <row r="281" spans="20:69" customFormat="1" ht="12.75" hidden="1" customHeight="1">
      <c r="T281" s="179"/>
      <c r="U281" s="179"/>
      <c r="V281" s="179"/>
      <c r="W281" s="179"/>
      <c r="X281" s="179"/>
      <c r="Y281" s="179"/>
      <c r="Z281" s="179"/>
      <c r="AA281" s="179"/>
      <c r="AB281" s="179"/>
      <c r="AC281" s="179"/>
      <c r="AD281" s="179"/>
      <c r="AE281" s="179"/>
      <c r="AF281" s="179"/>
      <c r="AG281" s="179"/>
      <c r="AH281" s="178"/>
      <c r="AI281" s="179"/>
      <c r="AJ281" s="179"/>
      <c r="AK281" s="179"/>
      <c r="AL281" s="179"/>
      <c r="AM281" s="179"/>
      <c r="AN281" s="179"/>
      <c r="AO281" s="179"/>
      <c r="AP281" s="179"/>
      <c r="AQ281" s="179"/>
      <c r="AR281" s="179"/>
      <c r="AS281" s="179"/>
      <c r="AT281" s="179"/>
      <c r="AU281" s="179"/>
      <c r="AV281" s="179"/>
      <c r="AW281" s="179"/>
      <c r="AX281" s="179"/>
      <c r="AY281" s="179"/>
      <c r="AZ281" s="179"/>
      <c r="BA281" s="179"/>
      <c r="BB281" s="179"/>
      <c r="BC281" s="179"/>
      <c r="BD281" s="179"/>
      <c r="BE281" s="179"/>
      <c r="BF281" s="179"/>
      <c r="BG281" s="179"/>
      <c r="BH281" s="179"/>
      <c r="BI281" s="179"/>
      <c r="BJ281" s="179"/>
      <c r="BK281" s="179"/>
      <c r="BL281" s="179"/>
      <c r="BM281" s="179"/>
      <c r="BN281" s="179"/>
      <c r="BO281" s="179"/>
      <c r="BP281" s="179"/>
      <c r="BQ281" s="179"/>
    </row>
    <row r="282" spans="20:69" customFormat="1" ht="12.75" hidden="1" customHeight="1">
      <c r="T282" s="179"/>
      <c r="U282" s="179"/>
      <c r="V282" s="179"/>
      <c r="W282" s="179"/>
      <c r="X282" s="179"/>
      <c r="Y282" s="179"/>
      <c r="Z282" s="179"/>
      <c r="AA282" s="179"/>
      <c r="AB282" s="179"/>
      <c r="AC282" s="179"/>
      <c r="AD282" s="179"/>
      <c r="AE282" s="179"/>
      <c r="AF282" s="179"/>
      <c r="AG282" s="179"/>
      <c r="AH282" s="178"/>
      <c r="AI282" s="179"/>
      <c r="AJ282" s="179"/>
      <c r="AK282" s="179"/>
      <c r="AL282" s="179"/>
      <c r="AM282" s="179"/>
      <c r="AN282" s="179"/>
      <c r="AO282" s="179"/>
      <c r="AP282" s="179"/>
      <c r="AQ282" s="179"/>
      <c r="AR282" s="179"/>
      <c r="AS282" s="179"/>
      <c r="AT282" s="179"/>
      <c r="AU282" s="179"/>
      <c r="AV282" s="179"/>
      <c r="AW282" s="179"/>
      <c r="AX282" s="179"/>
      <c r="AY282" s="179"/>
      <c r="AZ282" s="179"/>
      <c r="BA282" s="179"/>
      <c r="BB282" s="179"/>
      <c r="BC282" s="179"/>
      <c r="BD282" s="179"/>
      <c r="BE282" s="179"/>
      <c r="BF282" s="179"/>
      <c r="BG282" s="179"/>
      <c r="BH282" s="179"/>
      <c r="BI282" s="179"/>
      <c r="BJ282" s="179"/>
      <c r="BK282" s="179"/>
      <c r="BL282" s="179"/>
      <c r="BM282" s="179"/>
      <c r="BN282" s="179"/>
      <c r="BO282" s="179"/>
      <c r="BP282" s="179"/>
      <c r="BQ282" s="179"/>
    </row>
    <row r="283" spans="20:69" customFormat="1" ht="12.75" hidden="1" customHeight="1">
      <c r="T283" s="179"/>
      <c r="U283" s="179"/>
      <c r="V283" s="179"/>
      <c r="W283" s="179"/>
      <c r="X283" s="179"/>
      <c r="Y283" s="179"/>
      <c r="Z283" s="179"/>
      <c r="AA283" s="179"/>
      <c r="AB283" s="179"/>
      <c r="AC283" s="179"/>
      <c r="AD283" s="179"/>
      <c r="AE283" s="179"/>
      <c r="AF283" s="179"/>
      <c r="AG283" s="179"/>
      <c r="AH283" s="178"/>
      <c r="AI283" s="179"/>
      <c r="AJ283" s="179"/>
      <c r="AK283" s="179"/>
      <c r="AL283" s="179"/>
      <c r="AM283" s="179"/>
      <c r="AN283" s="179"/>
      <c r="AO283" s="179"/>
      <c r="AP283" s="179"/>
      <c r="AQ283" s="179"/>
      <c r="AR283" s="179"/>
      <c r="AS283" s="179"/>
      <c r="AT283" s="179"/>
      <c r="AU283" s="179"/>
      <c r="AV283" s="179"/>
      <c r="AW283" s="179"/>
      <c r="AX283" s="179"/>
      <c r="AY283" s="179"/>
      <c r="AZ283" s="179"/>
      <c r="BA283" s="179"/>
      <c r="BB283" s="179"/>
      <c r="BC283" s="179"/>
      <c r="BD283" s="179"/>
      <c r="BE283" s="179"/>
      <c r="BF283" s="179"/>
      <c r="BG283" s="179"/>
      <c r="BH283" s="179"/>
      <c r="BI283" s="179"/>
      <c r="BJ283" s="179"/>
      <c r="BK283" s="179"/>
      <c r="BL283" s="179"/>
      <c r="BM283" s="179"/>
      <c r="BN283" s="179"/>
      <c r="BO283" s="179"/>
      <c r="BP283" s="179"/>
      <c r="BQ283" s="179"/>
    </row>
    <row r="284" spans="20:69" customFormat="1" ht="12.75" hidden="1" customHeight="1">
      <c r="T284" s="179"/>
      <c r="U284" s="179"/>
      <c r="V284" s="179"/>
      <c r="W284" s="179"/>
      <c r="X284" s="179"/>
      <c r="Y284" s="179"/>
      <c r="Z284" s="179"/>
      <c r="AA284" s="179"/>
      <c r="AB284" s="179"/>
      <c r="AC284" s="179"/>
      <c r="AD284" s="179"/>
      <c r="AE284" s="179"/>
      <c r="AF284" s="179"/>
      <c r="AG284" s="179"/>
      <c r="AH284" s="178"/>
      <c r="AI284" s="179"/>
      <c r="AJ284" s="179"/>
      <c r="AK284" s="179"/>
      <c r="AL284" s="179"/>
      <c r="AM284" s="179"/>
      <c r="AN284" s="179"/>
      <c r="AO284" s="179"/>
      <c r="AP284" s="179"/>
      <c r="AQ284" s="179"/>
      <c r="AR284" s="179"/>
      <c r="AS284" s="179"/>
      <c r="AT284" s="179"/>
      <c r="AU284" s="179"/>
      <c r="AV284" s="179"/>
      <c r="AW284" s="179"/>
      <c r="AX284" s="179"/>
      <c r="AY284" s="179"/>
      <c r="AZ284" s="179"/>
      <c r="BA284" s="179"/>
      <c r="BB284" s="179"/>
      <c r="BC284" s="179"/>
      <c r="BD284" s="179"/>
      <c r="BE284" s="179"/>
      <c r="BF284" s="179"/>
      <c r="BG284" s="179"/>
      <c r="BH284" s="179"/>
      <c r="BI284" s="179"/>
      <c r="BJ284" s="179"/>
      <c r="BK284" s="179"/>
      <c r="BL284" s="179"/>
      <c r="BM284" s="179"/>
      <c r="BN284" s="179"/>
      <c r="BO284" s="179"/>
      <c r="BP284" s="179"/>
      <c r="BQ284" s="179"/>
    </row>
    <row r="285" spans="20:69" customFormat="1" ht="12.75" hidden="1" customHeight="1">
      <c r="T285" s="179"/>
      <c r="U285" s="179"/>
      <c r="V285" s="179"/>
      <c r="W285" s="179"/>
      <c r="X285" s="179"/>
      <c r="Y285" s="179"/>
      <c r="Z285" s="179"/>
      <c r="AA285" s="179"/>
      <c r="AB285" s="179"/>
      <c r="AC285" s="179"/>
      <c r="AD285" s="179"/>
      <c r="AE285" s="179"/>
      <c r="AF285" s="179"/>
      <c r="AG285" s="179"/>
      <c r="AH285" s="178"/>
      <c r="AI285" s="179"/>
      <c r="AJ285" s="179"/>
      <c r="AK285" s="179"/>
      <c r="AL285" s="179"/>
      <c r="AM285" s="179"/>
      <c r="AN285" s="179"/>
      <c r="AO285" s="179"/>
      <c r="AP285" s="179"/>
      <c r="AQ285" s="179"/>
      <c r="AR285" s="179"/>
      <c r="AS285" s="179"/>
      <c r="AT285" s="179"/>
      <c r="AU285" s="179"/>
      <c r="AV285" s="179"/>
      <c r="AW285" s="179"/>
      <c r="AX285" s="179"/>
      <c r="AY285" s="179"/>
      <c r="AZ285" s="179"/>
      <c r="BA285" s="179"/>
      <c r="BB285" s="179"/>
      <c r="BC285" s="179"/>
      <c r="BD285" s="179"/>
      <c r="BE285" s="179"/>
      <c r="BF285" s="179"/>
      <c r="BG285" s="179"/>
      <c r="BH285" s="179"/>
      <c r="BI285" s="179"/>
      <c r="BJ285" s="179"/>
      <c r="BK285" s="179"/>
      <c r="BL285" s="179"/>
      <c r="BM285" s="179"/>
      <c r="BN285" s="179"/>
      <c r="BO285" s="179"/>
      <c r="BP285" s="179"/>
      <c r="BQ285" s="179"/>
    </row>
    <row r="286" spans="20:69" customFormat="1" ht="12.75" hidden="1" customHeight="1">
      <c r="T286" s="179"/>
      <c r="U286" s="179"/>
      <c r="V286" s="179"/>
      <c r="W286" s="179"/>
      <c r="X286" s="179"/>
      <c r="Y286" s="179"/>
      <c r="Z286" s="179"/>
      <c r="AA286" s="179"/>
      <c r="AB286" s="179"/>
      <c r="AC286" s="179"/>
      <c r="AD286" s="179"/>
      <c r="AE286" s="179"/>
      <c r="AF286" s="179"/>
      <c r="AG286" s="179"/>
      <c r="AH286" s="178"/>
      <c r="AI286" s="179"/>
      <c r="AJ286" s="179"/>
      <c r="AK286" s="179"/>
      <c r="AL286" s="179"/>
      <c r="AM286" s="179"/>
      <c r="AN286" s="179"/>
      <c r="AO286" s="179"/>
      <c r="AP286" s="179"/>
      <c r="AQ286" s="179"/>
      <c r="AR286" s="179"/>
      <c r="AS286" s="179"/>
      <c r="AT286" s="179"/>
      <c r="AU286" s="179"/>
      <c r="AV286" s="179"/>
      <c r="AW286" s="179"/>
      <c r="AX286" s="179"/>
      <c r="AY286" s="179"/>
      <c r="AZ286" s="179"/>
      <c r="BA286" s="179"/>
      <c r="BB286" s="179"/>
      <c r="BC286" s="179"/>
      <c r="BD286" s="179"/>
      <c r="BE286" s="179"/>
      <c r="BF286" s="179"/>
      <c r="BG286" s="179"/>
      <c r="BH286" s="179"/>
      <c r="BI286" s="179"/>
      <c r="BJ286" s="179"/>
      <c r="BK286" s="179"/>
      <c r="BL286" s="179"/>
      <c r="BM286" s="179"/>
      <c r="BN286" s="179"/>
      <c r="BO286" s="179"/>
      <c r="BP286" s="179"/>
      <c r="BQ286" s="179"/>
    </row>
    <row r="287" spans="20:69" customFormat="1" ht="12.75" hidden="1" customHeight="1">
      <c r="T287" s="179"/>
      <c r="U287" s="179"/>
      <c r="V287" s="179"/>
      <c r="W287" s="179"/>
      <c r="X287" s="179"/>
      <c r="Y287" s="179"/>
      <c r="Z287" s="179"/>
      <c r="AA287" s="179"/>
      <c r="AB287" s="179"/>
      <c r="AC287" s="179"/>
      <c r="AD287" s="179"/>
      <c r="AE287" s="179"/>
      <c r="AF287" s="179"/>
      <c r="AG287" s="179"/>
      <c r="AH287" s="178"/>
      <c r="AI287" s="179"/>
      <c r="AJ287" s="179"/>
      <c r="AK287" s="179"/>
      <c r="AL287" s="179"/>
      <c r="AM287" s="179"/>
      <c r="AN287" s="179"/>
      <c r="AO287" s="179"/>
      <c r="AP287" s="179"/>
      <c r="AQ287" s="179"/>
      <c r="AR287" s="179"/>
      <c r="AS287" s="179"/>
      <c r="AT287" s="179"/>
      <c r="AU287" s="179"/>
      <c r="AV287" s="179"/>
      <c r="AW287" s="179"/>
      <c r="AX287" s="179"/>
      <c r="AY287" s="179"/>
      <c r="AZ287" s="179"/>
      <c r="BA287" s="179"/>
      <c r="BB287" s="179"/>
      <c r="BC287" s="179"/>
      <c r="BD287" s="179"/>
      <c r="BE287" s="179"/>
      <c r="BF287" s="179"/>
      <c r="BG287" s="179"/>
      <c r="BH287" s="179"/>
      <c r="BI287" s="179"/>
      <c r="BJ287" s="179"/>
      <c r="BK287" s="179"/>
      <c r="BL287" s="179"/>
      <c r="BM287" s="179"/>
      <c r="BN287" s="179"/>
      <c r="BO287" s="179"/>
      <c r="BP287" s="179"/>
      <c r="BQ287" s="179"/>
    </row>
    <row r="288" spans="20:69" customFormat="1" ht="12.75" hidden="1" customHeight="1">
      <c r="T288" s="179"/>
      <c r="U288" s="179"/>
      <c r="V288" s="179"/>
      <c r="W288" s="179"/>
      <c r="X288" s="179"/>
      <c r="Y288" s="179"/>
      <c r="Z288" s="179"/>
      <c r="AA288" s="179"/>
      <c r="AB288" s="179"/>
      <c r="AC288" s="179"/>
      <c r="AD288" s="179"/>
      <c r="AE288" s="179"/>
      <c r="AF288" s="179"/>
      <c r="AG288" s="179"/>
      <c r="AH288" s="178"/>
      <c r="AI288" s="179"/>
      <c r="AJ288" s="179"/>
      <c r="AK288" s="179"/>
      <c r="AL288" s="179"/>
      <c r="AM288" s="179"/>
      <c r="AN288" s="179"/>
      <c r="AO288" s="179"/>
      <c r="AP288" s="179"/>
      <c r="AQ288" s="179"/>
      <c r="AR288" s="179"/>
      <c r="AS288" s="179"/>
      <c r="AT288" s="179"/>
      <c r="AU288" s="179"/>
      <c r="AV288" s="179"/>
      <c r="AW288" s="179"/>
      <c r="AX288" s="179"/>
      <c r="AY288" s="179"/>
      <c r="AZ288" s="179"/>
      <c r="BA288" s="179"/>
      <c r="BB288" s="179"/>
      <c r="BC288" s="179"/>
      <c r="BD288" s="179"/>
      <c r="BE288" s="179"/>
      <c r="BF288" s="179"/>
      <c r="BG288" s="179"/>
      <c r="BH288" s="179"/>
      <c r="BI288" s="179"/>
      <c r="BJ288" s="179"/>
      <c r="BK288" s="179"/>
      <c r="BL288" s="179"/>
      <c r="BM288" s="179"/>
      <c r="BN288" s="179"/>
      <c r="BO288" s="179"/>
      <c r="BP288" s="179"/>
      <c r="BQ288" s="179"/>
    </row>
    <row r="289" spans="20:69" customFormat="1" ht="12.75" hidden="1" customHeight="1">
      <c r="T289" s="179"/>
      <c r="U289" s="179"/>
      <c r="V289" s="179"/>
      <c r="W289" s="179"/>
      <c r="X289" s="179"/>
      <c r="Y289" s="179"/>
      <c r="Z289" s="179"/>
      <c r="AA289" s="179"/>
      <c r="AB289" s="179"/>
      <c r="AC289" s="179"/>
      <c r="AD289" s="179"/>
      <c r="AE289" s="179"/>
      <c r="AF289" s="179"/>
      <c r="AG289" s="179"/>
      <c r="AH289" s="178"/>
      <c r="AI289" s="179"/>
      <c r="AJ289" s="179"/>
      <c r="AK289" s="179"/>
      <c r="AL289" s="179"/>
      <c r="AM289" s="179"/>
      <c r="AN289" s="179"/>
      <c r="AO289" s="179"/>
      <c r="AP289" s="179"/>
      <c r="AQ289" s="179"/>
      <c r="AR289" s="179"/>
      <c r="AS289" s="179"/>
      <c r="AT289" s="179"/>
      <c r="AU289" s="179"/>
      <c r="AV289" s="179"/>
      <c r="AW289" s="179"/>
      <c r="AX289" s="179"/>
      <c r="AY289" s="179"/>
      <c r="AZ289" s="179"/>
      <c r="BA289" s="179"/>
      <c r="BB289" s="179"/>
      <c r="BC289" s="179"/>
      <c r="BD289" s="179"/>
      <c r="BE289" s="179"/>
      <c r="BF289" s="179"/>
      <c r="BG289" s="179"/>
      <c r="BH289" s="179"/>
      <c r="BI289" s="179"/>
      <c r="BJ289" s="179"/>
      <c r="BK289" s="179"/>
      <c r="BL289" s="179"/>
      <c r="BM289" s="179"/>
      <c r="BN289" s="179"/>
      <c r="BO289" s="179"/>
      <c r="BP289" s="179"/>
      <c r="BQ289" s="179"/>
    </row>
    <row r="290" spans="20:69" customFormat="1" ht="12.75" hidden="1" customHeight="1">
      <c r="T290" s="179"/>
      <c r="U290" s="179"/>
      <c r="V290" s="179"/>
      <c r="W290" s="179"/>
      <c r="X290" s="179"/>
      <c r="Y290" s="179"/>
      <c r="Z290" s="179"/>
      <c r="AA290" s="179"/>
      <c r="AB290" s="179"/>
      <c r="AC290" s="179"/>
      <c r="AD290" s="179"/>
      <c r="AE290" s="179"/>
      <c r="AF290" s="179"/>
      <c r="AG290" s="179"/>
      <c r="AH290" s="178"/>
      <c r="AI290" s="179"/>
      <c r="AJ290" s="179"/>
      <c r="AK290" s="179"/>
      <c r="AL290" s="179"/>
      <c r="AM290" s="179"/>
      <c r="AN290" s="179"/>
      <c r="AO290" s="179"/>
      <c r="AP290" s="179"/>
      <c r="AQ290" s="179"/>
      <c r="AR290" s="179"/>
      <c r="AS290" s="179"/>
      <c r="AT290" s="179"/>
      <c r="AU290" s="179"/>
      <c r="AV290" s="179"/>
      <c r="AW290" s="179"/>
      <c r="AX290" s="179"/>
      <c r="AY290" s="179"/>
      <c r="AZ290" s="179"/>
      <c r="BA290" s="179"/>
      <c r="BB290" s="179"/>
      <c r="BC290" s="179"/>
      <c r="BD290" s="179"/>
      <c r="BE290" s="179"/>
      <c r="BF290" s="179"/>
      <c r="BG290" s="179"/>
      <c r="BH290" s="179"/>
      <c r="BI290" s="179"/>
      <c r="BJ290" s="179"/>
      <c r="BK290" s="179"/>
      <c r="BL290" s="179"/>
      <c r="BM290" s="179"/>
      <c r="BN290" s="179"/>
      <c r="BO290" s="179"/>
      <c r="BP290" s="179"/>
      <c r="BQ290" s="179"/>
    </row>
    <row r="291" spans="20:69" customFormat="1" ht="12.75" hidden="1" customHeight="1">
      <c r="T291" s="179"/>
      <c r="U291" s="179"/>
      <c r="V291" s="179"/>
      <c r="W291" s="179"/>
      <c r="X291" s="179"/>
      <c r="Y291" s="179"/>
      <c r="Z291" s="179"/>
      <c r="AA291" s="179"/>
      <c r="AB291" s="179"/>
      <c r="AC291" s="179"/>
      <c r="AD291" s="179"/>
      <c r="AE291" s="179"/>
      <c r="AF291" s="179"/>
      <c r="AG291" s="179"/>
      <c r="AH291" s="178"/>
      <c r="AI291" s="179"/>
      <c r="AJ291" s="179"/>
      <c r="AK291" s="179"/>
      <c r="AL291" s="179"/>
      <c r="AM291" s="179"/>
      <c r="AN291" s="179"/>
      <c r="AO291" s="179"/>
      <c r="AP291" s="179"/>
      <c r="AQ291" s="179"/>
      <c r="AR291" s="179"/>
      <c r="AS291" s="179"/>
      <c r="AT291" s="179"/>
      <c r="AU291" s="179"/>
      <c r="AV291" s="179"/>
      <c r="AW291" s="179"/>
      <c r="AX291" s="179"/>
      <c r="AY291" s="179"/>
      <c r="AZ291" s="179"/>
      <c r="BA291" s="179"/>
      <c r="BB291" s="179"/>
      <c r="BC291" s="179"/>
      <c r="BD291" s="179"/>
      <c r="BE291" s="179"/>
      <c r="BF291" s="179"/>
      <c r="BG291" s="179"/>
      <c r="BH291" s="179"/>
      <c r="BI291" s="179"/>
      <c r="BJ291" s="179"/>
      <c r="BK291" s="179"/>
      <c r="BL291" s="179"/>
      <c r="BM291" s="179"/>
      <c r="BN291" s="179"/>
      <c r="BO291" s="179"/>
      <c r="BP291" s="179"/>
      <c r="BQ291" s="179"/>
    </row>
    <row r="292" spans="20:69" customFormat="1" ht="12.75" hidden="1" customHeight="1">
      <c r="T292" s="179"/>
      <c r="U292" s="179"/>
      <c r="V292" s="179"/>
      <c r="W292" s="179"/>
      <c r="X292" s="179"/>
      <c r="Y292" s="179"/>
      <c r="Z292" s="179"/>
      <c r="AA292" s="179"/>
      <c r="AB292" s="179"/>
      <c r="AC292" s="179"/>
      <c r="AD292" s="179"/>
      <c r="AE292" s="179"/>
      <c r="AF292" s="179"/>
      <c r="AG292" s="179"/>
      <c r="AH292" s="178"/>
      <c r="AI292" s="179"/>
      <c r="AJ292" s="179"/>
      <c r="AK292" s="179"/>
      <c r="AL292" s="179"/>
      <c r="AM292" s="179"/>
      <c r="AN292" s="179"/>
      <c r="AO292" s="179"/>
      <c r="AP292" s="179"/>
      <c r="AQ292" s="179"/>
      <c r="AR292" s="179"/>
      <c r="AS292" s="179"/>
      <c r="AT292" s="179"/>
      <c r="AU292" s="179"/>
      <c r="AV292" s="179"/>
      <c r="AW292" s="179"/>
      <c r="AX292" s="179"/>
      <c r="AY292" s="179"/>
      <c r="AZ292" s="179"/>
      <c r="BA292" s="179"/>
      <c r="BB292" s="179"/>
      <c r="BC292" s="179"/>
      <c r="BD292" s="179"/>
      <c r="BE292" s="179"/>
      <c r="BF292" s="179"/>
      <c r="BG292" s="179"/>
      <c r="BH292" s="179"/>
      <c r="BI292" s="179"/>
      <c r="BJ292" s="179"/>
      <c r="BK292" s="179"/>
      <c r="BL292" s="179"/>
      <c r="BM292" s="179"/>
      <c r="BN292" s="179"/>
      <c r="BO292" s="179"/>
      <c r="BP292" s="179"/>
      <c r="BQ292" s="179"/>
    </row>
    <row r="293" spans="20:69" customFormat="1" ht="12.75" hidden="1" customHeight="1">
      <c r="T293" s="179"/>
      <c r="U293" s="179"/>
      <c r="V293" s="179"/>
      <c r="W293" s="179"/>
      <c r="X293" s="179"/>
      <c r="Y293" s="179"/>
      <c r="Z293" s="179"/>
      <c r="AA293" s="179"/>
      <c r="AB293" s="179"/>
      <c r="AC293" s="179"/>
      <c r="AD293" s="179"/>
      <c r="AE293" s="179"/>
      <c r="AF293" s="179"/>
      <c r="AG293" s="179"/>
      <c r="AH293" s="178"/>
      <c r="AI293" s="179"/>
      <c r="AJ293" s="179"/>
      <c r="AK293" s="179"/>
      <c r="AL293" s="179"/>
      <c r="AM293" s="179"/>
      <c r="AN293" s="179"/>
      <c r="AO293" s="179"/>
      <c r="AP293" s="179"/>
      <c r="AQ293" s="179"/>
      <c r="AR293" s="179"/>
      <c r="AS293" s="179"/>
      <c r="AT293" s="179"/>
      <c r="AU293" s="179"/>
      <c r="AV293" s="179"/>
      <c r="AW293" s="179"/>
      <c r="AX293" s="179"/>
      <c r="AY293" s="179"/>
      <c r="AZ293" s="179"/>
      <c r="BA293" s="179"/>
      <c r="BB293" s="179"/>
      <c r="BC293" s="179"/>
      <c r="BD293" s="179"/>
      <c r="BE293" s="179"/>
      <c r="BF293" s="179"/>
      <c r="BG293" s="179"/>
      <c r="BH293" s="179"/>
      <c r="BI293" s="179"/>
      <c r="BJ293" s="179"/>
      <c r="BK293" s="179"/>
      <c r="BL293" s="179"/>
      <c r="BM293" s="179"/>
      <c r="BN293" s="179"/>
      <c r="BO293" s="179"/>
      <c r="BP293" s="179"/>
      <c r="BQ293" s="179"/>
    </row>
    <row r="294" spans="20:69" customFormat="1" ht="12.75" hidden="1" customHeight="1">
      <c r="T294" s="179"/>
      <c r="U294" s="179"/>
      <c r="V294" s="179"/>
      <c r="W294" s="179"/>
      <c r="X294" s="179"/>
      <c r="Y294" s="179"/>
      <c r="Z294" s="179"/>
      <c r="AA294" s="179"/>
      <c r="AB294" s="179"/>
      <c r="AC294" s="179"/>
      <c r="AD294" s="179"/>
      <c r="AE294" s="179"/>
      <c r="AF294" s="179"/>
      <c r="AG294" s="179"/>
      <c r="AH294" s="178"/>
      <c r="AI294" s="179"/>
      <c r="AJ294" s="179"/>
      <c r="AK294" s="179"/>
      <c r="AL294" s="179"/>
      <c r="AM294" s="179"/>
      <c r="AN294" s="179"/>
      <c r="AO294" s="179"/>
      <c r="AP294" s="179"/>
      <c r="AQ294" s="179"/>
      <c r="AR294" s="179"/>
      <c r="AS294" s="179"/>
      <c r="AT294" s="179"/>
      <c r="AU294" s="179"/>
      <c r="AV294" s="179"/>
      <c r="AW294" s="179"/>
      <c r="AX294" s="179"/>
      <c r="AY294" s="179"/>
      <c r="AZ294" s="179"/>
      <c r="BA294" s="179"/>
      <c r="BB294" s="179"/>
      <c r="BC294" s="179"/>
      <c r="BD294" s="179"/>
      <c r="BE294" s="179"/>
      <c r="BF294" s="179"/>
      <c r="BG294" s="179"/>
      <c r="BH294" s="179"/>
      <c r="BI294" s="179"/>
      <c r="BJ294" s="179"/>
      <c r="BK294" s="179"/>
      <c r="BL294" s="179"/>
      <c r="BM294" s="179"/>
      <c r="BN294" s="179"/>
      <c r="BO294" s="179"/>
      <c r="BP294" s="179"/>
      <c r="BQ294" s="179"/>
    </row>
    <row r="295" spans="20:69" customFormat="1" ht="12.75" hidden="1" customHeight="1">
      <c r="T295" s="179"/>
      <c r="U295" s="179"/>
      <c r="V295" s="179"/>
      <c r="W295" s="179"/>
      <c r="X295" s="179"/>
      <c r="Y295" s="179"/>
      <c r="Z295" s="179"/>
      <c r="AA295" s="179"/>
      <c r="AB295" s="179"/>
      <c r="AC295" s="179"/>
      <c r="AD295" s="179"/>
      <c r="AE295" s="179"/>
      <c r="AF295" s="179"/>
      <c r="AG295" s="179"/>
      <c r="AH295" s="178"/>
      <c r="AI295" s="179"/>
      <c r="AJ295" s="179"/>
      <c r="AK295" s="179"/>
      <c r="AL295" s="179"/>
      <c r="AM295" s="179"/>
      <c r="AN295" s="179"/>
      <c r="AO295" s="179"/>
      <c r="AP295" s="179"/>
      <c r="AQ295" s="179"/>
      <c r="AR295" s="179"/>
      <c r="AS295" s="179"/>
      <c r="AT295" s="179"/>
      <c r="AU295" s="179"/>
      <c r="AV295" s="179"/>
      <c r="AW295" s="179"/>
      <c r="AX295" s="179"/>
      <c r="AY295" s="179"/>
      <c r="AZ295" s="179"/>
      <c r="BA295" s="179"/>
      <c r="BB295" s="179"/>
      <c r="BC295" s="179"/>
      <c r="BD295" s="179"/>
      <c r="BE295" s="179"/>
      <c r="BF295" s="179"/>
      <c r="BG295" s="179"/>
      <c r="BH295" s="179"/>
      <c r="BI295" s="179"/>
      <c r="BJ295" s="179"/>
      <c r="BK295" s="179"/>
      <c r="BL295" s="179"/>
      <c r="BM295" s="179"/>
      <c r="BN295" s="179"/>
      <c r="BO295" s="179"/>
      <c r="BP295" s="179"/>
      <c r="BQ295" s="179"/>
    </row>
    <row r="296" spans="20:69" customFormat="1" ht="12.75" hidden="1" customHeight="1">
      <c r="T296" s="179"/>
      <c r="U296" s="179"/>
      <c r="V296" s="179"/>
      <c r="W296" s="179"/>
      <c r="X296" s="179"/>
      <c r="Y296" s="179"/>
      <c r="Z296" s="179"/>
      <c r="AA296" s="179"/>
      <c r="AB296" s="179"/>
      <c r="AC296" s="179"/>
      <c r="AD296" s="179"/>
      <c r="AE296" s="179"/>
      <c r="AF296" s="179"/>
      <c r="AG296" s="179"/>
      <c r="AH296" s="178"/>
      <c r="AI296" s="179"/>
      <c r="AJ296" s="179"/>
      <c r="AK296" s="179"/>
      <c r="AL296" s="179"/>
      <c r="AM296" s="179"/>
      <c r="AN296" s="179"/>
      <c r="AO296" s="179"/>
      <c r="AP296" s="179"/>
      <c r="AQ296" s="179"/>
      <c r="AR296" s="179"/>
      <c r="AS296" s="179"/>
      <c r="AT296" s="179"/>
      <c r="AU296" s="179"/>
      <c r="AV296" s="179"/>
      <c r="AW296" s="179"/>
      <c r="AX296" s="179"/>
      <c r="AY296" s="179"/>
      <c r="AZ296" s="179"/>
      <c r="BA296" s="179"/>
      <c r="BB296" s="179"/>
      <c r="BC296" s="179"/>
      <c r="BD296" s="179"/>
      <c r="BE296" s="179"/>
      <c r="BF296" s="179"/>
      <c r="BG296" s="179"/>
      <c r="BH296" s="179"/>
      <c r="BI296" s="179"/>
      <c r="BJ296" s="179"/>
      <c r="BK296" s="179"/>
      <c r="BL296" s="179"/>
      <c r="BM296" s="179"/>
      <c r="BN296" s="179"/>
      <c r="BO296" s="179"/>
      <c r="BP296" s="179"/>
      <c r="BQ296" s="179"/>
    </row>
    <row r="297" spans="20:69" customFormat="1" ht="12.75" hidden="1" customHeight="1">
      <c r="T297" s="179"/>
      <c r="U297" s="179"/>
      <c r="V297" s="179"/>
      <c r="W297" s="179"/>
      <c r="X297" s="179"/>
      <c r="Y297" s="179"/>
      <c r="Z297" s="179"/>
      <c r="AA297" s="179"/>
      <c r="AB297" s="179"/>
      <c r="AC297" s="179"/>
      <c r="AD297" s="179"/>
      <c r="AE297" s="179"/>
      <c r="AF297" s="179"/>
      <c r="AG297" s="179"/>
      <c r="AH297" s="178"/>
      <c r="AI297" s="179"/>
      <c r="AJ297" s="179"/>
      <c r="AK297" s="179"/>
      <c r="AL297" s="179"/>
      <c r="AM297" s="179"/>
      <c r="AN297" s="179"/>
      <c r="AO297" s="179"/>
      <c r="AP297" s="179"/>
      <c r="AQ297" s="179"/>
      <c r="AR297" s="179"/>
      <c r="AS297" s="179"/>
      <c r="AT297" s="179"/>
      <c r="AU297" s="179"/>
      <c r="AV297" s="179"/>
      <c r="AW297" s="179"/>
      <c r="AX297" s="179"/>
      <c r="AY297" s="179"/>
      <c r="AZ297" s="179"/>
      <c r="BA297" s="179"/>
      <c r="BB297" s="179"/>
      <c r="BC297" s="179"/>
      <c r="BD297" s="179"/>
      <c r="BE297" s="179"/>
      <c r="BF297" s="179"/>
      <c r="BG297" s="179"/>
      <c r="BH297" s="179"/>
      <c r="BI297" s="179"/>
      <c r="BJ297" s="179"/>
      <c r="BK297" s="179"/>
      <c r="BL297" s="179"/>
      <c r="BM297" s="179"/>
      <c r="BN297" s="179"/>
      <c r="BO297" s="179"/>
      <c r="BP297" s="179"/>
      <c r="BQ297" s="179"/>
    </row>
    <row r="298" spans="20:69" customFormat="1" ht="12.75" hidden="1" customHeight="1">
      <c r="T298" s="179"/>
      <c r="U298" s="179"/>
      <c r="V298" s="179"/>
      <c r="W298" s="179"/>
      <c r="X298" s="179"/>
      <c r="Y298" s="179"/>
      <c r="Z298" s="179"/>
      <c r="AA298" s="179"/>
      <c r="AB298" s="179"/>
      <c r="AC298" s="179"/>
      <c r="AD298" s="179"/>
      <c r="AE298" s="179"/>
      <c r="AF298" s="179"/>
      <c r="AG298" s="179"/>
      <c r="AH298" s="178"/>
      <c r="AI298" s="179"/>
      <c r="AJ298" s="179"/>
      <c r="AK298" s="179"/>
      <c r="AL298" s="179"/>
      <c r="AM298" s="179"/>
      <c r="AN298" s="179"/>
      <c r="AO298" s="179"/>
      <c r="AP298" s="179"/>
      <c r="AQ298" s="179"/>
      <c r="AR298" s="179"/>
      <c r="AS298" s="179"/>
      <c r="AT298" s="179"/>
      <c r="AU298" s="179"/>
      <c r="AV298" s="179"/>
      <c r="AW298" s="179"/>
      <c r="AX298" s="179"/>
      <c r="AY298" s="179"/>
      <c r="AZ298" s="179"/>
      <c r="BA298" s="179"/>
      <c r="BB298" s="179"/>
      <c r="BC298" s="179"/>
      <c r="BD298" s="179"/>
      <c r="BE298" s="179"/>
      <c r="BF298" s="179"/>
      <c r="BG298" s="179"/>
      <c r="BH298" s="179"/>
      <c r="BI298" s="179"/>
      <c r="BJ298" s="179"/>
      <c r="BK298" s="179"/>
      <c r="BL298" s="179"/>
      <c r="BM298" s="179"/>
      <c r="BN298" s="179"/>
      <c r="BO298" s="179"/>
      <c r="BP298" s="179"/>
      <c r="BQ298" s="179"/>
    </row>
    <row r="299" spans="20:69" customFormat="1" ht="12.75" hidden="1" customHeight="1">
      <c r="T299" s="179"/>
      <c r="U299" s="179"/>
      <c r="V299" s="179"/>
      <c r="W299" s="179"/>
      <c r="X299" s="179"/>
      <c r="Y299" s="179"/>
      <c r="Z299" s="179"/>
      <c r="AA299" s="179"/>
      <c r="AB299" s="179"/>
      <c r="AC299" s="179"/>
      <c r="AD299" s="179"/>
      <c r="AE299" s="179"/>
      <c r="AF299" s="179"/>
      <c r="AG299" s="179"/>
      <c r="AH299" s="178"/>
      <c r="AI299" s="179"/>
      <c r="AJ299" s="179"/>
      <c r="AK299" s="179"/>
      <c r="AL299" s="179"/>
      <c r="AM299" s="179"/>
      <c r="AN299" s="179"/>
      <c r="AO299" s="179"/>
      <c r="AP299" s="179"/>
      <c r="AQ299" s="179"/>
      <c r="AR299" s="179"/>
      <c r="AS299" s="179"/>
      <c r="AT299" s="179"/>
      <c r="AU299" s="179"/>
      <c r="AV299" s="179"/>
      <c r="AW299" s="179"/>
      <c r="AX299" s="179"/>
      <c r="AY299" s="179"/>
      <c r="AZ299" s="179"/>
      <c r="BA299" s="179"/>
      <c r="BB299" s="179"/>
      <c r="BC299" s="179"/>
      <c r="BD299" s="179"/>
      <c r="BE299" s="179"/>
      <c r="BF299" s="179"/>
      <c r="BG299" s="179"/>
      <c r="BH299" s="179"/>
      <c r="BI299" s="179"/>
      <c r="BJ299" s="179"/>
      <c r="BK299" s="179"/>
      <c r="BL299" s="179"/>
      <c r="BM299" s="179"/>
      <c r="BN299" s="179"/>
      <c r="BO299" s="179"/>
      <c r="BP299" s="179"/>
      <c r="BQ299" s="179"/>
    </row>
    <row r="300" spans="20:69" customFormat="1" ht="12.75" hidden="1" customHeight="1">
      <c r="T300" s="179"/>
      <c r="U300" s="179"/>
      <c r="V300" s="179"/>
      <c r="W300" s="179"/>
      <c r="X300" s="179"/>
      <c r="Y300" s="179"/>
      <c r="Z300" s="179"/>
      <c r="AA300" s="179"/>
      <c r="AB300" s="179"/>
      <c r="AC300" s="179"/>
      <c r="AD300" s="179"/>
      <c r="AE300" s="179"/>
      <c r="AF300" s="179"/>
      <c r="AG300" s="179"/>
      <c r="AH300" s="178"/>
      <c r="AI300" s="179"/>
      <c r="AJ300" s="179"/>
      <c r="AK300" s="179"/>
      <c r="AL300" s="179"/>
      <c r="AM300" s="179"/>
      <c r="AN300" s="179"/>
      <c r="AO300" s="179"/>
      <c r="AP300" s="179"/>
      <c r="AQ300" s="179"/>
      <c r="AR300" s="179"/>
      <c r="AS300" s="179"/>
      <c r="AT300" s="179"/>
      <c r="AU300" s="179"/>
      <c r="AV300" s="179"/>
      <c r="AW300" s="179"/>
      <c r="AX300" s="179"/>
      <c r="AY300" s="179"/>
      <c r="AZ300" s="179"/>
      <c r="BA300" s="179"/>
      <c r="BB300" s="179"/>
      <c r="BC300" s="179"/>
      <c r="BD300" s="179"/>
      <c r="BE300" s="179"/>
      <c r="BF300" s="179"/>
      <c r="BG300" s="179"/>
      <c r="BH300" s="179"/>
      <c r="BI300" s="179"/>
      <c r="BJ300" s="179"/>
      <c r="BK300" s="179"/>
      <c r="BL300" s="179"/>
      <c r="BM300" s="179"/>
      <c r="BN300" s="179"/>
      <c r="BO300" s="179"/>
      <c r="BP300" s="179"/>
      <c r="BQ300" s="179"/>
    </row>
    <row r="301" spans="20:69" customFormat="1" ht="12.75" hidden="1" customHeight="1">
      <c r="T301" s="179"/>
      <c r="U301" s="179"/>
      <c r="V301" s="179"/>
      <c r="W301" s="179"/>
      <c r="X301" s="179"/>
      <c r="Y301" s="179"/>
      <c r="Z301" s="179"/>
      <c r="AA301" s="179"/>
      <c r="AB301" s="179"/>
      <c r="AC301" s="179"/>
      <c r="AD301" s="179"/>
      <c r="AE301" s="179"/>
      <c r="AF301" s="179"/>
      <c r="AG301" s="179"/>
      <c r="AH301" s="178"/>
      <c r="AI301" s="179"/>
      <c r="AJ301" s="179"/>
      <c r="AK301" s="179"/>
      <c r="AL301" s="179"/>
      <c r="AM301" s="179"/>
      <c r="AN301" s="179"/>
      <c r="AO301" s="179"/>
      <c r="AP301" s="179"/>
      <c r="AQ301" s="179"/>
      <c r="AR301" s="179"/>
      <c r="AS301" s="179"/>
      <c r="AT301" s="179"/>
      <c r="AU301" s="179"/>
      <c r="AV301" s="179"/>
      <c r="AW301" s="179"/>
      <c r="AX301" s="179"/>
      <c r="AY301" s="179"/>
      <c r="AZ301" s="179"/>
      <c r="BA301" s="179"/>
      <c r="BB301" s="179"/>
      <c r="BC301" s="179"/>
      <c r="BD301" s="179"/>
      <c r="BE301" s="179"/>
      <c r="BF301" s="179"/>
      <c r="BG301" s="179"/>
      <c r="BH301" s="179"/>
      <c r="BI301" s="179"/>
      <c r="BJ301" s="179"/>
      <c r="BK301" s="179"/>
      <c r="BL301" s="179"/>
      <c r="BM301" s="179"/>
      <c r="BN301" s="179"/>
      <c r="BO301" s="179"/>
      <c r="BP301" s="179"/>
      <c r="BQ301" s="179"/>
    </row>
    <row r="302" spans="20:69" customFormat="1" ht="12.75" hidden="1" customHeight="1">
      <c r="T302" s="179"/>
      <c r="U302" s="179"/>
      <c r="V302" s="179"/>
      <c r="W302" s="179"/>
      <c r="X302" s="179"/>
      <c r="Y302" s="179"/>
      <c r="Z302" s="179"/>
      <c r="AA302" s="179"/>
      <c r="AB302" s="179"/>
      <c r="AC302" s="179"/>
      <c r="AD302" s="179"/>
      <c r="AE302" s="179"/>
      <c r="AF302" s="179"/>
      <c r="AG302" s="179"/>
      <c r="AH302" s="178"/>
      <c r="AI302" s="179"/>
      <c r="AJ302" s="179"/>
      <c r="AK302" s="179"/>
      <c r="AL302" s="179"/>
      <c r="AM302" s="179"/>
      <c r="AN302" s="179"/>
      <c r="AO302" s="179"/>
      <c r="AP302" s="179"/>
      <c r="AQ302" s="179"/>
      <c r="AR302" s="179"/>
      <c r="AS302" s="179"/>
      <c r="AT302" s="179"/>
      <c r="AU302" s="179"/>
      <c r="AV302" s="179"/>
      <c r="AW302" s="179"/>
      <c r="AX302" s="179"/>
      <c r="AY302" s="179"/>
      <c r="AZ302" s="179"/>
      <c r="BA302" s="179"/>
      <c r="BB302" s="179"/>
      <c r="BC302" s="179"/>
      <c r="BD302" s="179"/>
      <c r="BE302" s="179"/>
      <c r="BF302" s="179"/>
      <c r="BG302" s="179"/>
      <c r="BH302" s="179"/>
      <c r="BI302" s="179"/>
      <c r="BJ302" s="179"/>
      <c r="BK302" s="179"/>
      <c r="BL302" s="179"/>
      <c r="BM302" s="179"/>
      <c r="BN302" s="179"/>
      <c r="BO302" s="179"/>
      <c r="BP302" s="179"/>
      <c r="BQ302" s="179"/>
    </row>
    <row r="303" spans="20:69" customFormat="1" ht="12.75" hidden="1" customHeight="1">
      <c r="T303" s="179"/>
      <c r="U303" s="179"/>
      <c r="V303" s="179"/>
      <c r="W303" s="179"/>
      <c r="X303" s="179"/>
      <c r="Y303" s="179"/>
      <c r="Z303" s="179"/>
      <c r="AA303" s="179"/>
      <c r="AB303" s="179"/>
      <c r="AC303" s="179"/>
      <c r="AD303" s="179"/>
      <c r="AE303" s="179"/>
      <c r="AF303" s="179"/>
      <c r="AG303" s="179"/>
      <c r="AH303" s="178"/>
      <c r="AI303" s="179"/>
      <c r="AJ303" s="179"/>
      <c r="AK303" s="179"/>
      <c r="AL303" s="179"/>
      <c r="AM303" s="179"/>
      <c r="AN303" s="179"/>
      <c r="AO303" s="179"/>
      <c r="AP303" s="179"/>
      <c r="AQ303" s="179"/>
      <c r="AR303" s="179"/>
      <c r="AS303" s="179"/>
      <c r="AT303" s="179"/>
      <c r="AU303" s="179"/>
      <c r="AV303" s="179"/>
      <c r="AW303" s="179"/>
      <c r="AX303" s="179"/>
      <c r="AY303" s="179"/>
      <c r="AZ303" s="179"/>
      <c r="BA303" s="179"/>
      <c r="BB303" s="179"/>
      <c r="BC303" s="179"/>
      <c r="BD303" s="179"/>
      <c r="BE303" s="179"/>
      <c r="BF303" s="179"/>
      <c r="BG303" s="179"/>
      <c r="BH303" s="179"/>
      <c r="BI303" s="179"/>
      <c r="BJ303" s="179"/>
      <c r="BK303" s="179"/>
      <c r="BL303" s="179"/>
      <c r="BM303" s="179"/>
      <c r="BN303" s="179"/>
      <c r="BO303" s="179"/>
      <c r="BP303" s="179"/>
      <c r="BQ303" s="179"/>
    </row>
    <row r="304" spans="20:69" customFormat="1" ht="12.75" hidden="1" customHeight="1">
      <c r="T304" s="179"/>
      <c r="U304" s="179"/>
      <c r="V304" s="179"/>
      <c r="W304" s="179"/>
      <c r="X304" s="179"/>
      <c r="Y304" s="179"/>
      <c r="Z304" s="179"/>
      <c r="AA304" s="179"/>
      <c r="AB304" s="179"/>
      <c r="AC304" s="179"/>
      <c r="AD304" s="179"/>
      <c r="AE304" s="179"/>
      <c r="AF304" s="179"/>
      <c r="AG304" s="179"/>
      <c r="AH304" s="178"/>
      <c r="AI304" s="179"/>
      <c r="AJ304" s="179"/>
      <c r="AK304" s="179"/>
      <c r="AL304" s="179"/>
      <c r="AM304" s="179"/>
      <c r="AN304" s="179"/>
      <c r="AO304" s="179"/>
      <c r="AP304" s="179"/>
      <c r="AQ304" s="179"/>
      <c r="AR304" s="179"/>
      <c r="AS304" s="179"/>
      <c r="AT304" s="179"/>
      <c r="AU304" s="179"/>
      <c r="AV304" s="179"/>
      <c r="AW304" s="179"/>
      <c r="AX304" s="179"/>
      <c r="AY304" s="179"/>
      <c r="AZ304" s="179"/>
      <c r="BA304" s="179"/>
      <c r="BB304" s="179"/>
      <c r="BC304" s="179"/>
      <c r="BD304" s="179"/>
      <c r="BE304" s="179"/>
      <c r="BF304" s="179"/>
      <c r="BG304" s="179"/>
      <c r="BH304" s="179"/>
      <c r="BI304" s="179"/>
      <c r="BJ304" s="179"/>
      <c r="BK304" s="179"/>
      <c r="BL304" s="179"/>
      <c r="BM304" s="179"/>
      <c r="BN304" s="179"/>
      <c r="BO304" s="179"/>
      <c r="BP304" s="179"/>
      <c r="BQ304" s="179"/>
    </row>
    <row r="305" spans="20:69" customFormat="1" ht="12.75" hidden="1" customHeight="1">
      <c r="T305" s="179"/>
      <c r="U305" s="179"/>
      <c r="V305" s="179"/>
      <c r="W305" s="179"/>
      <c r="X305" s="179"/>
      <c r="Y305" s="179"/>
      <c r="Z305" s="179"/>
      <c r="AA305" s="179"/>
      <c r="AB305" s="179"/>
      <c r="AC305" s="179"/>
      <c r="AD305" s="179"/>
      <c r="AE305" s="179"/>
      <c r="AF305" s="179"/>
      <c r="AG305" s="179"/>
      <c r="AH305" s="178"/>
      <c r="AI305" s="179"/>
      <c r="AJ305" s="179"/>
      <c r="AK305" s="179"/>
      <c r="AL305" s="179"/>
      <c r="AM305" s="179"/>
      <c r="AN305" s="179"/>
      <c r="AO305" s="179"/>
      <c r="AP305" s="179"/>
      <c r="AQ305" s="179"/>
      <c r="AR305" s="179"/>
      <c r="AS305" s="179"/>
      <c r="AT305" s="179"/>
      <c r="AU305" s="179"/>
      <c r="AV305" s="179"/>
      <c r="AW305" s="179"/>
      <c r="AX305" s="179"/>
      <c r="AY305" s="179"/>
      <c r="AZ305" s="179"/>
      <c r="BA305" s="179"/>
      <c r="BB305" s="179"/>
      <c r="BC305" s="179"/>
      <c r="BD305" s="179"/>
      <c r="BE305" s="179"/>
      <c r="BF305" s="179"/>
      <c r="BG305" s="179"/>
      <c r="BH305" s="179"/>
      <c r="BI305" s="179"/>
      <c r="BJ305" s="179"/>
      <c r="BK305" s="179"/>
      <c r="BL305" s="179"/>
      <c r="BM305" s="179"/>
      <c r="BN305" s="179"/>
      <c r="BO305" s="179"/>
      <c r="BP305" s="179"/>
      <c r="BQ305" s="179"/>
    </row>
    <row r="306" spans="20:69" customFormat="1" ht="12.75" hidden="1" customHeight="1">
      <c r="T306" s="179"/>
      <c r="U306" s="179"/>
      <c r="V306" s="179"/>
      <c r="W306" s="179"/>
      <c r="X306" s="179"/>
      <c r="Y306" s="179"/>
      <c r="Z306" s="179"/>
      <c r="AA306" s="179"/>
      <c r="AB306" s="179"/>
      <c r="AC306" s="179"/>
      <c r="AD306" s="179"/>
      <c r="AE306" s="179"/>
      <c r="AF306" s="179"/>
      <c r="AG306" s="179"/>
      <c r="AH306" s="178"/>
      <c r="AI306" s="179"/>
      <c r="AJ306" s="179"/>
      <c r="AK306" s="179"/>
      <c r="AL306" s="179"/>
      <c r="AM306" s="179"/>
      <c r="AN306" s="179"/>
      <c r="AO306" s="179"/>
      <c r="AP306" s="179"/>
      <c r="AQ306" s="179"/>
      <c r="AR306" s="179"/>
      <c r="AS306" s="179"/>
      <c r="AT306" s="179"/>
      <c r="AU306" s="179"/>
      <c r="AV306" s="179"/>
      <c r="AW306" s="179"/>
      <c r="AX306" s="179"/>
      <c r="AY306" s="179"/>
      <c r="AZ306" s="179"/>
      <c r="BA306" s="179"/>
      <c r="BB306" s="179"/>
      <c r="BC306" s="179"/>
      <c r="BD306" s="179"/>
      <c r="BE306" s="179"/>
      <c r="BF306" s="179"/>
      <c r="BG306" s="179"/>
      <c r="BH306" s="179"/>
      <c r="BI306" s="179"/>
      <c r="BJ306" s="179"/>
      <c r="BK306" s="179"/>
      <c r="BL306" s="179"/>
      <c r="BM306" s="179"/>
      <c r="BN306" s="179"/>
      <c r="BO306" s="179"/>
      <c r="BP306" s="179"/>
      <c r="BQ306" s="179"/>
    </row>
    <row r="307" spans="20:69" customFormat="1" ht="12.75" hidden="1" customHeight="1">
      <c r="T307" s="179"/>
      <c r="U307" s="179"/>
      <c r="V307" s="179"/>
      <c r="W307" s="179"/>
      <c r="X307" s="179"/>
      <c r="Y307" s="179"/>
      <c r="Z307" s="179"/>
      <c r="AA307" s="179"/>
      <c r="AB307" s="179"/>
      <c r="AC307" s="179"/>
      <c r="AD307" s="179"/>
      <c r="AE307" s="179"/>
      <c r="AF307" s="179"/>
      <c r="AG307" s="179"/>
      <c r="AH307" s="178"/>
      <c r="AI307" s="179"/>
      <c r="AJ307" s="179"/>
      <c r="AK307" s="179"/>
      <c r="AL307" s="179"/>
      <c r="AM307" s="179"/>
      <c r="AN307" s="179"/>
      <c r="AO307" s="179"/>
      <c r="AP307" s="179"/>
      <c r="AQ307" s="179"/>
      <c r="AR307" s="179"/>
      <c r="AS307" s="179"/>
      <c r="AT307" s="179"/>
      <c r="AU307" s="179"/>
      <c r="AV307" s="179"/>
      <c r="AW307" s="179"/>
      <c r="AX307" s="179"/>
      <c r="AY307" s="179"/>
      <c r="AZ307" s="179"/>
      <c r="BA307" s="179"/>
      <c r="BB307" s="179"/>
      <c r="BC307" s="179"/>
      <c r="BD307" s="179"/>
      <c r="BE307" s="179"/>
      <c r="BF307" s="179"/>
      <c r="BG307" s="179"/>
      <c r="BH307" s="179"/>
      <c r="BI307" s="179"/>
      <c r="BJ307" s="179"/>
      <c r="BK307" s="179"/>
      <c r="BL307" s="179"/>
      <c r="BM307" s="179"/>
      <c r="BN307" s="179"/>
      <c r="BO307" s="179"/>
      <c r="BP307" s="179"/>
      <c r="BQ307" s="179"/>
    </row>
    <row r="308" spans="20:69" customFormat="1" ht="12.75" hidden="1" customHeight="1">
      <c r="T308" s="179"/>
      <c r="U308" s="179"/>
      <c r="V308" s="179"/>
      <c r="W308" s="179"/>
      <c r="X308" s="179"/>
      <c r="Y308" s="179"/>
      <c r="Z308" s="179"/>
      <c r="AA308" s="179"/>
      <c r="AB308" s="179"/>
      <c r="AC308" s="179"/>
      <c r="AD308" s="179"/>
      <c r="AE308" s="179"/>
      <c r="AF308" s="179"/>
      <c r="AG308" s="179"/>
      <c r="AH308" s="178"/>
      <c r="AI308" s="179"/>
      <c r="AJ308" s="179"/>
      <c r="AK308" s="179"/>
      <c r="AL308" s="179"/>
      <c r="AM308" s="179"/>
      <c r="AN308" s="179"/>
      <c r="AO308" s="179"/>
      <c r="AP308" s="179"/>
      <c r="AQ308" s="179"/>
      <c r="AR308" s="179"/>
      <c r="AS308" s="179"/>
      <c r="AT308" s="179"/>
      <c r="AU308" s="179"/>
      <c r="AV308" s="179"/>
      <c r="AW308" s="179"/>
      <c r="AX308" s="179"/>
      <c r="AY308" s="179"/>
      <c r="AZ308" s="179"/>
      <c r="BA308" s="179"/>
      <c r="BB308" s="179"/>
      <c r="BC308" s="179"/>
      <c r="BD308" s="179"/>
      <c r="BE308" s="179"/>
      <c r="BF308" s="179"/>
      <c r="BG308" s="179"/>
      <c r="BH308" s="179"/>
      <c r="BI308" s="179"/>
      <c r="BJ308" s="179"/>
      <c r="BK308" s="179"/>
      <c r="BL308" s="179"/>
      <c r="BM308" s="179"/>
      <c r="BN308" s="179"/>
      <c r="BO308" s="179"/>
      <c r="BP308" s="179"/>
      <c r="BQ308" s="179"/>
    </row>
    <row r="309" spans="20:69" customFormat="1" ht="12.75" hidden="1" customHeight="1">
      <c r="T309" s="179"/>
      <c r="U309" s="179"/>
      <c r="V309" s="179"/>
      <c r="W309" s="179"/>
      <c r="X309" s="179"/>
      <c r="Y309" s="179"/>
      <c r="Z309" s="179"/>
      <c r="AA309" s="179"/>
      <c r="AB309" s="179"/>
      <c r="AC309" s="179"/>
      <c r="AD309" s="179"/>
      <c r="AE309" s="179"/>
      <c r="AF309" s="179"/>
      <c r="AG309" s="179"/>
      <c r="AH309" s="178"/>
      <c r="AI309" s="179"/>
      <c r="AJ309" s="179"/>
      <c r="AK309" s="179"/>
      <c r="AL309" s="179"/>
      <c r="AM309" s="179"/>
      <c r="AN309" s="179"/>
      <c r="AO309" s="179"/>
      <c r="AP309" s="179"/>
      <c r="AQ309" s="179"/>
      <c r="AR309" s="179"/>
      <c r="AS309" s="179"/>
      <c r="AT309" s="179"/>
      <c r="AU309" s="179"/>
      <c r="AV309" s="179"/>
      <c r="AW309" s="179"/>
      <c r="AX309" s="179"/>
      <c r="AY309" s="179"/>
      <c r="AZ309" s="179"/>
      <c r="BA309" s="179"/>
      <c r="BB309" s="179"/>
      <c r="BC309" s="179"/>
      <c r="BD309" s="179"/>
      <c r="BE309" s="179"/>
      <c r="BF309" s="179"/>
      <c r="BG309" s="179"/>
      <c r="BH309" s="179"/>
      <c r="BI309" s="179"/>
      <c r="BJ309" s="179"/>
      <c r="BK309" s="179"/>
      <c r="BL309" s="179"/>
      <c r="BM309" s="179"/>
      <c r="BN309" s="179"/>
      <c r="BO309" s="179"/>
      <c r="BP309" s="179"/>
      <c r="BQ309" s="179"/>
    </row>
    <row r="310" spans="20:69" customFormat="1" ht="12.75" hidden="1" customHeight="1">
      <c r="T310" s="179"/>
      <c r="U310" s="179"/>
      <c r="V310" s="179"/>
      <c r="W310" s="179"/>
      <c r="X310" s="179"/>
      <c r="Y310" s="179"/>
      <c r="Z310" s="179"/>
      <c r="AA310" s="179"/>
      <c r="AB310" s="179"/>
      <c r="AC310" s="179"/>
      <c r="AD310" s="179"/>
      <c r="AE310" s="179"/>
      <c r="AF310" s="179"/>
      <c r="AG310" s="179"/>
      <c r="AH310" s="178"/>
      <c r="AI310" s="179"/>
      <c r="AJ310" s="179"/>
      <c r="AK310" s="179"/>
      <c r="AL310" s="179"/>
      <c r="AM310" s="179"/>
      <c r="AN310" s="179"/>
      <c r="AO310" s="179"/>
      <c r="AP310" s="179"/>
      <c r="AQ310" s="179"/>
      <c r="AR310" s="179"/>
      <c r="AS310" s="179"/>
      <c r="AT310" s="179"/>
      <c r="AU310" s="179"/>
      <c r="AV310" s="179"/>
      <c r="AW310" s="179"/>
      <c r="AX310" s="179"/>
      <c r="AY310" s="179"/>
      <c r="AZ310" s="179"/>
      <c r="BA310" s="179"/>
      <c r="BB310" s="179"/>
      <c r="BC310" s="179"/>
      <c r="BD310" s="179"/>
      <c r="BE310" s="179"/>
      <c r="BF310" s="179"/>
      <c r="BG310" s="179"/>
      <c r="BH310" s="179"/>
      <c r="BI310" s="179"/>
      <c r="BJ310" s="179"/>
      <c r="BK310" s="179"/>
      <c r="BL310" s="179"/>
      <c r="BM310" s="179"/>
      <c r="BN310" s="179"/>
      <c r="BO310" s="179"/>
      <c r="BP310" s="179"/>
      <c r="BQ310" s="179"/>
    </row>
    <row r="311" spans="20:69" customFormat="1" ht="12.75" hidden="1" customHeight="1">
      <c r="T311" s="179"/>
      <c r="U311" s="179"/>
      <c r="V311" s="179"/>
      <c r="W311" s="179"/>
      <c r="X311" s="179"/>
      <c r="Y311" s="179"/>
      <c r="Z311" s="179"/>
      <c r="AA311" s="179"/>
      <c r="AB311" s="179"/>
      <c r="AC311" s="179"/>
      <c r="AD311" s="179"/>
      <c r="AE311" s="179"/>
      <c r="AF311" s="179"/>
      <c r="AG311" s="179"/>
      <c r="AH311" s="178"/>
      <c r="AI311" s="179"/>
      <c r="AJ311" s="179"/>
      <c r="AK311" s="179"/>
      <c r="AL311" s="179"/>
      <c r="AM311" s="179"/>
      <c r="AN311" s="179"/>
      <c r="AO311" s="179"/>
      <c r="AP311" s="179"/>
      <c r="AQ311" s="179"/>
      <c r="AR311" s="179"/>
      <c r="AS311" s="179"/>
      <c r="AT311" s="179"/>
      <c r="AU311" s="179"/>
      <c r="AV311" s="179"/>
      <c r="AW311" s="179"/>
      <c r="AX311" s="179"/>
      <c r="AY311" s="179"/>
      <c r="AZ311" s="179"/>
      <c r="BA311" s="179"/>
      <c r="BB311" s="179"/>
      <c r="BC311" s="179"/>
      <c r="BD311" s="179"/>
      <c r="BE311" s="179"/>
      <c r="BF311" s="179"/>
      <c r="BG311" s="179"/>
      <c r="BH311" s="179"/>
      <c r="BI311" s="179"/>
      <c r="BJ311" s="179"/>
      <c r="BK311" s="179"/>
      <c r="BL311" s="179"/>
      <c r="BM311" s="179"/>
      <c r="BN311" s="179"/>
      <c r="BO311" s="179"/>
      <c r="BP311" s="179"/>
      <c r="BQ311" s="179"/>
    </row>
    <row r="312" spans="20:69" customFormat="1" ht="12.75" hidden="1" customHeight="1">
      <c r="T312" s="179"/>
      <c r="U312" s="179"/>
      <c r="V312" s="179"/>
      <c r="W312" s="179"/>
      <c r="X312" s="179"/>
      <c r="Y312" s="179"/>
      <c r="Z312" s="179"/>
      <c r="AA312" s="179"/>
      <c r="AB312" s="179"/>
      <c r="AC312" s="179"/>
      <c r="AD312" s="179"/>
      <c r="AE312" s="179"/>
      <c r="AF312" s="179"/>
      <c r="AG312" s="179"/>
      <c r="AH312" s="178"/>
      <c r="AI312" s="179"/>
      <c r="AJ312" s="179"/>
      <c r="AK312" s="179"/>
      <c r="AL312" s="179"/>
      <c r="AM312" s="179"/>
      <c r="AN312" s="179"/>
      <c r="AO312" s="179"/>
      <c r="AP312" s="179"/>
      <c r="AQ312" s="179"/>
      <c r="AR312" s="179"/>
      <c r="AS312" s="179"/>
      <c r="AT312" s="179"/>
      <c r="AU312" s="179"/>
      <c r="AV312" s="179"/>
      <c r="AW312" s="179"/>
      <c r="AX312" s="179"/>
      <c r="AY312" s="179"/>
      <c r="AZ312" s="179"/>
      <c r="BA312" s="179"/>
      <c r="BB312" s="179"/>
      <c r="BC312" s="179"/>
      <c r="BD312" s="179"/>
      <c r="BE312" s="179"/>
      <c r="BF312" s="179"/>
      <c r="BG312" s="179"/>
      <c r="BH312" s="179"/>
      <c r="BI312" s="179"/>
      <c r="BJ312" s="179"/>
      <c r="BK312" s="179"/>
      <c r="BL312" s="179"/>
      <c r="BM312" s="179"/>
      <c r="BN312" s="179"/>
      <c r="BO312" s="179"/>
      <c r="BP312" s="179"/>
      <c r="BQ312" s="179"/>
    </row>
    <row r="313" spans="20:69" customFormat="1" ht="12.75" hidden="1" customHeight="1">
      <c r="T313" s="179"/>
      <c r="U313" s="179"/>
      <c r="V313" s="179"/>
      <c r="W313" s="179"/>
      <c r="X313" s="179"/>
      <c r="Y313" s="179"/>
      <c r="Z313" s="179"/>
      <c r="AA313" s="179"/>
      <c r="AB313" s="179"/>
      <c r="AC313" s="179"/>
      <c r="AD313" s="179"/>
      <c r="AE313" s="179"/>
      <c r="AF313" s="179"/>
      <c r="AG313" s="179"/>
      <c r="AH313" s="178"/>
      <c r="AI313" s="179"/>
      <c r="AJ313" s="179"/>
      <c r="AK313" s="179"/>
      <c r="AL313" s="179"/>
      <c r="AM313" s="179"/>
      <c r="AN313" s="179"/>
      <c r="AO313" s="179"/>
      <c r="AP313" s="179"/>
      <c r="AQ313" s="179"/>
      <c r="AR313" s="179"/>
      <c r="AS313" s="179"/>
      <c r="AT313" s="179"/>
      <c r="AU313" s="179"/>
      <c r="AV313" s="179"/>
      <c r="AW313" s="179"/>
      <c r="AX313" s="179"/>
      <c r="AY313" s="179"/>
      <c r="AZ313" s="179"/>
      <c r="BA313" s="179"/>
      <c r="BB313" s="179"/>
      <c r="BC313" s="179"/>
      <c r="BD313" s="179"/>
      <c r="BE313" s="179"/>
      <c r="BF313" s="179"/>
      <c r="BG313" s="179"/>
      <c r="BH313" s="179"/>
      <c r="BI313" s="179"/>
      <c r="BJ313" s="179"/>
      <c r="BK313" s="179"/>
      <c r="BL313" s="179"/>
      <c r="BM313" s="179"/>
      <c r="BN313" s="179"/>
      <c r="BO313" s="179"/>
      <c r="BP313" s="179"/>
      <c r="BQ313" s="179"/>
    </row>
    <row r="314" spans="20:69" customFormat="1" ht="12.75" hidden="1" customHeight="1">
      <c r="T314" s="179"/>
      <c r="U314" s="179"/>
      <c r="V314" s="179"/>
      <c r="W314" s="179"/>
      <c r="X314" s="179"/>
      <c r="Y314" s="179"/>
      <c r="Z314" s="179"/>
      <c r="AA314" s="179"/>
      <c r="AB314" s="179"/>
      <c r="AC314" s="179"/>
      <c r="AD314" s="179"/>
      <c r="AE314" s="179"/>
      <c r="AF314" s="179"/>
      <c r="AG314" s="179"/>
      <c r="AH314" s="178"/>
      <c r="AI314" s="179"/>
      <c r="AJ314" s="179"/>
      <c r="AK314" s="179"/>
      <c r="AL314" s="179"/>
      <c r="AM314" s="179"/>
      <c r="AN314" s="179"/>
      <c r="AO314" s="179"/>
      <c r="AP314" s="179"/>
      <c r="AQ314" s="179"/>
      <c r="AR314" s="179"/>
      <c r="AS314" s="179"/>
      <c r="AT314" s="179"/>
      <c r="AU314" s="179"/>
      <c r="AV314" s="179"/>
      <c r="AW314" s="179"/>
      <c r="AX314" s="179"/>
      <c r="AY314" s="179"/>
      <c r="AZ314" s="179"/>
      <c r="BA314" s="179"/>
      <c r="BB314" s="179"/>
      <c r="BC314" s="179"/>
      <c r="BD314" s="179"/>
      <c r="BE314" s="179"/>
      <c r="BF314" s="179"/>
      <c r="BG314" s="179"/>
      <c r="BH314" s="179"/>
      <c r="BI314" s="179"/>
      <c r="BJ314" s="179"/>
      <c r="BK314" s="179"/>
      <c r="BL314" s="179"/>
      <c r="BM314" s="179"/>
      <c r="BN314" s="179"/>
      <c r="BO314" s="179"/>
      <c r="BP314" s="179"/>
      <c r="BQ314" s="179"/>
    </row>
    <row r="315" spans="20:69" customFormat="1" ht="12.75" hidden="1" customHeight="1">
      <c r="T315" s="179"/>
      <c r="U315" s="179"/>
      <c r="V315" s="179"/>
      <c r="W315" s="179"/>
      <c r="X315" s="179"/>
      <c r="Y315" s="179"/>
      <c r="Z315" s="179"/>
      <c r="AA315" s="179"/>
      <c r="AB315" s="179"/>
      <c r="AC315" s="179"/>
      <c r="AD315" s="179"/>
      <c r="AE315" s="179"/>
      <c r="AF315" s="179"/>
      <c r="AG315" s="179"/>
      <c r="AH315" s="178"/>
      <c r="AI315" s="179"/>
      <c r="AJ315" s="179"/>
      <c r="AK315" s="179"/>
      <c r="AL315" s="179"/>
      <c r="AM315" s="179"/>
      <c r="AN315" s="179"/>
      <c r="AO315" s="179"/>
      <c r="AP315" s="179"/>
      <c r="AQ315" s="179"/>
      <c r="AR315" s="179"/>
      <c r="AS315" s="179"/>
      <c r="AT315" s="179"/>
      <c r="AU315" s="179"/>
      <c r="AV315" s="179"/>
      <c r="AW315" s="179"/>
      <c r="AX315" s="179"/>
      <c r="AY315" s="179"/>
      <c r="AZ315" s="179"/>
      <c r="BA315" s="179"/>
      <c r="BB315" s="179"/>
      <c r="BC315" s="179"/>
      <c r="BD315" s="179"/>
      <c r="BE315" s="179"/>
      <c r="BF315" s="179"/>
      <c r="BG315" s="179"/>
      <c r="BH315" s="179"/>
      <c r="BI315" s="179"/>
      <c r="BJ315" s="179"/>
      <c r="BK315" s="179"/>
      <c r="BL315" s="179"/>
      <c r="BM315" s="179"/>
      <c r="BN315" s="179"/>
      <c r="BO315" s="179"/>
      <c r="BP315" s="179"/>
      <c r="BQ315" s="179"/>
    </row>
    <row r="316" spans="20:69" customFormat="1" ht="12.75" hidden="1" customHeight="1">
      <c r="T316" s="179"/>
      <c r="U316" s="179"/>
      <c r="V316" s="179"/>
      <c r="W316" s="179"/>
      <c r="X316" s="179"/>
      <c r="Y316" s="179"/>
      <c r="Z316" s="179"/>
      <c r="AA316" s="179"/>
      <c r="AB316" s="179"/>
      <c r="AC316" s="179"/>
      <c r="AD316" s="179"/>
      <c r="AE316" s="179"/>
      <c r="AF316" s="179"/>
      <c r="AG316" s="179"/>
      <c r="AH316" s="178"/>
      <c r="AI316" s="179"/>
      <c r="AJ316" s="179"/>
      <c r="AK316" s="179"/>
      <c r="AL316" s="179"/>
      <c r="AM316" s="179"/>
      <c r="AN316" s="179"/>
      <c r="AO316" s="179"/>
      <c r="AP316" s="179"/>
      <c r="AQ316" s="179"/>
      <c r="AR316" s="179"/>
      <c r="AS316" s="179"/>
      <c r="AT316" s="179"/>
      <c r="AU316" s="179"/>
      <c r="AV316" s="179"/>
      <c r="AW316" s="179"/>
      <c r="AX316" s="179"/>
      <c r="AY316" s="179"/>
      <c r="AZ316" s="179"/>
      <c r="BA316" s="179"/>
      <c r="BB316" s="179"/>
      <c r="BC316" s="179"/>
      <c r="BD316" s="179"/>
      <c r="BE316" s="179"/>
      <c r="BF316" s="179"/>
      <c r="BG316" s="179"/>
      <c r="BH316" s="179"/>
      <c r="BI316" s="179"/>
      <c r="BJ316" s="179"/>
      <c r="BK316" s="179"/>
      <c r="BL316" s="179"/>
      <c r="BM316" s="179"/>
      <c r="BN316" s="179"/>
      <c r="BO316" s="179"/>
      <c r="BP316" s="179"/>
      <c r="BQ316" s="179"/>
    </row>
    <row r="317" spans="20:69" customFormat="1" ht="12.75" hidden="1" customHeight="1">
      <c r="T317" s="179"/>
      <c r="U317" s="179"/>
      <c r="V317" s="179"/>
      <c r="W317" s="179"/>
      <c r="X317" s="179"/>
      <c r="Y317" s="179"/>
      <c r="Z317" s="179"/>
      <c r="AA317" s="179"/>
      <c r="AB317" s="179"/>
      <c r="AC317" s="179"/>
      <c r="AD317" s="179"/>
      <c r="AE317" s="179"/>
      <c r="AF317" s="179"/>
      <c r="AG317" s="179"/>
      <c r="AH317" s="178"/>
      <c r="AI317" s="179"/>
      <c r="AJ317" s="179"/>
      <c r="AK317" s="179"/>
      <c r="AL317" s="179"/>
      <c r="AM317" s="179"/>
      <c r="AN317" s="179"/>
      <c r="AO317" s="179"/>
      <c r="AP317" s="179"/>
      <c r="AQ317" s="179"/>
      <c r="AR317" s="179"/>
      <c r="AS317" s="179"/>
      <c r="AT317" s="179"/>
      <c r="AU317" s="179"/>
      <c r="AV317" s="179"/>
      <c r="AW317" s="179"/>
      <c r="AX317" s="179"/>
      <c r="AY317" s="179"/>
      <c r="AZ317" s="179"/>
      <c r="BA317" s="179"/>
      <c r="BB317" s="179"/>
      <c r="BC317" s="179"/>
      <c r="BD317" s="179"/>
      <c r="BE317" s="179"/>
      <c r="BF317" s="179"/>
      <c r="BG317" s="179"/>
      <c r="BH317" s="179"/>
      <c r="BI317" s="179"/>
      <c r="BJ317" s="179"/>
      <c r="BK317" s="179"/>
      <c r="BL317" s="179"/>
      <c r="BM317" s="179"/>
      <c r="BN317" s="179"/>
      <c r="BO317" s="179"/>
      <c r="BP317" s="179"/>
      <c r="BQ317" s="179"/>
    </row>
    <row r="318" spans="20:69" customFormat="1" ht="12.75" hidden="1" customHeight="1">
      <c r="T318" s="179"/>
      <c r="U318" s="179"/>
      <c r="V318" s="179"/>
      <c r="W318" s="179"/>
      <c r="X318" s="179"/>
      <c r="Y318" s="179"/>
      <c r="Z318" s="179"/>
      <c r="AA318" s="179"/>
      <c r="AB318" s="179"/>
      <c r="AC318" s="179"/>
      <c r="AD318" s="179"/>
      <c r="AE318" s="179"/>
      <c r="AF318" s="179"/>
      <c r="AG318" s="179"/>
      <c r="AH318" s="178"/>
      <c r="AI318" s="179"/>
      <c r="AJ318" s="179"/>
      <c r="AK318" s="179"/>
      <c r="AL318" s="179"/>
      <c r="AM318" s="179"/>
      <c r="AN318" s="179"/>
      <c r="AO318" s="179"/>
      <c r="AP318" s="179"/>
      <c r="AQ318" s="179"/>
      <c r="AR318" s="179"/>
      <c r="AS318" s="179"/>
      <c r="AT318" s="179"/>
      <c r="AU318" s="179"/>
      <c r="AV318" s="179"/>
      <c r="AW318" s="179"/>
      <c r="AX318" s="179"/>
      <c r="AY318" s="179"/>
      <c r="AZ318" s="179"/>
      <c r="BA318" s="179"/>
      <c r="BB318" s="179"/>
      <c r="BC318" s="179"/>
      <c r="BD318" s="179"/>
      <c r="BE318" s="179"/>
      <c r="BF318" s="179"/>
      <c r="BG318" s="179"/>
      <c r="BH318" s="179"/>
      <c r="BI318" s="179"/>
      <c r="BJ318" s="179"/>
      <c r="BK318" s="179"/>
      <c r="BL318" s="179"/>
      <c r="BM318" s="179"/>
      <c r="BN318" s="179"/>
      <c r="BO318" s="179"/>
      <c r="BP318" s="179"/>
      <c r="BQ318" s="179"/>
    </row>
    <row r="319" spans="20:69" customFormat="1" ht="12.75" hidden="1" customHeight="1">
      <c r="T319" s="179"/>
      <c r="U319" s="179"/>
      <c r="V319" s="179"/>
      <c r="W319" s="179"/>
      <c r="X319" s="179"/>
      <c r="Y319" s="179"/>
      <c r="Z319" s="179"/>
      <c r="AA319" s="179"/>
      <c r="AB319" s="179"/>
      <c r="AC319" s="179"/>
      <c r="AD319" s="179"/>
      <c r="AE319" s="179"/>
      <c r="AF319" s="179"/>
      <c r="AG319" s="179"/>
      <c r="AH319" s="178"/>
      <c r="AI319" s="179"/>
      <c r="AJ319" s="179"/>
      <c r="AK319" s="179"/>
      <c r="AL319" s="179"/>
      <c r="AM319" s="179"/>
      <c r="AN319" s="179"/>
      <c r="AO319" s="179"/>
      <c r="AP319" s="179"/>
      <c r="AQ319" s="179"/>
      <c r="AR319" s="179"/>
      <c r="AS319" s="179"/>
      <c r="AT319" s="179"/>
      <c r="AU319" s="179"/>
      <c r="AV319" s="179"/>
      <c r="AW319" s="179"/>
      <c r="AX319" s="179"/>
      <c r="AY319" s="179"/>
      <c r="AZ319" s="179"/>
      <c r="BA319" s="179"/>
      <c r="BB319" s="179"/>
      <c r="BC319" s="179"/>
      <c r="BD319" s="179"/>
      <c r="BE319" s="179"/>
      <c r="BF319" s="179"/>
      <c r="BG319" s="179"/>
      <c r="BH319" s="179"/>
      <c r="BI319" s="179"/>
      <c r="BJ319" s="179"/>
      <c r="BK319" s="179"/>
      <c r="BL319" s="179"/>
      <c r="BM319" s="179"/>
      <c r="BN319" s="179"/>
      <c r="BO319" s="179"/>
      <c r="BP319" s="179"/>
      <c r="BQ319" s="179"/>
    </row>
    <row r="320" spans="20:69" customFormat="1" ht="12.75" hidden="1" customHeight="1">
      <c r="T320" s="179"/>
      <c r="U320" s="179"/>
      <c r="V320" s="179"/>
      <c r="W320" s="179"/>
      <c r="X320" s="179"/>
      <c r="Y320" s="179"/>
      <c r="Z320" s="179"/>
      <c r="AA320" s="179"/>
      <c r="AB320" s="179"/>
      <c r="AC320" s="179"/>
      <c r="AD320" s="179"/>
      <c r="AE320" s="179"/>
      <c r="AF320" s="179"/>
      <c r="AG320" s="179"/>
      <c r="AH320" s="178"/>
      <c r="AI320" s="179"/>
      <c r="AJ320" s="179"/>
      <c r="AK320" s="179"/>
      <c r="AL320" s="179"/>
      <c r="AM320" s="179"/>
      <c r="AN320" s="179"/>
      <c r="AO320" s="179"/>
      <c r="AP320" s="179"/>
      <c r="AQ320" s="179"/>
      <c r="AR320" s="179"/>
      <c r="AS320" s="179"/>
      <c r="AT320" s="179"/>
      <c r="AU320" s="179"/>
      <c r="AV320" s="179"/>
      <c r="AW320" s="179"/>
      <c r="AX320" s="179"/>
      <c r="AY320" s="179"/>
      <c r="AZ320" s="179"/>
      <c r="BA320" s="179"/>
      <c r="BB320" s="179"/>
      <c r="BC320" s="179"/>
      <c r="BD320" s="179"/>
      <c r="BE320" s="179"/>
      <c r="BF320" s="179"/>
      <c r="BG320" s="179"/>
      <c r="BH320" s="179"/>
      <c r="BI320" s="179"/>
      <c r="BJ320" s="179"/>
      <c r="BK320" s="179"/>
      <c r="BL320" s="179"/>
      <c r="BM320" s="179"/>
      <c r="BN320" s="179"/>
      <c r="BO320" s="179"/>
      <c r="BP320" s="179"/>
      <c r="BQ320" s="179"/>
    </row>
    <row r="321" spans="20:69" customFormat="1" ht="12.75" hidden="1" customHeight="1">
      <c r="T321" s="179"/>
      <c r="U321" s="179"/>
      <c r="V321" s="179"/>
      <c r="W321" s="179"/>
      <c r="X321" s="179"/>
      <c r="Y321" s="179"/>
      <c r="Z321" s="179"/>
      <c r="AA321" s="179"/>
      <c r="AB321" s="179"/>
      <c r="AC321" s="179"/>
      <c r="AD321" s="179"/>
      <c r="AE321" s="179"/>
      <c r="AF321" s="179"/>
      <c r="AG321" s="179"/>
      <c r="AH321" s="178"/>
      <c r="AI321" s="179"/>
      <c r="AJ321" s="179"/>
      <c r="AK321" s="179"/>
      <c r="AL321" s="179"/>
      <c r="AM321" s="179"/>
      <c r="AN321" s="179"/>
      <c r="AO321" s="179"/>
      <c r="AP321" s="179"/>
      <c r="AQ321" s="179"/>
      <c r="AR321" s="179"/>
      <c r="AS321" s="179"/>
      <c r="AT321" s="179"/>
      <c r="AU321" s="179"/>
      <c r="AV321" s="179"/>
      <c r="AW321" s="179"/>
      <c r="AX321" s="179"/>
      <c r="AY321" s="179"/>
      <c r="AZ321" s="179"/>
      <c r="BA321" s="179"/>
      <c r="BB321" s="179"/>
      <c r="BC321" s="179"/>
      <c r="BD321" s="179"/>
      <c r="BE321" s="179"/>
      <c r="BF321" s="179"/>
      <c r="BG321" s="179"/>
      <c r="BH321" s="179"/>
      <c r="BI321" s="179"/>
      <c r="BJ321" s="179"/>
      <c r="BK321" s="179"/>
      <c r="BL321" s="179"/>
      <c r="BM321" s="179"/>
      <c r="BN321" s="179"/>
      <c r="BO321" s="179"/>
      <c r="BP321" s="179"/>
      <c r="BQ321" s="179"/>
    </row>
    <row r="322" spans="20:69" customFormat="1" ht="12.75" hidden="1" customHeight="1">
      <c r="T322" s="179"/>
      <c r="U322" s="179"/>
      <c r="V322" s="179"/>
      <c r="W322" s="179"/>
      <c r="X322" s="179"/>
      <c r="Y322" s="179"/>
      <c r="Z322" s="179"/>
      <c r="AA322" s="179"/>
      <c r="AB322" s="179"/>
      <c r="AC322" s="179"/>
      <c r="AD322" s="179"/>
      <c r="AE322" s="179"/>
      <c r="AF322" s="179"/>
      <c r="AG322" s="179"/>
      <c r="AH322" s="178"/>
      <c r="AI322" s="179"/>
      <c r="AJ322" s="179"/>
      <c r="AK322" s="179"/>
      <c r="AL322" s="179"/>
      <c r="AM322" s="179"/>
      <c r="AN322" s="179"/>
      <c r="AO322" s="179"/>
      <c r="AP322" s="179"/>
      <c r="AQ322" s="179"/>
      <c r="AR322" s="179"/>
      <c r="AS322" s="179"/>
      <c r="AT322" s="179"/>
      <c r="AU322" s="179"/>
      <c r="AV322" s="179"/>
      <c r="AW322" s="179"/>
      <c r="AX322" s="179"/>
      <c r="AY322" s="179"/>
      <c r="AZ322" s="179"/>
      <c r="BA322" s="179"/>
      <c r="BB322" s="179"/>
      <c r="BC322" s="179"/>
      <c r="BD322" s="179"/>
      <c r="BE322" s="179"/>
      <c r="BF322" s="179"/>
      <c r="BG322" s="179"/>
      <c r="BH322" s="179"/>
      <c r="BI322" s="179"/>
      <c r="BJ322" s="179"/>
      <c r="BK322" s="179"/>
      <c r="BL322" s="179"/>
      <c r="BM322" s="179"/>
      <c r="BN322" s="179"/>
      <c r="BO322" s="179"/>
      <c r="BP322" s="179"/>
      <c r="BQ322" s="179"/>
    </row>
    <row r="323" spans="20:69" customFormat="1" ht="12.75" hidden="1" customHeight="1">
      <c r="T323" s="179"/>
      <c r="U323" s="179"/>
      <c r="V323" s="179"/>
      <c r="W323" s="179"/>
      <c r="X323" s="179"/>
      <c r="Y323" s="179"/>
      <c r="Z323" s="179"/>
      <c r="AA323" s="179"/>
      <c r="AB323" s="179"/>
      <c r="AC323" s="179"/>
      <c r="AD323" s="179"/>
      <c r="AE323" s="179"/>
      <c r="AF323" s="179"/>
      <c r="AG323" s="179"/>
      <c r="AH323" s="178"/>
      <c r="AI323" s="179"/>
      <c r="AJ323" s="179"/>
      <c r="AK323" s="179"/>
      <c r="AL323" s="179"/>
      <c r="AM323" s="179"/>
      <c r="AN323" s="179"/>
      <c r="AO323" s="179"/>
      <c r="AP323" s="179"/>
      <c r="AQ323" s="179"/>
      <c r="AR323" s="179"/>
      <c r="AS323" s="179"/>
      <c r="AT323" s="179"/>
      <c r="AU323" s="179"/>
      <c r="AV323" s="179"/>
      <c r="AW323" s="179"/>
      <c r="AX323" s="179"/>
      <c r="AY323" s="179"/>
      <c r="AZ323" s="179"/>
      <c r="BA323" s="179"/>
      <c r="BB323" s="179"/>
      <c r="BC323" s="179"/>
      <c r="BD323" s="179"/>
      <c r="BE323" s="179"/>
      <c r="BF323" s="179"/>
      <c r="BG323" s="179"/>
      <c r="BH323" s="179"/>
      <c r="BI323" s="179"/>
      <c r="BJ323" s="179"/>
      <c r="BK323" s="179"/>
      <c r="BL323" s="179"/>
      <c r="BM323" s="179"/>
      <c r="BN323" s="179"/>
      <c r="BO323" s="179"/>
      <c r="BP323" s="179"/>
      <c r="BQ323" s="179"/>
    </row>
    <row r="324" spans="20:69" customFormat="1" ht="12.75" hidden="1" customHeight="1">
      <c r="T324" s="179"/>
      <c r="U324" s="179"/>
      <c r="V324" s="179"/>
      <c r="W324" s="179"/>
      <c r="X324" s="179"/>
      <c r="Y324" s="179"/>
      <c r="Z324" s="179"/>
      <c r="AA324" s="179"/>
      <c r="AB324" s="179"/>
      <c r="AC324" s="179"/>
      <c r="AD324" s="179"/>
      <c r="AE324" s="179"/>
      <c r="AF324" s="179"/>
      <c r="AG324" s="179"/>
      <c r="AH324" s="178"/>
      <c r="AI324" s="179"/>
      <c r="AJ324" s="179"/>
      <c r="AK324" s="179"/>
      <c r="AL324" s="179"/>
      <c r="AM324" s="179"/>
      <c r="AN324" s="179"/>
      <c r="AO324" s="179"/>
      <c r="AP324" s="179"/>
      <c r="AQ324" s="179"/>
      <c r="AR324" s="179"/>
      <c r="AS324" s="179"/>
      <c r="AT324" s="179"/>
      <c r="AU324" s="179"/>
      <c r="AV324" s="179"/>
      <c r="AW324" s="179"/>
      <c r="AX324" s="179"/>
      <c r="AY324" s="179"/>
      <c r="AZ324" s="179"/>
      <c r="BA324" s="179"/>
      <c r="BB324" s="179"/>
      <c r="BC324" s="179"/>
      <c r="BD324" s="179"/>
      <c r="BE324" s="179"/>
      <c r="BF324" s="179"/>
      <c r="BG324" s="179"/>
      <c r="BH324" s="179"/>
      <c r="BI324" s="179"/>
      <c r="BJ324" s="179"/>
      <c r="BK324" s="179"/>
      <c r="BL324" s="179"/>
      <c r="BM324" s="179"/>
      <c r="BN324" s="179"/>
      <c r="BO324" s="179"/>
      <c r="BP324" s="179"/>
      <c r="BQ324" s="179"/>
    </row>
    <row r="325" spans="20:69" customFormat="1" ht="12.75" hidden="1" customHeight="1">
      <c r="T325" s="179"/>
      <c r="U325" s="179"/>
      <c r="V325" s="179"/>
      <c r="W325" s="179"/>
      <c r="X325" s="179"/>
      <c r="Y325" s="179"/>
      <c r="Z325" s="179"/>
      <c r="AA325" s="179"/>
      <c r="AB325" s="179"/>
      <c r="AC325" s="179"/>
      <c r="AD325" s="179"/>
      <c r="AE325" s="179"/>
      <c r="AF325" s="179"/>
      <c r="AG325" s="179"/>
      <c r="AH325" s="178"/>
      <c r="AI325" s="179"/>
      <c r="AJ325" s="179"/>
      <c r="AK325" s="179"/>
      <c r="AL325" s="179"/>
      <c r="AM325" s="179"/>
      <c r="AN325" s="179"/>
      <c r="AO325" s="179"/>
      <c r="AP325" s="179"/>
      <c r="AQ325" s="179"/>
      <c r="AR325" s="179"/>
      <c r="AS325" s="179"/>
      <c r="AT325" s="179"/>
      <c r="AU325" s="179"/>
      <c r="AV325" s="179"/>
      <c r="AW325" s="179"/>
      <c r="AX325" s="179"/>
      <c r="AY325" s="179"/>
      <c r="AZ325" s="179"/>
      <c r="BA325" s="179"/>
      <c r="BB325" s="179"/>
      <c r="BC325" s="179"/>
      <c r="BD325" s="179"/>
      <c r="BE325" s="179"/>
      <c r="BF325" s="179"/>
      <c r="BG325" s="179"/>
      <c r="BH325" s="179"/>
      <c r="BI325" s="179"/>
      <c r="BJ325" s="179"/>
      <c r="BK325" s="179"/>
      <c r="BL325" s="179"/>
      <c r="BM325" s="179"/>
      <c r="BN325" s="179"/>
      <c r="BO325" s="179"/>
      <c r="BP325" s="179"/>
      <c r="BQ325" s="179"/>
    </row>
    <row r="326" spans="20:69" customFormat="1" ht="12.75" hidden="1" customHeight="1">
      <c r="T326" s="179"/>
      <c r="U326" s="179"/>
      <c r="V326" s="179"/>
      <c r="W326" s="179"/>
      <c r="X326" s="179"/>
      <c r="Y326" s="179"/>
      <c r="Z326" s="179"/>
      <c r="AA326" s="179"/>
      <c r="AB326" s="179"/>
      <c r="AC326" s="179"/>
      <c r="AD326" s="179"/>
      <c r="AE326" s="179"/>
      <c r="AF326" s="179"/>
      <c r="AG326" s="179"/>
      <c r="AH326" s="178"/>
      <c r="AI326" s="179"/>
      <c r="AJ326" s="179"/>
      <c r="AK326" s="179"/>
      <c r="AL326" s="179"/>
      <c r="AM326" s="179"/>
      <c r="AN326" s="179"/>
      <c r="AO326" s="179"/>
      <c r="AP326" s="179"/>
      <c r="AQ326" s="179"/>
      <c r="AR326" s="179"/>
      <c r="AS326" s="179"/>
      <c r="AT326" s="179"/>
      <c r="AU326" s="179"/>
      <c r="AV326" s="179"/>
      <c r="AW326" s="179"/>
      <c r="AX326" s="179"/>
      <c r="AY326" s="179"/>
      <c r="AZ326" s="179"/>
      <c r="BA326" s="179"/>
      <c r="BB326" s="179"/>
      <c r="BC326" s="179"/>
      <c r="BD326" s="179"/>
      <c r="BE326" s="179"/>
      <c r="BF326" s="179"/>
      <c r="BG326" s="179"/>
      <c r="BH326" s="179"/>
      <c r="BI326" s="179"/>
      <c r="BJ326" s="179"/>
      <c r="BK326" s="179"/>
      <c r="BL326" s="179"/>
      <c r="BM326" s="179"/>
      <c r="BN326" s="179"/>
      <c r="BO326" s="179"/>
      <c r="BP326" s="179"/>
      <c r="BQ326" s="179"/>
    </row>
    <row r="327" spans="20:69" customFormat="1" ht="12.75" hidden="1" customHeight="1">
      <c r="T327" s="179"/>
      <c r="U327" s="179"/>
      <c r="V327" s="179"/>
      <c r="W327" s="179"/>
      <c r="X327" s="179"/>
      <c r="Y327" s="179"/>
      <c r="Z327" s="179"/>
      <c r="AA327" s="179"/>
      <c r="AB327" s="179"/>
      <c r="AC327" s="179"/>
      <c r="AD327" s="179"/>
      <c r="AE327" s="179"/>
      <c r="AF327" s="179"/>
      <c r="AG327" s="179"/>
      <c r="AH327" s="178"/>
      <c r="AI327" s="179"/>
      <c r="AJ327" s="179"/>
      <c r="AK327" s="179"/>
      <c r="AL327" s="179"/>
      <c r="AM327" s="179"/>
      <c r="AN327" s="179"/>
      <c r="AO327" s="179"/>
      <c r="AP327" s="179"/>
      <c r="AQ327" s="179"/>
      <c r="AR327" s="179"/>
      <c r="AS327" s="179"/>
      <c r="AT327" s="179"/>
      <c r="AU327" s="179"/>
      <c r="AV327" s="179"/>
      <c r="AW327" s="179"/>
      <c r="AX327" s="179"/>
      <c r="AY327" s="179"/>
      <c r="AZ327" s="179"/>
      <c r="BA327" s="179"/>
      <c r="BB327" s="179"/>
      <c r="BC327" s="179"/>
      <c r="BD327" s="179"/>
      <c r="BE327" s="179"/>
      <c r="BF327" s="179"/>
      <c r="BG327" s="179"/>
      <c r="BH327" s="179"/>
      <c r="BI327" s="179"/>
      <c r="BJ327" s="179"/>
      <c r="BK327" s="179"/>
      <c r="BL327" s="179"/>
      <c r="BM327" s="179"/>
      <c r="BN327" s="179"/>
      <c r="BO327" s="179"/>
      <c r="BP327" s="179"/>
      <c r="BQ327" s="179"/>
    </row>
    <row r="328" spans="20:69" customFormat="1" ht="12.75" hidden="1" customHeight="1">
      <c r="T328" s="179"/>
      <c r="U328" s="179"/>
      <c r="V328" s="179"/>
      <c r="W328" s="179"/>
      <c r="X328" s="179"/>
      <c r="Y328" s="179"/>
      <c r="Z328" s="179"/>
      <c r="AA328" s="179"/>
      <c r="AB328" s="179"/>
      <c r="AC328" s="179"/>
      <c r="AD328" s="179"/>
      <c r="AE328" s="179"/>
      <c r="AF328" s="179"/>
      <c r="AG328" s="179"/>
      <c r="AH328" s="178"/>
      <c r="AI328" s="179"/>
      <c r="AJ328" s="179"/>
      <c r="AK328" s="179"/>
      <c r="AL328" s="179"/>
      <c r="AM328" s="179"/>
      <c r="AN328" s="179"/>
      <c r="AO328" s="179"/>
      <c r="AP328" s="179"/>
      <c r="AQ328" s="179"/>
      <c r="AR328" s="179"/>
      <c r="AS328" s="179"/>
      <c r="AT328" s="179"/>
      <c r="AU328" s="179"/>
      <c r="AV328" s="179"/>
      <c r="AW328" s="179"/>
      <c r="AX328" s="179"/>
      <c r="AY328" s="179"/>
      <c r="AZ328" s="179"/>
      <c r="BA328" s="179"/>
      <c r="BB328" s="179"/>
      <c r="BC328" s="179"/>
      <c r="BD328" s="179"/>
      <c r="BE328" s="179"/>
      <c r="BF328" s="179"/>
      <c r="BG328" s="179"/>
      <c r="BH328" s="179"/>
      <c r="BI328" s="179"/>
      <c r="BJ328" s="179"/>
      <c r="BK328" s="179"/>
      <c r="BL328" s="179"/>
      <c r="BM328" s="179"/>
      <c r="BN328" s="179"/>
      <c r="BO328" s="179"/>
      <c r="BP328" s="179"/>
      <c r="BQ328" s="179"/>
    </row>
    <row r="329" spans="20:69" customFormat="1" ht="12.75" hidden="1" customHeight="1">
      <c r="T329" s="179"/>
      <c r="U329" s="179"/>
      <c r="V329" s="179"/>
      <c r="W329" s="179"/>
      <c r="X329" s="179"/>
      <c r="Y329" s="179"/>
      <c r="Z329" s="179"/>
      <c r="AA329" s="179"/>
      <c r="AB329" s="179"/>
      <c r="AC329" s="179"/>
      <c r="AD329" s="179"/>
      <c r="AE329" s="179"/>
      <c r="AF329" s="179"/>
      <c r="AG329" s="179"/>
      <c r="AH329" s="178"/>
      <c r="AI329" s="179"/>
      <c r="AJ329" s="179"/>
      <c r="AK329" s="179"/>
      <c r="AL329" s="179"/>
      <c r="AM329" s="179"/>
      <c r="AN329" s="179"/>
      <c r="AO329" s="179"/>
      <c r="AP329" s="179"/>
      <c r="AQ329" s="179"/>
      <c r="AR329" s="179"/>
      <c r="AS329" s="179"/>
      <c r="AT329" s="179"/>
      <c r="AU329" s="179"/>
      <c r="AV329" s="179"/>
      <c r="AW329" s="179"/>
      <c r="AX329" s="179"/>
      <c r="AY329" s="179"/>
      <c r="AZ329" s="179"/>
      <c r="BA329" s="179"/>
      <c r="BB329" s="179"/>
      <c r="BC329" s="179"/>
      <c r="BD329" s="179"/>
      <c r="BE329" s="179"/>
      <c r="BF329" s="179"/>
      <c r="BG329" s="179"/>
      <c r="BH329" s="179"/>
      <c r="BI329" s="179"/>
      <c r="BJ329" s="179"/>
      <c r="BK329" s="179"/>
      <c r="BL329" s="179"/>
      <c r="BM329" s="179"/>
      <c r="BN329" s="179"/>
      <c r="BO329" s="179"/>
      <c r="BP329" s="179"/>
      <c r="BQ329" s="179"/>
    </row>
    <row r="330" spans="20:69" customFormat="1" ht="12.75" hidden="1" customHeight="1">
      <c r="T330" s="179"/>
      <c r="U330" s="179"/>
      <c r="V330" s="179"/>
      <c r="W330" s="179"/>
      <c r="X330" s="179"/>
      <c r="Y330" s="179"/>
      <c r="Z330" s="179"/>
      <c r="AA330" s="179"/>
      <c r="AB330" s="179"/>
      <c r="AC330" s="179"/>
      <c r="AD330" s="179"/>
      <c r="AE330" s="179"/>
      <c r="AF330" s="179"/>
      <c r="AG330" s="179"/>
      <c r="AH330" s="178"/>
      <c r="AI330" s="179"/>
      <c r="AJ330" s="179"/>
      <c r="AK330" s="179"/>
      <c r="AL330" s="179"/>
      <c r="AM330" s="179"/>
      <c r="AN330" s="179"/>
      <c r="AO330" s="179"/>
      <c r="AP330" s="179"/>
      <c r="AQ330" s="179"/>
      <c r="AR330" s="179"/>
      <c r="AS330" s="179"/>
      <c r="AT330" s="179"/>
      <c r="AU330" s="179"/>
      <c r="AV330" s="179"/>
      <c r="AW330" s="179"/>
      <c r="AX330" s="179"/>
      <c r="AY330" s="179"/>
      <c r="AZ330" s="179"/>
      <c r="BA330" s="179"/>
      <c r="BB330" s="179"/>
      <c r="BC330" s="179"/>
      <c r="BD330" s="179"/>
      <c r="BE330" s="179"/>
      <c r="BF330" s="179"/>
      <c r="BG330" s="179"/>
      <c r="BH330" s="179"/>
      <c r="BI330" s="179"/>
      <c r="BJ330" s="179"/>
      <c r="BK330" s="179"/>
      <c r="BL330" s="179"/>
      <c r="BM330" s="179"/>
      <c r="BN330" s="179"/>
      <c r="BO330" s="179"/>
      <c r="BP330" s="179"/>
      <c r="BQ330" s="179"/>
    </row>
    <row r="331" spans="20:69" customFormat="1" ht="12.75" hidden="1" customHeight="1">
      <c r="T331" s="179"/>
      <c r="U331" s="179"/>
      <c r="V331" s="179"/>
      <c r="W331" s="179"/>
      <c r="X331" s="179"/>
      <c r="Y331" s="179"/>
      <c r="Z331" s="179"/>
      <c r="AA331" s="179"/>
      <c r="AB331" s="179"/>
      <c r="AC331" s="179"/>
      <c r="AD331" s="179"/>
      <c r="AE331" s="179"/>
      <c r="AF331" s="179"/>
      <c r="AG331" s="179"/>
      <c r="AH331" s="178"/>
      <c r="AI331" s="179"/>
      <c r="AJ331" s="179"/>
      <c r="AK331" s="179"/>
      <c r="AL331" s="179"/>
      <c r="AM331" s="179"/>
      <c r="AN331" s="179"/>
      <c r="AO331" s="179"/>
      <c r="AP331" s="179"/>
      <c r="AQ331" s="179"/>
      <c r="AR331" s="179"/>
      <c r="AS331" s="179"/>
      <c r="AT331" s="179"/>
      <c r="AU331" s="179"/>
      <c r="AV331" s="179"/>
      <c r="AW331" s="179"/>
      <c r="AX331" s="179"/>
      <c r="AY331" s="179"/>
      <c r="AZ331" s="179"/>
      <c r="BA331" s="179"/>
      <c r="BB331" s="179"/>
      <c r="BC331" s="179"/>
      <c r="BD331" s="179"/>
      <c r="BE331" s="179"/>
      <c r="BF331" s="179"/>
      <c r="BG331" s="179"/>
      <c r="BH331" s="179"/>
      <c r="BI331" s="179"/>
      <c r="BJ331" s="179"/>
      <c r="BK331" s="179"/>
      <c r="BL331" s="179"/>
      <c r="BM331" s="179"/>
      <c r="BN331" s="179"/>
      <c r="BO331" s="179"/>
      <c r="BP331" s="179"/>
      <c r="BQ331" s="179"/>
    </row>
    <row r="332" spans="20:69" customFormat="1" ht="12.75" hidden="1" customHeight="1">
      <c r="T332" s="179"/>
      <c r="U332" s="179"/>
      <c r="V332" s="179"/>
      <c r="W332" s="179"/>
      <c r="X332" s="179"/>
      <c r="Y332" s="179"/>
      <c r="Z332" s="179"/>
      <c r="AA332" s="179"/>
      <c r="AB332" s="179"/>
      <c r="AC332" s="179"/>
      <c r="AD332" s="179"/>
      <c r="AE332" s="179"/>
      <c r="AF332" s="179"/>
      <c r="AG332" s="179"/>
      <c r="AH332" s="178"/>
      <c r="AI332" s="179"/>
      <c r="AJ332" s="179"/>
      <c r="AK332" s="179"/>
      <c r="AL332" s="179"/>
      <c r="AM332" s="179"/>
      <c r="AN332" s="179"/>
      <c r="AO332" s="179"/>
      <c r="AP332" s="179"/>
      <c r="AQ332" s="179"/>
      <c r="AR332" s="179"/>
      <c r="AS332" s="179"/>
      <c r="AT332" s="179"/>
      <c r="AU332" s="179"/>
      <c r="AV332" s="179"/>
      <c r="AW332" s="179"/>
      <c r="AX332" s="179"/>
      <c r="AY332" s="179"/>
      <c r="AZ332" s="179"/>
      <c r="BA332" s="179"/>
      <c r="BB332" s="179"/>
      <c r="BC332" s="179"/>
      <c r="BD332" s="179"/>
      <c r="BE332" s="179"/>
      <c r="BF332" s="179"/>
      <c r="BG332" s="179"/>
      <c r="BH332" s="179"/>
      <c r="BI332" s="179"/>
      <c r="BJ332" s="179"/>
      <c r="BK332" s="179"/>
      <c r="BL332" s="179"/>
      <c r="BM332" s="179"/>
      <c r="BN332" s="179"/>
      <c r="BO332" s="179"/>
      <c r="BP332" s="179"/>
      <c r="BQ332" s="179"/>
    </row>
    <row r="333" spans="20:69" customFormat="1" ht="12.75" hidden="1" customHeight="1">
      <c r="T333" s="179"/>
      <c r="U333" s="179"/>
      <c r="V333" s="179"/>
      <c r="W333" s="179"/>
      <c r="X333" s="179"/>
      <c r="Y333" s="179"/>
      <c r="Z333" s="179"/>
      <c r="AA333" s="179"/>
      <c r="AB333" s="179"/>
      <c r="AC333" s="179"/>
      <c r="AD333" s="179"/>
      <c r="AE333" s="179"/>
      <c r="AF333" s="179"/>
      <c r="AG333" s="179"/>
      <c r="AH333" s="178"/>
      <c r="AI333" s="179"/>
      <c r="AJ333" s="179"/>
      <c r="AK333" s="179"/>
      <c r="AL333" s="179"/>
      <c r="AM333" s="179"/>
      <c r="AN333" s="179"/>
      <c r="AO333" s="179"/>
      <c r="AP333" s="179"/>
      <c r="AQ333" s="179"/>
      <c r="AR333" s="179"/>
      <c r="AS333" s="179"/>
      <c r="AT333" s="179"/>
      <c r="AU333" s="179"/>
      <c r="AV333" s="179"/>
      <c r="AW333" s="179"/>
      <c r="AX333" s="179"/>
      <c r="AY333" s="179"/>
      <c r="AZ333" s="179"/>
      <c r="BA333" s="179"/>
      <c r="BB333" s="179"/>
      <c r="BC333" s="179"/>
      <c r="BD333" s="179"/>
      <c r="BE333" s="179"/>
      <c r="BF333" s="179"/>
      <c r="BG333" s="179"/>
      <c r="BH333" s="179"/>
      <c r="BI333" s="179"/>
      <c r="BJ333" s="179"/>
      <c r="BK333" s="179"/>
      <c r="BL333" s="179"/>
      <c r="BM333" s="179"/>
      <c r="BN333" s="179"/>
      <c r="BO333" s="179"/>
      <c r="BP333" s="179"/>
      <c r="BQ333" s="179"/>
    </row>
    <row r="334" spans="20:69" customFormat="1" ht="12.75" hidden="1" customHeight="1">
      <c r="T334" s="179"/>
      <c r="U334" s="179"/>
      <c r="V334" s="179"/>
      <c r="W334" s="179"/>
      <c r="X334" s="179"/>
      <c r="Y334" s="179"/>
      <c r="Z334" s="179"/>
      <c r="AA334" s="179"/>
      <c r="AB334" s="179"/>
      <c r="AC334" s="179"/>
      <c r="AD334" s="179"/>
      <c r="AE334" s="179"/>
      <c r="AF334" s="179"/>
      <c r="AG334" s="179"/>
      <c r="AH334" s="178"/>
      <c r="AI334" s="179"/>
      <c r="AJ334" s="179"/>
      <c r="AK334" s="179"/>
      <c r="AL334" s="179"/>
      <c r="AM334" s="179"/>
      <c r="AN334" s="179"/>
      <c r="AO334" s="179"/>
      <c r="AP334" s="179"/>
      <c r="AQ334" s="179"/>
      <c r="AR334" s="179"/>
      <c r="AS334" s="179"/>
      <c r="AT334" s="179"/>
      <c r="AU334" s="179"/>
      <c r="AV334" s="179"/>
      <c r="AW334" s="179"/>
      <c r="AX334" s="179"/>
      <c r="AY334" s="179"/>
      <c r="AZ334" s="179"/>
      <c r="BA334" s="179"/>
      <c r="BB334" s="179"/>
      <c r="BC334" s="179"/>
      <c r="BD334" s="179"/>
      <c r="BE334" s="179"/>
      <c r="BF334" s="179"/>
      <c r="BG334" s="179"/>
      <c r="BH334" s="179"/>
      <c r="BI334" s="179"/>
      <c r="BJ334" s="179"/>
      <c r="BK334" s="179"/>
      <c r="BL334" s="179"/>
      <c r="BM334" s="179"/>
      <c r="BN334" s="179"/>
      <c r="BO334" s="179"/>
      <c r="BP334" s="179"/>
      <c r="BQ334" s="179"/>
    </row>
    <row r="335" spans="20:69" customFormat="1" ht="12.75" hidden="1" customHeight="1">
      <c r="T335" s="179"/>
      <c r="U335" s="179"/>
      <c r="V335" s="179"/>
      <c r="W335" s="179"/>
      <c r="X335" s="179"/>
      <c r="Y335" s="179"/>
      <c r="Z335" s="179"/>
      <c r="AA335" s="179"/>
      <c r="AB335" s="179"/>
      <c r="AC335" s="179"/>
      <c r="AD335" s="179"/>
      <c r="AE335" s="179"/>
      <c r="AF335" s="179"/>
      <c r="AG335" s="179"/>
      <c r="AH335" s="178"/>
      <c r="AI335" s="179"/>
      <c r="AJ335" s="179"/>
      <c r="AK335" s="179"/>
      <c r="AL335" s="179"/>
      <c r="AM335" s="179"/>
      <c r="AN335" s="179"/>
      <c r="AO335" s="179"/>
      <c r="AP335" s="179"/>
      <c r="AQ335" s="179"/>
      <c r="AR335" s="179"/>
      <c r="AS335" s="179"/>
      <c r="AT335" s="179"/>
      <c r="AU335" s="179"/>
      <c r="AV335" s="179"/>
      <c r="AW335" s="179"/>
      <c r="AX335" s="179"/>
      <c r="AY335" s="179"/>
      <c r="AZ335" s="179"/>
      <c r="BA335" s="179"/>
      <c r="BB335" s="179"/>
      <c r="BC335" s="179"/>
      <c r="BD335" s="179"/>
      <c r="BE335" s="179"/>
      <c r="BF335" s="179"/>
      <c r="BG335" s="179"/>
      <c r="BH335" s="179"/>
      <c r="BI335" s="179"/>
      <c r="BJ335" s="179"/>
      <c r="BK335" s="179"/>
      <c r="BL335" s="179"/>
      <c r="BM335" s="179"/>
      <c r="BN335" s="179"/>
      <c r="BO335" s="179"/>
      <c r="BP335" s="179"/>
      <c r="BQ335" s="179"/>
    </row>
    <row r="336" spans="20:69" customFormat="1" ht="12.75" hidden="1" customHeight="1">
      <c r="T336" s="179"/>
      <c r="U336" s="179"/>
      <c r="V336" s="179"/>
      <c r="W336" s="179"/>
      <c r="X336" s="179"/>
      <c r="Y336" s="179"/>
      <c r="Z336" s="179"/>
      <c r="AA336" s="179"/>
      <c r="AB336" s="179"/>
      <c r="AC336" s="179"/>
      <c r="AD336" s="179"/>
      <c r="AE336" s="179"/>
      <c r="AF336" s="179"/>
      <c r="AG336" s="179"/>
      <c r="AH336" s="178"/>
      <c r="AI336" s="179"/>
      <c r="AJ336" s="179"/>
      <c r="AK336" s="179"/>
      <c r="AL336" s="179"/>
      <c r="AM336" s="179"/>
      <c r="AN336" s="179"/>
      <c r="AO336" s="179"/>
      <c r="AP336" s="179"/>
      <c r="AQ336" s="179"/>
      <c r="AR336" s="179"/>
      <c r="AS336" s="179"/>
      <c r="AT336" s="179"/>
      <c r="AU336" s="179"/>
      <c r="AV336" s="179"/>
      <c r="AW336" s="179"/>
      <c r="AX336" s="179"/>
      <c r="AY336" s="179"/>
      <c r="AZ336" s="179"/>
      <c r="BA336" s="179"/>
      <c r="BB336" s="179"/>
      <c r="BC336" s="179"/>
      <c r="BD336" s="179"/>
      <c r="BE336" s="179"/>
      <c r="BF336" s="179"/>
      <c r="BG336" s="179"/>
      <c r="BH336" s="179"/>
      <c r="BI336" s="179"/>
      <c r="BJ336" s="179"/>
      <c r="BK336" s="179"/>
      <c r="BL336" s="179"/>
      <c r="BM336" s="179"/>
      <c r="BN336" s="179"/>
      <c r="BO336" s="179"/>
      <c r="BP336" s="179"/>
      <c r="BQ336" s="179"/>
    </row>
    <row r="337" spans="20:69" customFormat="1" ht="12.75" hidden="1" customHeight="1">
      <c r="T337" s="179"/>
      <c r="U337" s="179"/>
      <c r="V337" s="179"/>
      <c r="W337" s="179"/>
      <c r="X337" s="179"/>
      <c r="Y337" s="179"/>
      <c r="Z337" s="179"/>
      <c r="AA337" s="179"/>
      <c r="AB337" s="179"/>
      <c r="AC337" s="179"/>
      <c r="AD337" s="179"/>
      <c r="AE337" s="179"/>
      <c r="AF337" s="179"/>
      <c r="AG337" s="179"/>
      <c r="AH337" s="178"/>
      <c r="AI337" s="179"/>
      <c r="AJ337" s="179"/>
      <c r="AK337" s="179"/>
      <c r="AL337" s="179"/>
      <c r="AM337" s="179"/>
      <c r="AN337" s="179"/>
      <c r="AO337" s="179"/>
      <c r="AP337" s="179"/>
      <c r="AQ337" s="179"/>
      <c r="AR337" s="179"/>
      <c r="AS337" s="179"/>
      <c r="AT337" s="179"/>
      <c r="AU337" s="179"/>
      <c r="AV337" s="179"/>
      <c r="AW337" s="179"/>
      <c r="AX337" s="179"/>
      <c r="AY337" s="179"/>
      <c r="AZ337" s="179"/>
      <c r="BA337" s="179"/>
      <c r="BB337" s="179"/>
      <c r="BC337" s="179"/>
      <c r="BD337" s="179"/>
      <c r="BE337" s="179"/>
      <c r="BF337" s="179"/>
      <c r="BG337" s="179"/>
      <c r="BH337" s="179"/>
      <c r="BI337" s="179"/>
      <c r="BJ337" s="179"/>
      <c r="BK337" s="179"/>
      <c r="BL337" s="179"/>
      <c r="BM337" s="179"/>
      <c r="BN337" s="179"/>
      <c r="BO337" s="179"/>
      <c r="BP337" s="179"/>
      <c r="BQ337" s="179"/>
    </row>
    <row r="338" spans="20:69" customFormat="1" ht="12.75" hidden="1" customHeight="1">
      <c r="T338" s="179"/>
      <c r="U338" s="179"/>
      <c r="V338" s="179"/>
      <c r="W338" s="179"/>
      <c r="X338" s="179"/>
      <c r="Y338" s="179"/>
      <c r="Z338" s="179"/>
      <c r="AA338" s="179"/>
      <c r="AB338" s="179"/>
      <c r="AC338" s="179"/>
      <c r="AD338" s="179"/>
      <c r="AE338" s="179"/>
      <c r="AF338" s="179"/>
      <c r="AG338" s="179"/>
      <c r="AH338" s="178"/>
      <c r="AI338" s="179"/>
      <c r="AJ338" s="179"/>
      <c r="AK338" s="179"/>
      <c r="AL338" s="179"/>
      <c r="AM338" s="179"/>
      <c r="AN338" s="179"/>
      <c r="AO338" s="179"/>
      <c r="AP338" s="179"/>
      <c r="AQ338" s="179"/>
      <c r="AR338" s="179"/>
      <c r="AS338" s="179"/>
      <c r="AT338" s="179"/>
      <c r="AU338" s="179"/>
      <c r="AV338" s="179"/>
      <c r="AW338" s="179"/>
      <c r="AX338" s="179"/>
      <c r="AY338" s="179"/>
      <c r="AZ338" s="179"/>
      <c r="BA338" s="179"/>
      <c r="BB338" s="179"/>
      <c r="BC338" s="179"/>
      <c r="BD338" s="179"/>
      <c r="BE338" s="179"/>
      <c r="BF338" s="179"/>
      <c r="BG338" s="179"/>
      <c r="BH338" s="179"/>
      <c r="BI338" s="179"/>
      <c r="BJ338" s="179"/>
      <c r="BK338" s="179"/>
      <c r="BL338" s="179"/>
      <c r="BM338" s="179"/>
      <c r="BN338" s="179"/>
      <c r="BO338" s="179"/>
      <c r="BP338" s="179"/>
      <c r="BQ338" s="179"/>
    </row>
    <row r="339" spans="20:69" customFormat="1" ht="12.75" hidden="1" customHeight="1">
      <c r="T339" s="179"/>
      <c r="U339" s="179"/>
      <c r="V339" s="179"/>
      <c r="W339" s="179"/>
      <c r="X339" s="179"/>
      <c r="Y339" s="179"/>
      <c r="Z339" s="179"/>
      <c r="AA339" s="179"/>
      <c r="AB339" s="179"/>
      <c r="AC339" s="179"/>
      <c r="AD339" s="179"/>
      <c r="AE339" s="179"/>
      <c r="AF339" s="179"/>
      <c r="AG339" s="179"/>
      <c r="AH339" s="178"/>
      <c r="AI339" s="179"/>
      <c r="AJ339" s="179"/>
      <c r="AK339" s="179"/>
      <c r="AL339" s="179"/>
      <c r="AM339" s="179"/>
      <c r="AN339" s="179"/>
      <c r="AO339" s="179"/>
      <c r="AP339" s="179"/>
      <c r="AQ339" s="179"/>
      <c r="AR339" s="179"/>
      <c r="AS339" s="179"/>
      <c r="AT339" s="179"/>
      <c r="AU339" s="179"/>
      <c r="AV339" s="179"/>
      <c r="AW339" s="179"/>
      <c r="AX339" s="179"/>
      <c r="AY339" s="179"/>
      <c r="AZ339" s="179"/>
      <c r="BA339" s="179"/>
      <c r="BB339" s="179"/>
      <c r="BC339" s="179"/>
      <c r="BD339" s="179"/>
      <c r="BE339" s="179"/>
      <c r="BF339" s="179"/>
      <c r="BG339" s="179"/>
      <c r="BH339" s="179"/>
      <c r="BI339" s="179"/>
      <c r="BJ339" s="179"/>
      <c r="BK339" s="179"/>
      <c r="BL339" s="179"/>
      <c r="BM339" s="179"/>
      <c r="BN339" s="179"/>
      <c r="BO339" s="179"/>
      <c r="BP339" s="179"/>
      <c r="BQ339" s="179"/>
    </row>
    <row r="340" spans="20:69" customFormat="1" ht="12.75" hidden="1" customHeight="1">
      <c r="T340" s="179"/>
      <c r="U340" s="179"/>
      <c r="V340" s="179"/>
      <c r="W340" s="179"/>
      <c r="X340" s="179"/>
      <c r="Y340" s="179"/>
      <c r="Z340" s="179"/>
      <c r="AA340" s="179"/>
      <c r="AB340" s="179"/>
      <c r="AC340" s="179"/>
      <c r="AD340" s="179"/>
      <c r="AE340" s="179"/>
      <c r="AF340" s="179"/>
      <c r="AG340" s="179"/>
      <c r="AH340" s="178"/>
      <c r="AI340" s="179"/>
      <c r="AJ340" s="179"/>
      <c r="AK340" s="179"/>
      <c r="AL340" s="179"/>
      <c r="AM340" s="179"/>
      <c r="AN340" s="179"/>
      <c r="AO340" s="179"/>
      <c r="AP340" s="179"/>
      <c r="AQ340" s="179"/>
      <c r="AR340" s="179"/>
      <c r="AS340" s="179"/>
      <c r="AT340" s="179"/>
      <c r="AU340" s="179"/>
      <c r="AV340" s="179"/>
      <c r="AW340" s="179"/>
      <c r="AX340" s="179"/>
      <c r="AY340" s="179"/>
      <c r="AZ340" s="179"/>
      <c r="BA340" s="179"/>
      <c r="BB340" s="179"/>
      <c r="BC340" s="179"/>
      <c r="BD340" s="179"/>
      <c r="BE340" s="179"/>
      <c r="BF340" s="179"/>
      <c r="BG340" s="179"/>
      <c r="BH340" s="179"/>
      <c r="BI340" s="179"/>
      <c r="BJ340" s="179"/>
      <c r="BK340" s="179"/>
      <c r="BL340" s="179"/>
      <c r="BM340" s="179"/>
      <c r="BN340" s="179"/>
      <c r="BO340" s="179"/>
      <c r="BP340" s="179"/>
      <c r="BQ340" s="179"/>
    </row>
    <row r="341" spans="20:69" customFormat="1" ht="12.75" hidden="1" customHeight="1">
      <c r="T341" s="179"/>
      <c r="U341" s="179"/>
      <c r="V341" s="179"/>
      <c r="W341" s="179"/>
      <c r="X341" s="179"/>
      <c r="Y341" s="179"/>
      <c r="Z341" s="179"/>
      <c r="AA341" s="179"/>
      <c r="AB341" s="179"/>
      <c r="AC341" s="179"/>
      <c r="AD341" s="179"/>
      <c r="AE341" s="179"/>
      <c r="AF341" s="179"/>
      <c r="AG341" s="179"/>
      <c r="AH341" s="178"/>
      <c r="AI341" s="179"/>
      <c r="AJ341" s="179"/>
      <c r="AK341" s="179"/>
      <c r="AL341" s="179"/>
      <c r="AM341" s="179"/>
      <c r="AN341" s="179"/>
      <c r="AO341" s="179"/>
      <c r="AP341" s="179"/>
      <c r="AQ341" s="179"/>
      <c r="AR341" s="179"/>
      <c r="AS341" s="179"/>
      <c r="AT341" s="179"/>
      <c r="AU341" s="179"/>
      <c r="AV341" s="179"/>
      <c r="AW341" s="179"/>
      <c r="AX341" s="179"/>
      <c r="AY341" s="179"/>
      <c r="AZ341" s="179"/>
      <c r="BA341" s="179"/>
      <c r="BB341" s="179"/>
      <c r="BC341" s="179"/>
      <c r="BD341" s="179"/>
      <c r="BE341" s="179"/>
      <c r="BF341" s="179"/>
      <c r="BG341" s="179"/>
      <c r="BH341" s="179"/>
      <c r="BI341" s="179"/>
      <c r="BJ341" s="179"/>
      <c r="BK341" s="179"/>
      <c r="BL341" s="179"/>
      <c r="BM341" s="179"/>
      <c r="BN341" s="179"/>
      <c r="BO341" s="179"/>
      <c r="BP341" s="179"/>
      <c r="BQ341" s="179"/>
    </row>
    <row r="342" spans="20:69" customFormat="1" ht="12.75" hidden="1" customHeight="1">
      <c r="T342" s="179"/>
      <c r="U342" s="179"/>
      <c r="V342" s="179"/>
      <c r="W342" s="179"/>
      <c r="X342" s="179"/>
      <c r="Y342" s="179"/>
      <c r="Z342" s="179"/>
      <c r="AA342" s="179"/>
      <c r="AB342" s="179"/>
      <c r="AC342" s="179"/>
      <c r="AD342" s="179"/>
      <c r="AE342" s="179"/>
      <c r="AF342" s="179"/>
      <c r="AG342" s="179"/>
      <c r="AH342" s="178"/>
      <c r="AI342" s="179"/>
      <c r="AJ342" s="179"/>
      <c r="AK342" s="179"/>
      <c r="AL342" s="179"/>
      <c r="AM342" s="179"/>
      <c r="AN342" s="179"/>
      <c r="AO342" s="179"/>
      <c r="AP342" s="179"/>
      <c r="AQ342" s="179"/>
      <c r="AR342" s="179"/>
      <c r="AS342" s="179"/>
      <c r="AT342" s="179"/>
      <c r="AU342" s="179"/>
      <c r="AV342" s="179"/>
      <c r="AW342" s="179"/>
      <c r="AX342" s="179"/>
      <c r="AY342" s="179"/>
      <c r="AZ342" s="179"/>
      <c r="BA342" s="179"/>
      <c r="BB342" s="179"/>
      <c r="BC342" s="179"/>
      <c r="BD342" s="179"/>
      <c r="BE342" s="179"/>
      <c r="BF342" s="179"/>
      <c r="BG342" s="179"/>
      <c r="BH342" s="179"/>
      <c r="BI342" s="179"/>
      <c r="BJ342" s="179"/>
      <c r="BK342" s="179"/>
      <c r="BL342" s="179"/>
      <c r="BM342" s="179"/>
      <c r="BN342" s="179"/>
      <c r="BO342" s="179"/>
      <c r="BP342" s="179"/>
      <c r="BQ342" s="179"/>
    </row>
    <row r="343" spans="20:69" customFormat="1" ht="12.75" hidden="1" customHeight="1">
      <c r="T343" s="179"/>
      <c r="U343" s="179"/>
      <c r="V343" s="179"/>
      <c r="W343" s="179"/>
      <c r="X343" s="179"/>
      <c r="Y343" s="179"/>
      <c r="Z343" s="179"/>
      <c r="AA343" s="179"/>
      <c r="AB343" s="179"/>
      <c r="AC343" s="179"/>
      <c r="AD343" s="179"/>
      <c r="AE343" s="179"/>
      <c r="AF343" s="179"/>
      <c r="AG343" s="179"/>
      <c r="AH343" s="178"/>
      <c r="AI343" s="179"/>
      <c r="AJ343" s="179"/>
      <c r="AK343" s="179"/>
      <c r="AL343" s="179"/>
      <c r="AM343" s="179"/>
      <c r="AN343" s="179"/>
      <c r="AO343" s="179"/>
      <c r="AP343" s="179"/>
      <c r="AQ343" s="179"/>
      <c r="AR343" s="179"/>
      <c r="AS343" s="179"/>
      <c r="AT343" s="179"/>
      <c r="AU343" s="179"/>
      <c r="AV343" s="179"/>
      <c r="AW343" s="179"/>
      <c r="AX343" s="179"/>
      <c r="AY343" s="179"/>
      <c r="AZ343" s="179"/>
      <c r="BA343" s="179"/>
      <c r="BB343" s="179"/>
      <c r="BC343" s="179"/>
      <c r="BD343" s="179"/>
      <c r="BE343" s="179"/>
      <c r="BF343" s="179"/>
      <c r="BG343" s="179"/>
      <c r="BH343" s="179"/>
      <c r="BI343" s="179"/>
      <c r="BJ343" s="179"/>
      <c r="BK343" s="179"/>
      <c r="BL343" s="179"/>
      <c r="BM343" s="179"/>
      <c r="BN343" s="179"/>
      <c r="BO343" s="179"/>
      <c r="BP343" s="179"/>
      <c r="BQ343" s="179"/>
    </row>
    <row r="344" spans="20:69" customFormat="1" ht="12.75" hidden="1" customHeight="1">
      <c r="T344" s="179"/>
      <c r="U344" s="179"/>
      <c r="V344" s="179"/>
      <c r="W344" s="179"/>
      <c r="X344" s="179"/>
      <c r="Y344" s="179"/>
      <c r="Z344" s="179"/>
      <c r="AA344" s="179"/>
      <c r="AB344" s="179"/>
      <c r="AC344" s="179"/>
      <c r="AD344" s="179"/>
      <c r="AE344" s="179"/>
      <c r="AF344" s="179"/>
      <c r="AG344" s="179"/>
      <c r="AH344" s="178"/>
      <c r="AI344" s="179"/>
      <c r="AJ344" s="179"/>
      <c r="AK344" s="179"/>
      <c r="AL344" s="179"/>
      <c r="AM344" s="179"/>
      <c r="AN344" s="179"/>
      <c r="AO344" s="179"/>
      <c r="AP344" s="179"/>
      <c r="AQ344" s="179"/>
      <c r="AR344" s="179"/>
      <c r="AS344" s="179"/>
      <c r="AT344" s="179"/>
      <c r="AU344" s="179"/>
      <c r="AV344" s="179"/>
      <c r="AW344" s="179"/>
      <c r="AX344" s="179"/>
      <c r="AY344" s="179"/>
      <c r="AZ344" s="179"/>
      <c r="BA344" s="179"/>
      <c r="BB344" s="179"/>
      <c r="BC344" s="179"/>
      <c r="BD344" s="179"/>
      <c r="BE344" s="179"/>
      <c r="BF344" s="179"/>
      <c r="BG344" s="179"/>
      <c r="BH344" s="179"/>
      <c r="BI344" s="179"/>
      <c r="BJ344" s="179"/>
      <c r="BK344" s="179"/>
      <c r="BL344" s="179"/>
      <c r="BM344" s="179"/>
      <c r="BN344" s="179"/>
      <c r="BO344" s="179"/>
      <c r="BP344" s="179"/>
      <c r="BQ344" s="179"/>
    </row>
    <row r="345" spans="20:69" customFormat="1" ht="12.75" hidden="1" customHeight="1">
      <c r="T345" s="179"/>
      <c r="U345" s="179"/>
      <c r="V345" s="179"/>
      <c r="W345" s="179"/>
      <c r="X345" s="179"/>
      <c r="Y345" s="179"/>
      <c r="Z345" s="179"/>
      <c r="AA345" s="179"/>
      <c r="AB345" s="179"/>
      <c r="AC345" s="179"/>
      <c r="AD345" s="179"/>
      <c r="AE345" s="179"/>
      <c r="AF345" s="179"/>
      <c r="AG345" s="179"/>
      <c r="AH345" s="178"/>
      <c r="AI345" s="179"/>
      <c r="AJ345" s="179"/>
      <c r="AK345" s="179"/>
      <c r="AL345" s="179"/>
      <c r="AM345" s="179"/>
      <c r="AN345" s="179"/>
      <c r="AO345" s="179"/>
      <c r="AP345" s="179"/>
      <c r="AQ345" s="179"/>
      <c r="AR345" s="179"/>
      <c r="AS345" s="179"/>
      <c r="AT345" s="179"/>
      <c r="AU345" s="179"/>
      <c r="AV345" s="179"/>
      <c r="AW345" s="179"/>
      <c r="AX345" s="179"/>
      <c r="AY345" s="179"/>
      <c r="AZ345" s="179"/>
      <c r="BA345" s="179"/>
      <c r="BB345" s="179"/>
      <c r="BC345" s="179"/>
      <c r="BD345" s="179"/>
      <c r="BE345" s="179"/>
      <c r="BF345" s="179"/>
      <c r="BG345" s="179"/>
      <c r="BH345" s="179"/>
      <c r="BI345" s="179"/>
      <c r="BJ345" s="179"/>
      <c r="BK345" s="179"/>
      <c r="BL345" s="179"/>
      <c r="BM345" s="179"/>
      <c r="BN345" s="179"/>
      <c r="BO345" s="179"/>
      <c r="BP345" s="179"/>
      <c r="BQ345" s="179"/>
    </row>
    <row r="346" spans="20:69" customFormat="1" ht="12.75" hidden="1" customHeight="1">
      <c r="T346" s="179"/>
      <c r="U346" s="179"/>
      <c r="V346" s="179"/>
      <c r="W346" s="179"/>
      <c r="X346" s="179"/>
      <c r="Y346" s="179"/>
      <c r="Z346" s="179"/>
      <c r="AA346" s="179"/>
      <c r="AB346" s="179"/>
      <c r="AC346" s="179"/>
      <c r="AD346" s="179"/>
      <c r="AE346" s="179"/>
      <c r="AF346" s="179"/>
      <c r="AG346" s="179"/>
      <c r="AH346" s="178"/>
      <c r="AI346" s="179"/>
      <c r="AJ346" s="179"/>
      <c r="AK346" s="179"/>
      <c r="AL346" s="179"/>
      <c r="AM346" s="179"/>
      <c r="AN346" s="179"/>
      <c r="AO346" s="179"/>
      <c r="AP346" s="179"/>
      <c r="AQ346" s="179"/>
      <c r="AR346" s="179"/>
      <c r="AS346" s="179"/>
      <c r="AT346" s="179"/>
      <c r="AU346" s="179"/>
      <c r="AV346" s="179"/>
      <c r="AW346" s="179"/>
      <c r="AX346" s="179"/>
      <c r="AY346" s="179"/>
      <c r="AZ346" s="179"/>
      <c r="BA346" s="179"/>
      <c r="BB346" s="179"/>
      <c r="BC346" s="179"/>
      <c r="BD346" s="179"/>
      <c r="BE346" s="179"/>
      <c r="BF346" s="179"/>
      <c r="BG346" s="179"/>
      <c r="BH346" s="179"/>
      <c r="BI346" s="179"/>
      <c r="BJ346" s="179"/>
      <c r="BK346" s="179"/>
      <c r="BL346" s="179"/>
      <c r="BM346" s="179"/>
      <c r="BN346" s="179"/>
      <c r="BO346" s="179"/>
      <c r="BP346" s="179"/>
      <c r="BQ346" s="179"/>
    </row>
    <row r="347" spans="20:69" customFormat="1" ht="12.75" hidden="1" customHeight="1">
      <c r="T347" s="179"/>
      <c r="U347" s="179"/>
      <c r="V347" s="179"/>
      <c r="W347" s="179"/>
      <c r="X347" s="179"/>
      <c r="Y347" s="179"/>
      <c r="Z347" s="179"/>
      <c r="AA347" s="179"/>
      <c r="AB347" s="179"/>
      <c r="AC347" s="179"/>
      <c r="AD347" s="179"/>
      <c r="AE347" s="179"/>
      <c r="AF347" s="179"/>
      <c r="AG347" s="179"/>
      <c r="AH347" s="178"/>
      <c r="AI347" s="179"/>
      <c r="AJ347" s="179"/>
      <c r="AK347" s="179"/>
      <c r="AL347" s="179"/>
      <c r="AM347" s="179"/>
      <c r="AN347" s="179"/>
      <c r="AO347" s="179"/>
      <c r="AP347" s="179"/>
      <c r="AQ347" s="179"/>
      <c r="AR347" s="179"/>
      <c r="AS347" s="179"/>
      <c r="AT347" s="179"/>
      <c r="AU347" s="179"/>
      <c r="AV347" s="179"/>
      <c r="AW347" s="179"/>
      <c r="AX347" s="179"/>
      <c r="AY347" s="179"/>
      <c r="AZ347" s="179"/>
      <c r="BA347" s="179"/>
      <c r="BB347" s="179"/>
      <c r="BC347" s="179"/>
      <c r="BD347" s="179"/>
      <c r="BE347" s="179"/>
      <c r="BF347" s="179"/>
      <c r="BG347" s="179"/>
      <c r="BH347" s="179"/>
      <c r="BI347" s="179"/>
      <c r="BJ347" s="179"/>
      <c r="BK347" s="179"/>
      <c r="BL347" s="179"/>
      <c r="BM347" s="179"/>
      <c r="BN347" s="179"/>
      <c r="BO347" s="179"/>
      <c r="BP347" s="179"/>
      <c r="BQ347" s="179"/>
    </row>
    <row r="348" spans="20:69" customFormat="1" ht="12.75" hidden="1" customHeight="1">
      <c r="T348" s="179"/>
      <c r="U348" s="179"/>
      <c r="V348" s="179"/>
      <c r="W348" s="179"/>
      <c r="X348" s="179"/>
      <c r="Y348" s="179"/>
      <c r="Z348" s="179"/>
      <c r="AA348" s="179"/>
      <c r="AB348" s="179"/>
      <c r="AC348" s="179"/>
      <c r="AD348" s="179"/>
      <c r="AE348" s="179"/>
      <c r="AF348" s="179"/>
      <c r="AG348" s="179"/>
      <c r="AH348" s="178"/>
      <c r="AI348" s="179"/>
      <c r="AJ348" s="179"/>
      <c r="AK348" s="179"/>
      <c r="AL348" s="179"/>
      <c r="AM348" s="179"/>
      <c r="AN348" s="179"/>
      <c r="AO348" s="179"/>
      <c r="AP348" s="179"/>
      <c r="AQ348" s="179"/>
      <c r="AR348" s="179"/>
      <c r="AS348" s="179"/>
      <c r="AT348" s="179"/>
      <c r="AU348" s="179"/>
      <c r="AV348" s="179"/>
      <c r="AW348" s="179"/>
      <c r="AX348" s="179"/>
      <c r="AY348" s="179"/>
      <c r="AZ348" s="179"/>
      <c r="BA348" s="179"/>
      <c r="BB348" s="179"/>
      <c r="BC348" s="179"/>
      <c r="BD348" s="179"/>
      <c r="BE348" s="179"/>
      <c r="BF348" s="179"/>
      <c r="BG348" s="179"/>
      <c r="BH348" s="179"/>
      <c r="BI348" s="179"/>
      <c r="BJ348" s="179"/>
      <c r="BK348" s="179"/>
      <c r="BL348" s="179"/>
      <c r="BM348" s="179"/>
      <c r="BN348" s="179"/>
      <c r="BO348" s="179"/>
      <c r="BP348" s="179"/>
      <c r="BQ348" s="179"/>
    </row>
    <row r="349" spans="20:69" customFormat="1" ht="12.75" hidden="1" customHeight="1">
      <c r="T349" s="179"/>
      <c r="U349" s="179"/>
      <c r="V349" s="179"/>
      <c r="W349" s="179"/>
      <c r="X349" s="179"/>
      <c r="Y349" s="179"/>
      <c r="Z349" s="179"/>
      <c r="AA349" s="179"/>
      <c r="AB349" s="179"/>
      <c r="AC349" s="179"/>
      <c r="AD349" s="179"/>
      <c r="AE349" s="179"/>
      <c r="AF349" s="179"/>
      <c r="AG349" s="179"/>
      <c r="AH349" s="178"/>
      <c r="AI349" s="179"/>
      <c r="AJ349" s="179"/>
      <c r="AK349" s="179"/>
      <c r="AL349" s="179"/>
      <c r="AM349" s="179"/>
      <c r="AN349" s="179"/>
      <c r="AO349" s="179"/>
      <c r="AP349" s="179"/>
      <c r="AQ349" s="179"/>
      <c r="AR349" s="179"/>
      <c r="AS349" s="179"/>
      <c r="AT349" s="179"/>
      <c r="AU349" s="179"/>
      <c r="AV349" s="179"/>
      <c r="AW349" s="179"/>
      <c r="AX349" s="179"/>
      <c r="AY349" s="179"/>
      <c r="AZ349" s="179"/>
      <c r="BA349" s="179"/>
      <c r="BB349" s="179"/>
      <c r="BC349" s="179"/>
      <c r="BD349" s="179"/>
      <c r="BE349" s="179"/>
      <c r="BF349" s="179"/>
      <c r="BG349" s="179"/>
      <c r="BH349" s="179"/>
      <c r="BI349" s="179"/>
      <c r="BJ349" s="179"/>
      <c r="BK349" s="179"/>
      <c r="BL349" s="179"/>
      <c r="BM349" s="179"/>
      <c r="BN349" s="179"/>
      <c r="BO349" s="179"/>
      <c r="BP349" s="179"/>
      <c r="BQ349" s="179"/>
    </row>
    <row r="350" spans="20:69" customFormat="1" ht="12.75" hidden="1" customHeight="1">
      <c r="T350" s="179"/>
      <c r="U350" s="179"/>
      <c r="V350" s="179"/>
      <c r="W350" s="179"/>
      <c r="X350" s="179"/>
      <c r="Y350" s="179"/>
      <c r="Z350" s="179"/>
      <c r="AA350" s="179"/>
      <c r="AB350" s="179"/>
      <c r="AC350" s="179"/>
      <c r="AD350" s="179"/>
      <c r="AE350" s="179"/>
      <c r="AF350" s="179"/>
      <c r="AG350" s="179"/>
      <c r="AH350" s="178"/>
      <c r="AI350" s="179"/>
      <c r="AJ350" s="179"/>
      <c r="AK350" s="179"/>
      <c r="AL350" s="179"/>
      <c r="AM350" s="179"/>
      <c r="AN350" s="179"/>
      <c r="AO350" s="179"/>
      <c r="AP350" s="179"/>
      <c r="AQ350" s="179"/>
      <c r="AR350" s="179"/>
      <c r="AS350" s="179"/>
      <c r="AT350" s="179"/>
      <c r="AU350" s="179"/>
      <c r="AV350" s="179"/>
      <c r="AW350" s="179"/>
      <c r="AX350" s="179"/>
      <c r="AY350" s="179"/>
      <c r="AZ350" s="179"/>
      <c r="BA350" s="179"/>
      <c r="BB350" s="179"/>
      <c r="BC350" s="179"/>
      <c r="BD350" s="179"/>
      <c r="BE350" s="179"/>
      <c r="BF350" s="179"/>
      <c r="BG350" s="179"/>
      <c r="BH350" s="179"/>
      <c r="BI350" s="179"/>
      <c r="BJ350" s="179"/>
      <c r="BK350" s="179"/>
      <c r="BL350" s="179"/>
      <c r="BM350" s="179"/>
      <c r="BN350" s="179"/>
      <c r="BO350" s="179"/>
      <c r="BP350" s="179"/>
      <c r="BQ350" s="179"/>
    </row>
    <row r="351" spans="20:69" customFormat="1" ht="12.75" hidden="1" customHeight="1">
      <c r="T351" s="179"/>
      <c r="U351" s="179"/>
      <c r="V351" s="179"/>
      <c r="W351" s="179"/>
      <c r="X351" s="179"/>
      <c r="Y351" s="179"/>
      <c r="Z351" s="179"/>
      <c r="AA351" s="179"/>
      <c r="AB351" s="179"/>
      <c r="AC351" s="179"/>
      <c r="AD351" s="179"/>
      <c r="AE351" s="179"/>
      <c r="AF351" s="179"/>
      <c r="AG351" s="179"/>
      <c r="AH351" s="178"/>
      <c r="AI351" s="179"/>
      <c r="AJ351" s="179"/>
      <c r="AK351" s="179"/>
      <c r="AL351" s="179"/>
      <c r="AM351" s="179"/>
      <c r="AN351" s="179"/>
      <c r="AO351" s="179"/>
      <c r="AP351" s="179"/>
      <c r="AQ351" s="179"/>
      <c r="AR351" s="179"/>
      <c r="AS351" s="179"/>
      <c r="AT351" s="179"/>
      <c r="AU351" s="179"/>
      <c r="AV351" s="179"/>
      <c r="AW351" s="179"/>
      <c r="AX351" s="179"/>
      <c r="AY351" s="179"/>
      <c r="AZ351" s="179"/>
      <c r="BA351" s="179"/>
      <c r="BB351" s="179"/>
      <c r="BC351" s="179"/>
      <c r="BD351" s="179"/>
      <c r="BE351" s="179"/>
      <c r="BF351" s="179"/>
      <c r="BG351" s="179"/>
      <c r="BH351" s="179"/>
      <c r="BI351" s="179"/>
      <c r="BJ351" s="179"/>
      <c r="BK351" s="179"/>
      <c r="BL351" s="179"/>
      <c r="BM351" s="179"/>
      <c r="BN351" s="179"/>
      <c r="BO351" s="179"/>
      <c r="BP351" s="179"/>
      <c r="BQ351" s="179"/>
    </row>
    <row r="352" spans="20:69" customFormat="1" ht="12.75" hidden="1" customHeight="1">
      <c r="T352" s="179"/>
      <c r="U352" s="179"/>
      <c r="V352" s="179"/>
      <c r="W352" s="179"/>
      <c r="X352" s="179"/>
      <c r="Y352" s="179"/>
      <c r="Z352" s="179"/>
      <c r="AA352" s="179"/>
      <c r="AB352" s="179"/>
      <c r="AC352" s="179"/>
      <c r="AD352" s="179"/>
      <c r="AE352" s="179"/>
      <c r="AF352" s="179"/>
      <c r="AG352" s="179"/>
      <c r="AH352" s="178"/>
      <c r="AI352" s="179"/>
      <c r="AJ352" s="179"/>
      <c r="AK352" s="179"/>
      <c r="AL352" s="179"/>
      <c r="AM352" s="179"/>
      <c r="AN352" s="179"/>
      <c r="AO352" s="179"/>
      <c r="AP352" s="179"/>
      <c r="AQ352" s="179"/>
      <c r="AR352" s="179"/>
      <c r="AS352" s="179"/>
      <c r="AT352" s="179"/>
      <c r="AU352" s="179"/>
      <c r="AV352" s="179"/>
      <c r="AW352" s="179"/>
      <c r="AX352" s="179"/>
      <c r="AY352" s="179"/>
      <c r="AZ352" s="179"/>
      <c r="BA352" s="179"/>
      <c r="BB352" s="179"/>
      <c r="BC352" s="179"/>
      <c r="BD352" s="179"/>
      <c r="BE352" s="179"/>
      <c r="BF352" s="179"/>
      <c r="BG352" s="179"/>
      <c r="BH352" s="179"/>
      <c r="BI352" s="179"/>
      <c r="BJ352" s="179"/>
      <c r="BK352" s="179"/>
      <c r="BL352" s="179"/>
      <c r="BM352" s="179"/>
      <c r="BN352" s="179"/>
      <c r="BO352" s="179"/>
      <c r="BP352" s="179"/>
      <c r="BQ352" s="179"/>
    </row>
    <row r="353" spans="20:69" customFormat="1" ht="12.75" hidden="1" customHeight="1">
      <c r="T353" s="179"/>
      <c r="U353" s="179"/>
      <c r="V353" s="179"/>
      <c r="W353" s="179"/>
      <c r="X353" s="179"/>
      <c r="Y353" s="179"/>
      <c r="Z353" s="179"/>
      <c r="AA353" s="179"/>
      <c r="AB353" s="179"/>
      <c r="AC353" s="179"/>
      <c r="AD353" s="179"/>
      <c r="AE353" s="179"/>
      <c r="AF353" s="179"/>
      <c r="AG353" s="179"/>
      <c r="AH353" s="178"/>
      <c r="AI353" s="179"/>
      <c r="AJ353" s="179"/>
      <c r="AK353" s="179"/>
      <c r="AL353" s="179"/>
      <c r="AM353" s="179"/>
      <c r="AN353" s="179"/>
      <c r="AO353" s="179"/>
      <c r="AP353" s="179"/>
      <c r="AQ353" s="179"/>
      <c r="AR353" s="179"/>
      <c r="AS353" s="179"/>
      <c r="AT353" s="179"/>
      <c r="AU353" s="179"/>
      <c r="AV353" s="179"/>
      <c r="AW353" s="179"/>
      <c r="AX353" s="179"/>
      <c r="AY353" s="179"/>
      <c r="AZ353" s="179"/>
      <c r="BA353" s="179"/>
      <c r="BB353" s="179"/>
      <c r="BC353" s="179"/>
      <c r="BD353" s="179"/>
      <c r="BE353" s="179"/>
      <c r="BF353" s="179"/>
      <c r="BG353" s="179"/>
      <c r="BH353" s="179"/>
      <c r="BI353" s="179"/>
      <c r="BJ353" s="179"/>
      <c r="BK353" s="179"/>
      <c r="BL353" s="179"/>
      <c r="BM353" s="179"/>
      <c r="BN353" s="179"/>
      <c r="BO353" s="179"/>
      <c r="BP353" s="179"/>
      <c r="BQ353" s="179"/>
    </row>
    <row r="354" spans="20:69" customFormat="1" ht="12.75" hidden="1" customHeight="1">
      <c r="T354" s="179"/>
      <c r="U354" s="179"/>
      <c r="V354" s="179"/>
      <c r="W354" s="179"/>
      <c r="X354" s="179"/>
      <c r="Y354" s="179"/>
      <c r="Z354" s="179"/>
      <c r="AA354" s="179"/>
      <c r="AB354" s="179"/>
      <c r="AC354" s="179"/>
      <c r="AD354" s="179"/>
      <c r="AE354" s="179"/>
      <c r="AF354" s="179"/>
      <c r="AG354" s="179"/>
      <c r="AH354" s="178"/>
      <c r="AI354" s="179"/>
      <c r="AJ354" s="179"/>
      <c r="AK354" s="179"/>
      <c r="AL354" s="179"/>
      <c r="AM354" s="179"/>
      <c r="AN354" s="179"/>
      <c r="AO354" s="179"/>
      <c r="AP354" s="179"/>
      <c r="AQ354" s="179"/>
      <c r="AR354" s="179"/>
      <c r="AS354" s="179"/>
      <c r="AT354" s="179"/>
      <c r="AU354" s="179"/>
      <c r="AV354" s="179"/>
      <c r="AW354" s="179"/>
      <c r="AX354" s="179"/>
      <c r="AY354" s="179"/>
      <c r="AZ354" s="179"/>
      <c r="BA354" s="179"/>
      <c r="BB354" s="179"/>
      <c r="BC354" s="179"/>
      <c r="BD354" s="179"/>
      <c r="BE354" s="179"/>
      <c r="BF354" s="179"/>
      <c r="BG354" s="179"/>
      <c r="BH354" s="179"/>
      <c r="BI354" s="179"/>
      <c r="BJ354" s="179"/>
      <c r="BK354" s="179"/>
      <c r="BL354" s="179"/>
      <c r="BM354" s="179"/>
      <c r="BN354" s="179"/>
      <c r="BO354" s="179"/>
      <c r="BP354" s="179"/>
      <c r="BQ354" s="179"/>
    </row>
    <row r="355" spans="20:69" customFormat="1" ht="12.75" hidden="1" customHeight="1">
      <c r="T355" s="179"/>
      <c r="U355" s="179"/>
      <c r="V355" s="179"/>
      <c r="W355" s="179"/>
      <c r="X355" s="179"/>
      <c r="Y355" s="179"/>
      <c r="Z355" s="179"/>
      <c r="AA355" s="179"/>
      <c r="AB355" s="179"/>
      <c r="AC355" s="179"/>
      <c r="AD355" s="179"/>
      <c r="AE355" s="179"/>
      <c r="AF355" s="179"/>
      <c r="AG355" s="179"/>
      <c r="AH355" s="178"/>
      <c r="AI355" s="179"/>
      <c r="AJ355" s="179"/>
      <c r="AK355" s="179"/>
      <c r="AL355" s="179"/>
      <c r="AM355" s="179"/>
      <c r="AN355" s="179"/>
      <c r="AO355" s="179"/>
      <c r="AP355" s="179"/>
      <c r="AQ355" s="179"/>
      <c r="AR355" s="179"/>
      <c r="AS355" s="179"/>
      <c r="AT355" s="179"/>
      <c r="AU355" s="179"/>
      <c r="AV355" s="179"/>
      <c r="AW355" s="179"/>
      <c r="AX355" s="179"/>
      <c r="AY355" s="179"/>
      <c r="AZ355" s="179"/>
      <c r="BA355" s="179"/>
      <c r="BB355" s="179"/>
      <c r="BC355" s="179"/>
      <c r="BD355" s="179"/>
      <c r="BE355" s="179"/>
      <c r="BF355" s="179"/>
      <c r="BG355" s="179"/>
      <c r="BH355" s="179"/>
      <c r="BI355" s="179"/>
      <c r="BJ355" s="179"/>
      <c r="BK355" s="179"/>
      <c r="BL355" s="179"/>
      <c r="BM355" s="179"/>
      <c r="BN355" s="179"/>
      <c r="BO355" s="179"/>
      <c r="BP355" s="179"/>
      <c r="BQ355" s="179"/>
    </row>
    <row r="356" spans="20:69" customFormat="1" ht="12.75" hidden="1" customHeight="1">
      <c r="T356" s="179"/>
      <c r="U356" s="179"/>
      <c r="V356" s="179"/>
      <c r="W356" s="179"/>
      <c r="X356" s="179"/>
      <c r="Y356" s="179"/>
      <c r="Z356" s="179"/>
      <c r="AA356" s="179"/>
      <c r="AB356" s="179"/>
      <c r="AC356" s="179"/>
      <c r="AD356" s="179"/>
      <c r="AE356" s="179"/>
      <c r="AF356" s="179"/>
      <c r="AG356" s="179"/>
      <c r="AH356" s="178"/>
      <c r="AI356" s="179"/>
      <c r="AJ356" s="179"/>
      <c r="AK356" s="179"/>
      <c r="AL356" s="179"/>
      <c r="AM356" s="179"/>
      <c r="AN356" s="179"/>
      <c r="AO356" s="179"/>
      <c r="AP356" s="179"/>
      <c r="AQ356" s="179"/>
      <c r="AR356" s="179"/>
      <c r="AS356" s="179"/>
      <c r="AT356" s="179"/>
      <c r="AU356" s="179"/>
      <c r="AV356" s="179"/>
      <c r="AW356" s="179"/>
      <c r="AX356" s="179"/>
      <c r="AY356" s="179"/>
      <c r="AZ356" s="179"/>
      <c r="BA356" s="179"/>
      <c r="BB356" s="179"/>
      <c r="BC356" s="179"/>
      <c r="BD356" s="179"/>
      <c r="BE356" s="179"/>
      <c r="BF356" s="179"/>
      <c r="BG356" s="179"/>
      <c r="BH356" s="179"/>
      <c r="BI356" s="179"/>
      <c r="BJ356" s="179"/>
      <c r="BK356" s="179"/>
      <c r="BL356" s="179"/>
      <c r="BM356" s="179"/>
      <c r="BN356" s="179"/>
      <c r="BO356" s="179"/>
      <c r="BP356" s="179"/>
      <c r="BQ356" s="179"/>
    </row>
    <row r="357" spans="20:69" customFormat="1" ht="12.75" hidden="1" customHeight="1">
      <c r="T357" s="179"/>
      <c r="U357" s="179"/>
      <c r="V357" s="179"/>
      <c r="W357" s="179"/>
      <c r="X357" s="179"/>
      <c r="Y357" s="179"/>
      <c r="Z357" s="179"/>
      <c r="AA357" s="179"/>
      <c r="AB357" s="179"/>
      <c r="AC357" s="179"/>
      <c r="AD357" s="179"/>
      <c r="AE357" s="179"/>
      <c r="AF357" s="179"/>
      <c r="AG357" s="179"/>
      <c r="AH357" s="178"/>
      <c r="AI357" s="179"/>
      <c r="AJ357" s="179"/>
      <c r="AK357" s="179"/>
      <c r="AL357" s="179"/>
      <c r="AM357" s="179"/>
      <c r="AN357" s="179"/>
      <c r="AO357" s="179"/>
      <c r="AP357" s="179"/>
      <c r="AQ357" s="179"/>
      <c r="AR357" s="179"/>
      <c r="AS357" s="179"/>
      <c r="AT357" s="179"/>
      <c r="AU357" s="179"/>
      <c r="AV357" s="179"/>
      <c r="AW357" s="179"/>
      <c r="AX357" s="179"/>
      <c r="AY357" s="179"/>
      <c r="AZ357" s="179"/>
      <c r="BA357" s="179"/>
      <c r="BB357" s="179"/>
      <c r="BC357" s="179"/>
      <c r="BD357" s="179"/>
      <c r="BE357" s="179"/>
      <c r="BF357" s="179"/>
      <c r="BG357" s="179"/>
      <c r="BH357" s="179"/>
      <c r="BI357" s="179"/>
      <c r="BJ357" s="179"/>
      <c r="BK357" s="179"/>
      <c r="BL357" s="179"/>
      <c r="BM357" s="179"/>
      <c r="BN357" s="179"/>
      <c r="BO357" s="179"/>
      <c r="BP357" s="179"/>
      <c r="BQ357" s="179"/>
    </row>
    <row r="358" spans="20:69" customFormat="1" ht="12.75" hidden="1" customHeight="1">
      <c r="T358" s="179"/>
      <c r="U358" s="179"/>
      <c r="V358" s="179"/>
      <c r="W358" s="179"/>
      <c r="X358" s="179"/>
      <c r="Y358" s="179"/>
      <c r="Z358" s="179"/>
      <c r="AA358" s="179"/>
      <c r="AB358" s="179"/>
      <c r="AC358" s="179"/>
      <c r="AD358" s="179"/>
      <c r="AE358" s="179"/>
      <c r="AF358" s="179"/>
      <c r="AG358" s="179"/>
      <c r="AH358" s="178"/>
      <c r="AI358" s="179"/>
      <c r="AJ358" s="179"/>
      <c r="AK358" s="179"/>
      <c r="AL358" s="179"/>
      <c r="AM358" s="179"/>
      <c r="AN358" s="179"/>
      <c r="AO358" s="179"/>
      <c r="AP358" s="179"/>
      <c r="AQ358" s="179"/>
      <c r="AR358" s="179"/>
      <c r="AS358" s="179"/>
      <c r="AT358" s="179"/>
      <c r="AU358" s="179"/>
      <c r="AV358" s="179"/>
      <c r="AW358" s="179"/>
      <c r="AX358" s="179"/>
      <c r="AY358" s="179"/>
      <c r="AZ358" s="179"/>
      <c r="BA358" s="179"/>
      <c r="BB358" s="179"/>
      <c r="BC358" s="179"/>
      <c r="BD358" s="179"/>
      <c r="BE358" s="179"/>
      <c r="BF358" s="179"/>
      <c r="BG358" s="179"/>
      <c r="BH358" s="179"/>
      <c r="BI358" s="179"/>
      <c r="BJ358" s="179"/>
      <c r="BK358" s="179"/>
      <c r="BL358" s="179"/>
      <c r="BM358" s="179"/>
      <c r="BN358" s="179"/>
      <c r="BO358" s="179"/>
      <c r="BP358" s="179"/>
      <c r="BQ358" s="179"/>
    </row>
    <row r="359" spans="20:69" customFormat="1" ht="12.75" hidden="1" customHeight="1">
      <c r="T359" s="179"/>
      <c r="U359" s="179"/>
      <c r="V359" s="179"/>
      <c r="W359" s="179"/>
      <c r="X359" s="179"/>
      <c r="Y359" s="179"/>
      <c r="Z359" s="179"/>
      <c r="AA359" s="179"/>
      <c r="AB359" s="179"/>
      <c r="AC359" s="179"/>
      <c r="AD359" s="179"/>
      <c r="AE359" s="179"/>
      <c r="AF359" s="179"/>
      <c r="AG359" s="179"/>
      <c r="AH359" s="178"/>
      <c r="AI359" s="179"/>
      <c r="AJ359" s="179"/>
      <c r="AK359" s="179"/>
      <c r="AL359" s="179"/>
      <c r="AM359" s="179"/>
      <c r="AN359" s="179"/>
      <c r="AO359" s="179"/>
      <c r="AP359" s="179"/>
      <c r="AQ359" s="179"/>
      <c r="AR359" s="179"/>
      <c r="AS359" s="179"/>
      <c r="AT359" s="179"/>
      <c r="AU359" s="179"/>
      <c r="AV359" s="179"/>
      <c r="AW359" s="179"/>
      <c r="AX359" s="179"/>
      <c r="AY359" s="179"/>
      <c r="AZ359" s="179"/>
      <c r="BA359" s="179"/>
      <c r="BB359" s="179"/>
      <c r="BC359" s="179"/>
      <c r="BD359" s="179"/>
      <c r="BE359" s="179"/>
      <c r="BF359" s="179"/>
      <c r="BG359" s="179"/>
      <c r="BH359" s="179"/>
      <c r="BI359" s="179"/>
      <c r="BJ359" s="179"/>
      <c r="BK359" s="179"/>
      <c r="BL359" s="179"/>
      <c r="BM359" s="179"/>
      <c r="BN359" s="179"/>
      <c r="BO359" s="179"/>
      <c r="BP359" s="179"/>
      <c r="BQ359" s="179"/>
    </row>
    <row r="360" spans="20:69" customFormat="1" ht="12.75" hidden="1" customHeight="1">
      <c r="T360" s="179"/>
      <c r="U360" s="179"/>
      <c r="V360" s="179"/>
      <c r="W360" s="179"/>
      <c r="X360" s="179"/>
      <c r="Y360" s="179"/>
      <c r="Z360" s="179"/>
      <c r="AA360" s="179"/>
      <c r="AB360" s="179"/>
      <c r="AC360" s="179"/>
      <c r="AD360" s="179"/>
      <c r="AE360" s="179"/>
      <c r="AF360" s="179"/>
      <c r="AG360" s="179"/>
      <c r="AH360" s="178"/>
      <c r="AI360" s="179"/>
      <c r="AJ360" s="179"/>
      <c r="AK360" s="179"/>
      <c r="AL360" s="179"/>
      <c r="AM360" s="179"/>
      <c r="AN360" s="179"/>
      <c r="AO360" s="179"/>
      <c r="AP360" s="179"/>
      <c r="AQ360" s="179"/>
      <c r="AR360" s="179"/>
      <c r="AS360" s="179"/>
      <c r="AT360" s="179"/>
      <c r="AU360" s="179"/>
      <c r="AV360" s="179"/>
      <c r="AW360" s="179"/>
      <c r="AX360" s="179"/>
      <c r="AY360" s="179"/>
      <c r="AZ360" s="179"/>
      <c r="BA360" s="179"/>
      <c r="BB360" s="179"/>
      <c r="BC360" s="179"/>
      <c r="BD360" s="179"/>
      <c r="BE360" s="179"/>
      <c r="BF360" s="179"/>
      <c r="BG360" s="179"/>
      <c r="BH360" s="179"/>
      <c r="BI360" s="179"/>
      <c r="BJ360" s="179"/>
      <c r="BK360" s="179"/>
      <c r="BL360" s="179"/>
      <c r="BM360" s="179"/>
      <c r="BN360" s="179"/>
      <c r="BO360" s="179"/>
      <c r="BP360" s="179"/>
      <c r="BQ360" s="179"/>
    </row>
    <row r="361" spans="20:69" customFormat="1" ht="12.75" hidden="1" customHeight="1">
      <c r="T361" s="179"/>
      <c r="U361" s="179"/>
      <c r="V361" s="179"/>
      <c r="W361" s="179"/>
      <c r="X361" s="179"/>
      <c r="Y361" s="179"/>
      <c r="Z361" s="179"/>
      <c r="AA361" s="179"/>
      <c r="AB361" s="179"/>
      <c r="AC361" s="179"/>
      <c r="AD361" s="179"/>
      <c r="AE361" s="179"/>
      <c r="AF361" s="179"/>
      <c r="AG361" s="179"/>
      <c r="AH361" s="178"/>
      <c r="AI361" s="179"/>
      <c r="AJ361" s="179"/>
      <c r="AK361" s="179"/>
      <c r="AL361" s="179"/>
      <c r="AM361" s="179"/>
      <c r="AN361" s="179"/>
      <c r="AO361" s="179"/>
      <c r="AP361" s="179"/>
      <c r="AQ361" s="179"/>
      <c r="AR361" s="179"/>
      <c r="AS361" s="179"/>
      <c r="AT361" s="179"/>
      <c r="AU361" s="179"/>
      <c r="AV361" s="179"/>
      <c r="AW361" s="179"/>
      <c r="AX361" s="179"/>
      <c r="AY361" s="179"/>
      <c r="AZ361" s="179"/>
      <c r="BA361" s="179"/>
      <c r="BB361" s="179"/>
      <c r="BC361" s="179"/>
      <c r="BD361" s="179"/>
      <c r="BE361" s="179"/>
      <c r="BF361" s="179"/>
      <c r="BG361" s="179"/>
      <c r="BH361" s="179"/>
      <c r="BI361" s="179"/>
      <c r="BJ361" s="179"/>
      <c r="BK361" s="179"/>
      <c r="BL361" s="179"/>
      <c r="BM361" s="179"/>
      <c r="BN361" s="179"/>
      <c r="BO361" s="179"/>
      <c r="BP361" s="179"/>
      <c r="BQ361" s="179"/>
    </row>
    <row r="362" spans="20:69" customFormat="1" ht="12.75" hidden="1" customHeight="1">
      <c r="T362" s="179"/>
      <c r="U362" s="179"/>
      <c r="V362" s="179"/>
      <c r="W362" s="179"/>
      <c r="X362" s="179"/>
      <c r="Y362" s="179"/>
      <c r="Z362" s="179"/>
      <c r="AA362" s="179"/>
      <c r="AB362" s="179"/>
      <c r="AC362" s="179"/>
      <c r="AD362" s="179"/>
      <c r="AE362" s="179"/>
      <c r="AF362" s="179"/>
      <c r="AG362" s="179"/>
      <c r="AH362" s="178"/>
      <c r="AI362" s="179"/>
      <c r="AJ362" s="179"/>
      <c r="AK362" s="179"/>
      <c r="AL362" s="179"/>
      <c r="AM362" s="179"/>
      <c r="AN362" s="179"/>
      <c r="AO362" s="179"/>
      <c r="AP362" s="179"/>
      <c r="AQ362" s="179"/>
      <c r="AR362" s="179"/>
      <c r="AS362" s="179"/>
      <c r="AT362" s="179"/>
      <c r="AU362" s="179"/>
      <c r="AV362" s="179"/>
      <c r="AW362" s="179"/>
      <c r="AX362" s="179"/>
      <c r="AY362" s="179"/>
      <c r="AZ362" s="179"/>
      <c r="BA362" s="179"/>
      <c r="BB362" s="179"/>
      <c r="BC362" s="179"/>
      <c r="BD362" s="179"/>
      <c r="BE362" s="179"/>
      <c r="BF362" s="179"/>
      <c r="BG362" s="179"/>
      <c r="BH362" s="179"/>
      <c r="BI362" s="179"/>
      <c r="BJ362" s="179"/>
      <c r="BK362" s="179"/>
      <c r="BL362" s="179"/>
      <c r="BM362" s="179"/>
      <c r="BN362" s="179"/>
      <c r="BO362" s="179"/>
      <c r="BP362" s="179"/>
      <c r="BQ362" s="179"/>
    </row>
    <row r="363" spans="20:69" customFormat="1" ht="12.75" hidden="1" customHeight="1">
      <c r="T363" s="179"/>
      <c r="U363" s="179"/>
      <c r="V363" s="179"/>
      <c r="W363" s="179"/>
      <c r="X363" s="179"/>
      <c r="Y363" s="179"/>
      <c r="Z363" s="179"/>
      <c r="AA363" s="179"/>
      <c r="AB363" s="179"/>
      <c r="AC363" s="179"/>
      <c r="AD363" s="179"/>
      <c r="AE363" s="179"/>
      <c r="AF363" s="179"/>
      <c r="AG363" s="179"/>
      <c r="AH363" s="178"/>
      <c r="AI363" s="179"/>
      <c r="AJ363" s="179"/>
      <c r="AK363" s="179"/>
      <c r="AL363" s="179"/>
      <c r="AM363" s="179"/>
      <c r="AN363" s="179"/>
      <c r="AO363" s="179"/>
      <c r="AP363" s="179"/>
      <c r="AQ363" s="179"/>
      <c r="AR363" s="179"/>
      <c r="AS363" s="179"/>
      <c r="AT363" s="179"/>
      <c r="AU363" s="179"/>
      <c r="AV363" s="179"/>
      <c r="AW363" s="179"/>
      <c r="AX363" s="179"/>
      <c r="AY363" s="179"/>
      <c r="AZ363" s="179"/>
      <c r="BA363" s="179"/>
      <c r="BB363" s="179"/>
      <c r="BC363" s="179"/>
      <c r="BD363" s="179"/>
      <c r="BE363" s="179"/>
      <c r="BF363" s="179"/>
      <c r="BG363" s="179"/>
      <c r="BH363" s="179"/>
      <c r="BI363" s="179"/>
      <c r="BJ363" s="179"/>
      <c r="BK363" s="179"/>
      <c r="BL363" s="179"/>
      <c r="BM363" s="179"/>
      <c r="BN363" s="179"/>
      <c r="BO363" s="179"/>
      <c r="BP363" s="179"/>
      <c r="BQ363" s="179"/>
    </row>
    <row r="364" spans="20:69" customFormat="1" ht="12.75" hidden="1" customHeight="1">
      <c r="T364" s="179"/>
      <c r="U364" s="179"/>
      <c r="V364" s="179"/>
      <c r="W364" s="179"/>
      <c r="X364" s="179"/>
      <c r="Y364" s="179"/>
      <c r="Z364" s="179"/>
      <c r="AA364" s="179"/>
      <c r="AB364" s="179"/>
      <c r="AC364" s="179"/>
      <c r="AD364" s="179"/>
      <c r="AE364" s="179"/>
      <c r="AF364" s="179"/>
      <c r="AG364" s="179"/>
      <c r="AH364" s="178"/>
      <c r="AI364" s="179"/>
      <c r="AJ364" s="179"/>
      <c r="AK364" s="179"/>
      <c r="AL364" s="179"/>
      <c r="AM364" s="179"/>
      <c r="AN364" s="179"/>
      <c r="AO364" s="179"/>
      <c r="AP364" s="179"/>
      <c r="AQ364" s="179"/>
      <c r="AR364" s="179"/>
      <c r="AS364" s="179"/>
      <c r="AT364" s="179"/>
      <c r="AU364" s="179"/>
      <c r="AV364" s="179"/>
      <c r="AW364" s="179"/>
      <c r="AX364" s="179"/>
      <c r="AY364" s="179"/>
      <c r="AZ364" s="179"/>
      <c r="BA364" s="179"/>
      <c r="BB364" s="179"/>
      <c r="BC364" s="179"/>
      <c r="BD364" s="179"/>
      <c r="BE364" s="179"/>
      <c r="BF364" s="179"/>
      <c r="BG364" s="179"/>
      <c r="BH364" s="179"/>
      <c r="BI364" s="179"/>
      <c r="BJ364" s="179"/>
      <c r="BK364" s="179"/>
      <c r="BL364" s="179"/>
      <c r="BM364" s="179"/>
      <c r="BN364" s="179"/>
      <c r="BO364" s="179"/>
      <c r="BP364" s="179"/>
      <c r="BQ364" s="179"/>
    </row>
    <row r="365" spans="20:69" customFormat="1" ht="12.75" hidden="1" customHeight="1">
      <c r="T365" s="179"/>
      <c r="U365" s="179"/>
      <c r="V365" s="179"/>
      <c r="W365" s="179"/>
      <c r="X365" s="179"/>
      <c r="Y365" s="179"/>
      <c r="Z365" s="179"/>
      <c r="AA365" s="179"/>
      <c r="AB365" s="179"/>
      <c r="AC365" s="179"/>
      <c r="AD365" s="179"/>
      <c r="AE365" s="179"/>
      <c r="AF365" s="179"/>
      <c r="AG365" s="179"/>
      <c r="AH365" s="178"/>
      <c r="AI365" s="179"/>
      <c r="AJ365" s="179"/>
      <c r="AK365" s="179"/>
      <c r="AL365" s="179"/>
      <c r="AM365" s="179"/>
      <c r="AN365" s="179"/>
      <c r="AO365" s="179"/>
      <c r="AP365" s="179"/>
      <c r="AQ365" s="179"/>
      <c r="AR365" s="179"/>
      <c r="AS365" s="179"/>
      <c r="AT365" s="179"/>
      <c r="AU365" s="179"/>
      <c r="AV365" s="179"/>
      <c r="AW365" s="179"/>
      <c r="AX365" s="179"/>
      <c r="AY365" s="179"/>
      <c r="AZ365" s="179"/>
      <c r="BA365" s="179"/>
      <c r="BB365" s="179"/>
      <c r="BC365" s="179"/>
      <c r="BD365" s="179"/>
      <c r="BE365" s="179"/>
      <c r="BF365" s="179"/>
      <c r="BG365" s="179"/>
      <c r="BH365" s="179"/>
      <c r="BI365" s="179"/>
      <c r="BJ365" s="179"/>
      <c r="BK365" s="179"/>
      <c r="BL365" s="179"/>
      <c r="BM365" s="179"/>
      <c r="BN365" s="179"/>
      <c r="BO365" s="179"/>
      <c r="BP365" s="179"/>
      <c r="BQ365" s="179"/>
    </row>
    <row r="366" spans="20:69" customFormat="1" ht="12.75" hidden="1" customHeight="1">
      <c r="T366" s="179"/>
      <c r="U366" s="179"/>
      <c r="V366" s="179"/>
      <c r="W366" s="179"/>
      <c r="X366" s="179"/>
      <c r="Y366" s="179"/>
      <c r="Z366" s="179"/>
      <c r="AA366" s="179"/>
      <c r="AB366" s="179"/>
      <c r="AC366" s="179"/>
      <c r="AD366" s="179"/>
      <c r="AE366" s="179"/>
      <c r="AF366" s="179"/>
      <c r="AG366" s="179"/>
      <c r="AH366" s="178"/>
      <c r="AI366" s="179"/>
      <c r="AJ366" s="179"/>
      <c r="AK366" s="179"/>
      <c r="AL366" s="179"/>
      <c r="AM366" s="179"/>
      <c r="AN366" s="179"/>
      <c r="AO366" s="179"/>
      <c r="AP366" s="179"/>
      <c r="AQ366" s="179"/>
      <c r="AR366" s="179"/>
      <c r="AS366" s="179"/>
      <c r="AT366" s="179"/>
      <c r="AU366" s="179"/>
      <c r="AV366" s="179"/>
      <c r="AW366" s="179"/>
      <c r="AX366" s="179"/>
      <c r="AY366" s="179"/>
      <c r="AZ366" s="179"/>
      <c r="BA366" s="179"/>
      <c r="BB366" s="179"/>
      <c r="BC366" s="179"/>
      <c r="BD366" s="179"/>
      <c r="BE366" s="179"/>
      <c r="BF366" s="179"/>
      <c r="BG366" s="179"/>
      <c r="BH366" s="179"/>
      <c r="BI366" s="179"/>
      <c r="BJ366" s="179"/>
      <c r="BK366" s="179"/>
      <c r="BL366" s="179"/>
      <c r="BM366" s="179"/>
      <c r="BN366" s="179"/>
      <c r="BO366" s="179"/>
      <c r="BP366" s="179"/>
      <c r="BQ366" s="179"/>
    </row>
    <row r="367" spans="20:69" customFormat="1" ht="12.75" hidden="1" customHeight="1">
      <c r="T367" s="179"/>
      <c r="U367" s="179"/>
      <c r="V367" s="179"/>
      <c r="W367" s="179"/>
      <c r="X367" s="179"/>
      <c r="Y367" s="179"/>
      <c r="Z367" s="179"/>
      <c r="AA367" s="179"/>
      <c r="AB367" s="179"/>
      <c r="AC367" s="179"/>
      <c r="AD367" s="179"/>
      <c r="AE367" s="179"/>
      <c r="AF367" s="179"/>
      <c r="AG367" s="179"/>
      <c r="AH367" s="178"/>
      <c r="AI367" s="179"/>
      <c r="AJ367" s="179"/>
      <c r="AK367" s="179"/>
      <c r="AL367" s="179"/>
      <c r="AM367" s="179"/>
      <c r="AN367" s="179"/>
      <c r="AO367" s="179"/>
      <c r="AP367" s="179"/>
      <c r="AQ367" s="179"/>
      <c r="AR367" s="179"/>
      <c r="AS367" s="179"/>
      <c r="AT367" s="179"/>
      <c r="AU367" s="179"/>
      <c r="AV367" s="179"/>
      <c r="AW367" s="179"/>
      <c r="AX367" s="179"/>
      <c r="AY367" s="179"/>
      <c r="AZ367" s="179"/>
      <c r="BA367" s="179"/>
      <c r="BB367" s="179"/>
      <c r="BC367" s="179"/>
      <c r="BD367" s="179"/>
      <c r="BE367" s="179"/>
      <c r="BF367" s="179"/>
      <c r="BG367" s="179"/>
      <c r="BH367" s="179"/>
      <c r="BI367" s="179"/>
      <c r="BJ367" s="179"/>
      <c r="BK367" s="179"/>
      <c r="BL367" s="179"/>
      <c r="BM367" s="179"/>
      <c r="BN367" s="179"/>
      <c r="BO367" s="179"/>
      <c r="BP367" s="179"/>
      <c r="BQ367" s="179"/>
    </row>
    <row r="368" spans="20:69" customFormat="1" ht="12.75" hidden="1" customHeight="1">
      <c r="T368" s="179"/>
      <c r="U368" s="179"/>
      <c r="V368" s="179"/>
      <c r="W368" s="179"/>
      <c r="X368" s="179"/>
      <c r="Y368" s="179"/>
      <c r="Z368" s="179"/>
      <c r="AA368" s="179"/>
      <c r="AB368" s="179"/>
      <c r="AC368" s="179"/>
      <c r="AD368" s="179"/>
      <c r="AE368" s="179"/>
      <c r="AF368" s="179"/>
      <c r="AG368" s="179"/>
      <c r="AH368" s="178"/>
      <c r="AI368" s="179"/>
      <c r="AJ368" s="179"/>
      <c r="AK368" s="179"/>
      <c r="AL368" s="179"/>
      <c r="AM368" s="179"/>
      <c r="AN368" s="179"/>
      <c r="AO368" s="179"/>
      <c r="AP368" s="179"/>
      <c r="AQ368" s="179"/>
      <c r="AR368" s="179"/>
      <c r="AS368" s="179"/>
      <c r="AT368" s="179"/>
      <c r="AU368" s="179"/>
      <c r="AV368" s="179"/>
      <c r="AW368" s="179"/>
      <c r="AX368" s="179"/>
      <c r="AY368" s="179"/>
      <c r="AZ368" s="179"/>
      <c r="BA368" s="179"/>
      <c r="BB368" s="179"/>
      <c r="BC368" s="179"/>
      <c r="BD368" s="179"/>
      <c r="BE368" s="179"/>
      <c r="BF368" s="179"/>
      <c r="BG368" s="179"/>
      <c r="BH368" s="179"/>
      <c r="BI368" s="179"/>
      <c r="BJ368" s="179"/>
      <c r="BK368" s="179"/>
      <c r="BL368" s="179"/>
      <c r="BM368" s="179"/>
      <c r="BN368" s="179"/>
      <c r="BO368" s="179"/>
      <c r="BP368" s="179"/>
      <c r="BQ368" s="179"/>
    </row>
    <row r="369" spans="20:69" customFormat="1" ht="12.75" hidden="1" customHeight="1">
      <c r="T369" s="179"/>
      <c r="U369" s="179"/>
      <c r="V369" s="179"/>
      <c r="W369" s="179"/>
      <c r="X369" s="179"/>
      <c r="Y369" s="179"/>
      <c r="Z369" s="179"/>
      <c r="AA369" s="179"/>
      <c r="AB369" s="179"/>
      <c r="AC369" s="179"/>
      <c r="AD369" s="179"/>
      <c r="AE369" s="179"/>
      <c r="AF369" s="179"/>
      <c r="AG369" s="179"/>
      <c r="AH369" s="178"/>
      <c r="AI369" s="179"/>
      <c r="AJ369" s="179"/>
      <c r="AK369" s="179"/>
      <c r="AL369" s="179"/>
      <c r="AM369" s="179"/>
      <c r="AN369" s="179"/>
      <c r="AO369" s="179"/>
      <c r="AP369" s="179"/>
      <c r="AQ369" s="179"/>
      <c r="AR369" s="179"/>
      <c r="AS369" s="179"/>
      <c r="AT369" s="179"/>
      <c r="AU369" s="179"/>
      <c r="AV369" s="179"/>
      <c r="AW369" s="179"/>
      <c r="AX369" s="179"/>
      <c r="AY369" s="179"/>
      <c r="AZ369" s="179"/>
      <c r="BA369" s="179"/>
      <c r="BB369" s="179"/>
      <c r="BC369" s="179"/>
      <c r="BD369" s="179"/>
      <c r="BE369" s="179"/>
      <c r="BF369" s="179"/>
      <c r="BG369" s="179"/>
      <c r="BH369" s="179"/>
      <c r="BI369" s="179"/>
      <c r="BJ369" s="179"/>
      <c r="BK369" s="179"/>
      <c r="BL369" s="179"/>
      <c r="BM369" s="179"/>
      <c r="BN369" s="179"/>
      <c r="BO369" s="179"/>
      <c r="BP369" s="179"/>
      <c r="BQ369" s="179"/>
    </row>
    <row r="370" spans="20:69" customFormat="1" ht="12.75" hidden="1" customHeight="1">
      <c r="T370" s="179"/>
      <c r="U370" s="179"/>
      <c r="V370" s="179"/>
      <c r="W370" s="179"/>
      <c r="X370" s="179"/>
      <c r="Y370" s="179"/>
      <c r="Z370" s="179"/>
      <c r="AA370" s="179"/>
      <c r="AB370" s="179"/>
      <c r="AC370" s="179"/>
      <c r="AD370" s="179"/>
      <c r="AE370" s="179"/>
      <c r="AF370" s="179"/>
      <c r="AG370" s="179"/>
      <c r="AH370" s="178"/>
      <c r="AI370" s="179"/>
      <c r="AJ370" s="179"/>
      <c r="AK370" s="179"/>
      <c r="AL370" s="179"/>
      <c r="AM370" s="179"/>
      <c r="AN370" s="179"/>
      <c r="AO370" s="179"/>
      <c r="AP370" s="179"/>
      <c r="AQ370" s="179"/>
      <c r="AR370" s="179"/>
      <c r="AS370" s="179"/>
      <c r="AT370" s="179"/>
      <c r="AU370" s="179"/>
      <c r="AV370" s="179"/>
      <c r="AW370" s="179"/>
      <c r="AX370" s="179"/>
      <c r="AY370" s="179"/>
      <c r="AZ370" s="179"/>
      <c r="BA370" s="179"/>
      <c r="BB370" s="179"/>
      <c r="BC370" s="179"/>
      <c r="BD370" s="179"/>
      <c r="BE370" s="179"/>
      <c r="BF370" s="179"/>
      <c r="BG370" s="179"/>
      <c r="BH370" s="179"/>
      <c r="BI370" s="179"/>
      <c r="BJ370" s="179"/>
      <c r="BK370" s="179"/>
      <c r="BL370" s="179"/>
      <c r="BM370" s="179"/>
      <c r="BN370" s="179"/>
      <c r="BO370" s="179"/>
      <c r="BP370" s="179"/>
      <c r="BQ370" s="179"/>
    </row>
    <row r="371" spans="20:69" customFormat="1" ht="12.75" hidden="1" customHeight="1">
      <c r="T371" s="179"/>
      <c r="U371" s="179"/>
      <c r="V371" s="179"/>
      <c r="W371" s="179"/>
      <c r="X371" s="179"/>
      <c r="Y371" s="179"/>
      <c r="Z371" s="179"/>
      <c r="AA371" s="179"/>
      <c r="AB371" s="179"/>
      <c r="AC371" s="179"/>
      <c r="AD371" s="179"/>
      <c r="AE371" s="179"/>
      <c r="AF371" s="179"/>
      <c r="AG371" s="179"/>
      <c r="AH371" s="178"/>
      <c r="AI371" s="179"/>
      <c r="AJ371" s="179"/>
      <c r="AK371" s="179"/>
      <c r="AL371" s="179"/>
      <c r="AM371" s="179"/>
      <c r="AN371" s="179"/>
      <c r="AO371" s="179"/>
      <c r="AP371" s="179"/>
      <c r="AQ371" s="179"/>
      <c r="AR371" s="179"/>
      <c r="AS371" s="179"/>
      <c r="AT371" s="179"/>
      <c r="AU371" s="179"/>
      <c r="AV371" s="179"/>
      <c r="AW371" s="179"/>
      <c r="AX371" s="179"/>
      <c r="AY371" s="179"/>
      <c r="AZ371" s="179"/>
      <c r="BA371" s="179"/>
      <c r="BB371" s="179"/>
      <c r="BC371" s="179"/>
      <c r="BD371" s="179"/>
      <c r="BE371" s="179"/>
      <c r="BF371" s="179"/>
      <c r="BG371" s="179"/>
      <c r="BH371" s="179"/>
      <c r="BI371" s="179"/>
      <c r="BJ371" s="179"/>
      <c r="BK371" s="179"/>
      <c r="BL371" s="179"/>
      <c r="BM371" s="179"/>
      <c r="BN371" s="179"/>
      <c r="BO371" s="179"/>
      <c r="BP371" s="179"/>
      <c r="BQ371" s="179"/>
    </row>
    <row r="372" spans="20:69" customFormat="1" ht="12.75" hidden="1" customHeight="1">
      <c r="T372" s="179"/>
      <c r="U372" s="179"/>
      <c r="V372" s="179"/>
      <c r="W372" s="179"/>
      <c r="X372" s="179"/>
      <c r="Y372" s="179"/>
      <c r="Z372" s="179"/>
      <c r="AA372" s="179"/>
      <c r="AB372" s="179"/>
      <c r="AC372" s="179"/>
      <c r="AD372" s="179"/>
      <c r="AE372" s="179"/>
      <c r="AF372" s="179"/>
      <c r="AG372" s="179"/>
      <c r="AH372" s="178"/>
      <c r="AI372" s="179"/>
      <c r="AJ372" s="179"/>
      <c r="AK372" s="179"/>
      <c r="AL372" s="179"/>
      <c r="AM372" s="179"/>
      <c r="AN372" s="179"/>
      <c r="AO372" s="179"/>
      <c r="AP372" s="179"/>
      <c r="AQ372" s="179"/>
      <c r="AR372" s="179"/>
      <c r="AS372" s="179"/>
      <c r="AT372" s="179"/>
      <c r="AU372" s="179"/>
      <c r="AV372" s="179"/>
      <c r="AW372" s="179"/>
      <c r="AX372" s="179"/>
      <c r="AY372" s="179"/>
      <c r="AZ372" s="179"/>
      <c r="BA372" s="179"/>
      <c r="BB372" s="179"/>
      <c r="BC372" s="179"/>
      <c r="BD372" s="179"/>
      <c r="BE372" s="179"/>
      <c r="BF372" s="179"/>
      <c r="BG372" s="179"/>
      <c r="BH372" s="179"/>
      <c r="BI372" s="179"/>
      <c r="BJ372" s="179"/>
      <c r="BK372" s="179"/>
      <c r="BL372" s="179"/>
      <c r="BM372" s="179"/>
      <c r="BN372" s="179"/>
      <c r="BO372" s="179"/>
      <c r="BP372" s="179"/>
      <c r="BQ372" s="179"/>
    </row>
    <row r="373" spans="20:69" customFormat="1" ht="12.75" hidden="1" customHeight="1">
      <c r="T373" s="179"/>
      <c r="U373" s="179"/>
      <c r="V373" s="179"/>
      <c r="W373" s="179"/>
      <c r="X373" s="179"/>
      <c r="Y373" s="179"/>
      <c r="Z373" s="179"/>
      <c r="AA373" s="179"/>
      <c r="AB373" s="179"/>
      <c r="AC373" s="179"/>
      <c r="AD373" s="179"/>
      <c r="AE373" s="179"/>
      <c r="AF373" s="179"/>
      <c r="AG373" s="179"/>
      <c r="AH373" s="178"/>
      <c r="AI373" s="179"/>
      <c r="AJ373" s="179"/>
      <c r="AK373" s="179"/>
      <c r="AL373" s="179"/>
      <c r="AM373" s="179"/>
      <c r="AN373" s="179"/>
      <c r="AO373" s="179"/>
      <c r="AP373" s="179"/>
      <c r="AQ373" s="179"/>
      <c r="AR373" s="179"/>
      <c r="AS373" s="179"/>
      <c r="AT373" s="179"/>
      <c r="AU373" s="179"/>
      <c r="AV373" s="179"/>
      <c r="AW373" s="179"/>
      <c r="AX373" s="179"/>
      <c r="AY373" s="179"/>
      <c r="AZ373" s="179"/>
      <c r="BA373" s="179"/>
      <c r="BB373" s="179"/>
      <c r="BC373" s="179"/>
      <c r="BD373" s="179"/>
      <c r="BE373" s="179"/>
      <c r="BF373" s="179"/>
      <c r="BG373" s="179"/>
      <c r="BH373" s="179"/>
      <c r="BI373" s="179"/>
      <c r="BJ373" s="179"/>
      <c r="BK373" s="179"/>
      <c r="BL373" s="179"/>
      <c r="BM373" s="179"/>
      <c r="BN373" s="179"/>
      <c r="BO373" s="179"/>
      <c r="BP373" s="179"/>
      <c r="BQ373" s="179"/>
    </row>
    <row r="374" spans="20:69" customFormat="1" ht="12.75" hidden="1" customHeight="1">
      <c r="T374" s="179"/>
      <c r="U374" s="179"/>
      <c r="V374" s="179"/>
      <c r="W374" s="179"/>
      <c r="X374" s="179"/>
      <c r="Y374" s="179"/>
      <c r="Z374" s="179"/>
      <c r="AA374" s="179"/>
      <c r="AB374" s="179"/>
      <c r="AC374" s="179"/>
      <c r="AD374" s="179"/>
      <c r="AE374" s="179"/>
      <c r="AF374" s="179"/>
      <c r="AG374" s="179"/>
      <c r="AH374" s="178"/>
      <c r="AI374" s="179"/>
      <c r="AJ374" s="179"/>
      <c r="AK374" s="179"/>
      <c r="AL374" s="179"/>
      <c r="AM374" s="179"/>
      <c r="AN374" s="179"/>
      <c r="AO374" s="179"/>
      <c r="AP374" s="179"/>
      <c r="AQ374" s="179"/>
      <c r="AR374" s="179"/>
      <c r="AS374" s="179"/>
      <c r="AT374" s="179"/>
      <c r="AU374" s="179"/>
      <c r="AV374" s="179"/>
      <c r="AW374" s="179"/>
      <c r="AX374" s="179"/>
      <c r="AY374" s="179"/>
      <c r="AZ374" s="179"/>
      <c r="BA374" s="179"/>
      <c r="BB374" s="179"/>
      <c r="BC374" s="179"/>
      <c r="BD374" s="179"/>
      <c r="BE374" s="179"/>
      <c r="BF374" s="179"/>
      <c r="BG374" s="179"/>
      <c r="BH374" s="179"/>
      <c r="BI374" s="179"/>
      <c r="BJ374" s="179"/>
      <c r="BK374" s="179"/>
      <c r="BL374" s="179"/>
      <c r="BM374" s="179"/>
      <c r="BN374" s="179"/>
      <c r="BO374" s="179"/>
      <c r="BP374" s="179"/>
      <c r="BQ374" s="179"/>
    </row>
    <row r="375" spans="20:69" customFormat="1" ht="12.75" hidden="1" customHeight="1">
      <c r="T375" s="179"/>
      <c r="U375" s="179"/>
      <c r="V375" s="179"/>
      <c r="W375" s="179"/>
      <c r="X375" s="179"/>
      <c r="Y375" s="179"/>
      <c r="Z375" s="179"/>
      <c r="AA375" s="179"/>
      <c r="AB375" s="179"/>
      <c r="AC375" s="179"/>
      <c r="AD375" s="179"/>
      <c r="AE375" s="179"/>
      <c r="AF375" s="179"/>
      <c r="AG375" s="179"/>
      <c r="AH375" s="178"/>
      <c r="AI375" s="179"/>
      <c r="AJ375" s="179"/>
      <c r="AK375" s="179"/>
      <c r="AL375" s="179"/>
      <c r="AM375" s="179"/>
      <c r="AN375" s="179"/>
      <c r="AO375" s="179"/>
      <c r="AP375" s="179"/>
      <c r="AQ375" s="179"/>
      <c r="AR375" s="179"/>
      <c r="AS375" s="179"/>
      <c r="AT375" s="179"/>
      <c r="AU375" s="179"/>
      <c r="AV375" s="179"/>
      <c r="AW375" s="179"/>
      <c r="AX375" s="179"/>
      <c r="AY375" s="179"/>
      <c r="AZ375" s="179"/>
      <c r="BA375" s="179"/>
      <c r="BB375" s="179"/>
      <c r="BC375" s="179"/>
      <c r="BD375" s="179"/>
      <c r="BE375" s="179"/>
      <c r="BF375" s="179"/>
      <c r="BG375" s="179"/>
      <c r="BH375" s="179"/>
      <c r="BI375" s="179"/>
      <c r="BJ375" s="179"/>
      <c r="BK375" s="179"/>
      <c r="BL375" s="179"/>
      <c r="BM375" s="179"/>
      <c r="BN375" s="179"/>
      <c r="BO375" s="179"/>
      <c r="BP375" s="179"/>
      <c r="BQ375" s="179"/>
    </row>
    <row r="376" spans="20:69" customFormat="1" ht="12.75" hidden="1" customHeight="1">
      <c r="T376" s="179"/>
      <c r="U376" s="179"/>
      <c r="V376" s="179"/>
      <c r="W376" s="179"/>
      <c r="X376" s="179"/>
      <c r="Y376" s="179"/>
      <c r="Z376" s="179"/>
      <c r="AA376" s="179"/>
      <c r="AB376" s="179"/>
      <c r="AC376" s="179"/>
      <c r="AD376" s="179"/>
      <c r="AE376" s="179"/>
      <c r="AF376" s="179"/>
      <c r="AG376" s="179"/>
      <c r="AH376" s="178"/>
      <c r="AI376" s="179"/>
      <c r="AJ376" s="179"/>
      <c r="AK376" s="179"/>
      <c r="AL376" s="179"/>
      <c r="AM376" s="179"/>
      <c r="AN376" s="179"/>
      <c r="AO376" s="179"/>
      <c r="AP376" s="179"/>
      <c r="AQ376" s="179"/>
      <c r="AR376" s="179"/>
      <c r="AS376" s="179"/>
      <c r="AT376" s="179"/>
      <c r="AU376" s="179"/>
      <c r="AV376" s="179"/>
      <c r="AW376" s="179"/>
      <c r="AX376" s="179"/>
      <c r="AY376" s="179"/>
      <c r="AZ376" s="179"/>
      <c r="BA376" s="179"/>
      <c r="BB376" s="179"/>
      <c r="BC376" s="179"/>
      <c r="BD376" s="179"/>
      <c r="BE376" s="179"/>
      <c r="BF376" s="179"/>
      <c r="BG376" s="179"/>
      <c r="BH376" s="179"/>
      <c r="BI376" s="179"/>
      <c r="BJ376" s="179"/>
      <c r="BK376" s="179"/>
      <c r="BL376" s="179"/>
      <c r="BM376" s="179"/>
      <c r="BN376" s="179"/>
      <c r="BO376" s="179"/>
      <c r="BP376" s="179"/>
      <c r="BQ376" s="179"/>
    </row>
    <row r="377" spans="20:69" customFormat="1" ht="12.75" hidden="1" customHeight="1">
      <c r="T377" s="179"/>
      <c r="U377" s="179"/>
      <c r="V377" s="179"/>
      <c r="W377" s="179"/>
      <c r="X377" s="179"/>
      <c r="Y377" s="179"/>
      <c r="Z377" s="179"/>
      <c r="AA377" s="179"/>
      <c r="AB377" s="179"/>
      <c r="AC377" s="179"/>
      <c r="AD377" s="179"/>
      <c r="AE377" s="179"/>
      <c r="AF377" s="179"/>
      <c r="AG377" s="179"/>
      <c r="AH377" s="178"/>
      <c r="AI377" s="179"/>
      <c r="AJ377" s="179"/>
      <c r="AK377" s="179"/>
      <c r="AL377" s="179"/>
      <c r="AM377" s="179"/>
      <c r="AN377" s="179"/>
      <c r="AO377" s="179"/>
      <c r="AP377" s="179"/>
      <c r="AQ377" s="179"/>
      <c r="AR377" s="179"/>
      <c r="AS377" s="179"/>
      <c r="AT377" s="179"/>
      <c r="AU377" s="179"/>
      <c r="AV377" s="179"/>
      <c r="AW377" s="179"/>
      <c r="AX377" s="179"/>
      <c r="AY377" s="179"/>
      <c r="AZ377" s="179"/>
      <c r="BA377" s="179"/>
      <c r="BB377" s="179"/>
      <c r="BC377" s="179"/>
      <c r="BD377" s="179"/>
      <c r="BE377" s="179"/>
      <c r="BF377" s="179"/>
      <c r="BG377" s="179"/>
      <c r="BH377" s="179"/>
      <c r="BI377" s="179"/>
      <c r="BJ377" s="179"/>
      <c r="BK377" s="179"/>
      <c r="BL377" s="179"/>
      <c r="BM377" s="179"/>
      <c r="BN377" s="179"/>
      <c r="BO377" s="179"/>
      <c r="BP377" s="179"/>
      <c r="BQ377" s="179"/>
    </row>
    <row r="378" spans="20:69" customFormat="1" ht="12.75" hidden="1" customHeight="1">
      <c r="T378" s="179"/>
      <c r="U378" s="179"/>
      <c r="V378" s="179"/>
      <c r="W378" s="179"/>
      <c r="X378" s="179"/>
      <c r="Y378" s="179"/>
      <c r="Z378" s="179"/>
      <c r="AA378" s="179"/>
      <c r="AB378" s="179"/>
      <c r="AC378" s="179"/>
      <c r="AD378" s="179"/>
      <c r="AE378" s="179"/>
      <c r="AF378" s="179"/>
      <c r="AG378" s="179"/>
      <c r="AH378" s="178"/>
      <c r="AI378" s="179"/>
      <c r="AJ378" s="179"/>
      <c r="AK378" s="179"/>
      <c r="AL378" s="179"/>
      <c r="AM378" s="179"/>
      <c r="AN378" s="179"/>
      <c r="AO378" s="179"/>
      <c r="AP378" s="179"/>
      <c r="AQ378" s="179"/>
      <c r="AR378" s="179"/>
      <c r="AS378" s="179"/>
      <c r="AT378" s="179"/>
      <c r="AU378" s="179"/>
      <c r="AV378" s="179"/>
      <c r="AW378" s="179"/>
      <c r="AX378" s="179"/>
      <c r="AY378" s="179"/>
      <c r="AZ378" s="179"/>
      <c r="BA378" s="179"/>
      <c r="BB378" s="179"/>
      <c r="BC378" s="179"/>
      <c r="BD378" s="179"/>
      <c r="BE378" s="179"/>
      <c r="BF378" s="179"/>
      <c r="BG378" s="179"/>
      <c r="BH378" s="179"/>
      <c r="BI378" s="179"/>
      <c r="BJ378" s="179"/>
      <c r="BK378" s="179"/>
      <c r="BL378" s="179"/>
      <c r="BM378" s="179"/>
      <c r="BN378" s="179"/>
      <c r="BO378" s="179"/>
      <c r="BP378" s="179"/>
      <c r="BQ378" s="179"/>
    </row>
    <row r="379" spans="20:69" customFormat="1" ht="12.75" hidden="1" customHeight="1">
      <c r="T379" s="179"/>
      <c r="U379" s="179"/>
      <c r="V379" s="179"/>
      <c r="W379" s="179"/>
      <c r="X379" s="179"/>
      <c r="Y379" s="179"/>
      <c r="Z379" s="179"/>
      <c r="AA379" s="179"/>
      <c r="AB379" s="179"/>
      <c r="AC379" s="179"/>
      <c r="AD379" s="179"/>
      <c r="AE379" s="179"/>
      <c r="AF379" s="179"/>
      <c r="AG379" s="179"/>
      <c r="AH379" s="178"/>
      <c r="AI379" s="179"/>
      <c r="AJ379" s="179"/>
      <c r="AK379" s="179"/>
      <c r="AL379" s="179"/>
      <c r="AM379" s="179"/>
      <c r="AN379" s="179"/>
      <c r="AO379" s="179"/>
      <c r="AP379" s="179"/>
      <c r="AQ379" s="179"/>
      <c r="AR379" s="179"/>
      <c r="AS379" s="179"/>
      <c r="AT379" s="179"/>
      <c r="AU379" s="179"/>
      <c r="AV379" s="179"/>
      <c r="AW379" s="179"/>
      <c r="AX379" s="179"/>
      <c r="AY379" s="179"/>
      <c r="AZ379" s="179"/>
      <c r="BA379" s="179"/>
      <c r="BB379" s="179"/>
      <c r="BC379" s="179"/>
      <c r="BD379" s="179"/>
      <c r="BE379" s="179"/>
      <c r="BF379" s="179"/>
      <c r="BG379" s="179"/>
      <c r="BH379" s="179"/>
      <c r="BI379" s="179"/>
      <c r="BJ379" s="179"/>
      <c r="BK379" s="179"/>
      <c r="BL379" s="179"/>
      <c r="BM379" s="179"/>
      <c r="BN379" s="179"/>
      <c r="BO379" s="179"/>
      <c r="BP379" s="179"/>
      <c r="BQ379" s="179"/>
    </row>
    <row r="380" spans="20:69" customFormat="1" ht="12.75" hidden="1" customHeight="1">
      <c r="T380" s="179"/>
      <c r="U380" s="179"/>
      <c r="V380" s="179"/>
      <c r="W380" s="179"/>
      <c r="X380" s="179"/>
      <c r="Y380" s="179"/>
      <c r="Z380" s="179"/>
      <c r="AA380" s="179"/>
      <c r="AB380" s="179"/>
      <c r="AC380" s="179"/>
      <c r="AD380" s="179"/>
      <c r="AE380" s="179"/>
      <c r="AF380" s="179"/>
      <c r="AG380" s="179"/>
      <c r="AH380" s="178"/>
      <c r="AI380" s="179"/>
      <c r="AJ380" s="179"/>
      <c r="AK380" s="179"/>
      <c r="AL380" s="179"/>
      <c r="AM380" s="179"/>
      <c r="AN380" s="179"/>
      <c r="AO380" s="179"/>
      <c r="AP380" s="179"/>
      <c r="AQ380" s="179"/>
      <c r="AR380" s="179"/>
      <c r="AS380" s="179"/>
      <c r="AT380" s="179"/>
      <c r="AU380" s="179"/>
      <c r="AV380" s="179"/>
      <c r="AW380" s="179"/>
      <c r="AX380" s="179"/>
      <c r="AY380" s="179"/>
      <c r="AZ380" s="179"/>
      <c r="BA380" s="179"/>
      <c r="BB380" s="179"/>
      <c r="BC380" s="179"/>
      <c r="BD380" s="179"/>
      <c r="BE380" s="179"/>
      <c r="BF380" s="179"/>
      <c r="BG380" s="179"/>
      <c r="BH380" s="179"/>
      <c r="BI380" s="179"/>
      <c r="BJ380" s="179"/>
      <c r="BK380" s="179"/>
      <c r="BL380" s="179"/>
      <c r="BM380" s="179"/>
      <c r="BN380" s="179"/>
      <c r="BO380" s="179"/>
      <c r="BP380" s="179"/>
      <c r="BQ380" s="179"/>
    </row>
    <row r="381" spans="20:69" customFormat="1" ht="12.75" hidden="1" customHeight="1">
      <c r="T381" s="179"/>
      <c r="U381" s="179"/>
      <c r="V381" s="179"/>
      <c r="W381" s="179"/>
      <c r="X381" s="179"/>
      <c r="Y381" s="179"/>
      <c r="Z381" s="179"/>
      <c r="AA381" s="179"/>
      <c r="AB381" s="179"/>
      <c r="AC381" s="179"/>
      <c r="AD381" s="179"/>
      <c r="AE381" s="179"/>
      <c r="AF381" s="179"/>
      <c r="AG381" s="179"/>
      <c r="AH381" s="178"/>
      <c r="AI381" s="179"/>
      <c r="AJ381" s="179"/>
      <c r="AK381" s="179"/>
      <c r="AL381" s="179"/>
      <c r="AM381" s="179"/>
      <c r="AN381" s="179"/>
      <c r="AO381" s="179"/>
      <c r="AP381" s="179"/>
      <c r="AQ381" s="179"/>
      <c r="AR381" s="179"/>
      <c r="AS381" s="179"/>
      <c r="AT381" s="179"/>
      <c r="AU381" s="179"/>
      <c r="AV381" s="179"/>
      <c r="AW381" s="179"/>
      <c r="AX381" s="179"/>
      <c r="AY381" s="179"/>
      <c r="AZ381" s="179"/>
      <c r="BA381" s="179"/>
      <c r="BB381" s="179"/>
      <c r="BC381" s="179"/>
      <c r="BD381" s="179"/>
      <c r="BE381" s="179"/>
      <c r="BF381" s="179"/>
      <c r="BG381" s="179"/>
      <c r="BH381" s="179"/>
      <c r="BI381" s="179"/>
      <c r="BJ381" s="179"/>
      <c r="BK381" s="179"/>
      <c r="BL381" s="179"/>
      <c r="BM381" s="179"/>
      <c r="BN381" s="179"/>
      <c r="BO381" s="179"/>
      <c r="BP381" s="179"/>
      <c r="BQ381" s="179"/>
    </row>
    <row r="382" spans="20:69" customFormat="1" ht="12.75" hidden="1" customHeight="1">
      <c r="T382" s="179"/>
      <c r="U382" s="179"/>
      <c r="V382" s="179"/>
      <c r="W382" s="179"/>
      <c r="X382" s="179"/>
      <c r="Y382" s="179"/>
      <c r="Z382" s="179"/>
      <c r="AA382" s="179"/>
      <c r="AB382" s="179"/>
      <c r="AC382" s="179"/>
      <c r="AD382" s="179"/>
      <c r="AE382" s="179"/>
      <c r="AF382" s="179"/>
      <c r="AG382" s="179"/>
      <c r="AH382" s="178"/>
      <c r="AI382" s="179"/>
      <c r="AJ382" s="179"/>
      <c r="AK382" s="179"/>
      <c r="AL382" s="179"/>
      <c r="AM382" s="179"/>
      <c r="AN382" s="179"/>
      <c r="AO382" s="179"/>
      <c r="AP382" s="179"/>
      <c r="AQ382" s="179"/>
      <c r="AR382" s="179"/>
      <c r="AS382" s="179"/>
      <c r="AT382" s="179"/>
      <c r="AU382" s="179"/>
      <c r="AV382" s="179"/>
      <c r="AW382" s="179"/>
      <c r="AX382" s="179"/>
      <c r="AY382" s="179"/>
      <c r="AZ382" s="179"/>
      <c r="BA382" s="179"/>
      <c r="BB382" s="179"/>
      <c r="BC382" s="179"/>
      <c r="BD382" s="179"/>
      <c r="BE382" s="179"/>
      <c r="BF382" s="179"/>
      <c r="BG382" s="179"/>
      <c r="BH382" s="179"/>
      <c r="BI382" s="179"/>
      <c r="BJ382" s="179"/>
      <c r="BK382" s="179"/>
      <c r="BL382" s="179"/>
      <c r="BM382" s="179"/>
      <c r="BN382" s="179"/>
      <c r="BO382" s="179"/>
      <c r="BP382" s="179"/>
      <c r="BQ382" s="179"/>
    </row>
    <row r="383" spans="20:69" customFormat="1" ht="12.75" hidden="1" customHeight="1">
      <c r="T383" s="179"/>
      <c r="U383" s="179"/>
      <c r="V383" s="179"/>
      <c r="W383" s="179"/>
      <c r="X383" s="179"/>
      <c r="Y383" s="179"/>
      <c r="Z383" s="179"/>
      <c r="AA383" s="179"/>
      <c r="AB383" s="179"/>
      <c r="AC383" s="179"/>
      <c r="AD383" s="179"/>
      <c r="AE383" s="179"/>
      <c r="AF383" s="179"/>
      <c r="AG383" s="179"/>
      <c r="AH383" s="178"/>
      <c r="AI383" s="179"/>
      <c r="AJ383" s="179"/>
      <c r="AK383" s="179"/>
      <c r="AL383" s="179"/>
      <c r="AM383" s="179"/>
      <c r="AN383" s="179"/>
      <c r="AO383" s="179"/>
      <c r="AP383" s="179"/>
      <c r="AQ383" s="179"/>
      <c r="AR383" s="179"/>
      <c r="AS383" s="179"/>
      <c r="AT383" s="179"/>
      <c r="AU383" s="179"/>
      <c r="AV383" s="179"/>
      <c r="AW383" s="179"/>
      <c r="AX383" s="179"/>
      <c r="AY383" s="179"/>
      <c r="AZ383" s="179"/>
      <c r="BA383" s="179"/>
      <c r="BB383" s="179"/>
      <c r="BC383" s="179"/>
      <c r="BD383" s="179"/>
      <c r="BE383" s="179"/>
      <c r="BF383" s="179"/>
      <c r="BG383" s="179"/>
      <c r="BH383" s="179"/>
      <c r="BI383" s="179"/>
      <c r="BJ383" s="179"/>
      <c r="BK383" s="179"/>
      <c r="BL383" s="179"/>
      <c r="BM383" s="179"/>
      <c r="BN383" s="179"/>
      <c r="BO383" s="179"/>
      <c r="BP383" s="179"/>
      <c r="BQ383" s="179"/>
    </row>
    <row r="384" spans="20:69" customFormat="1" ht="12.75" hidden="1" customHeight="1">
      <c r="T384" s="179"/>
      <c r="U384" s="179"/>
      <c r="V384" s="179"/>
      <c r="W384" s="179"/>
      <c r="X384" s="179"/>
      <c r="Y384" s="179"/>
      <c r="Z384" s="179"/>
      <c r="AA384" s="179"/>
      <c r="AB384" s="179"/>
      <c r="AC384" s="179"/>
      <c r="AD384" s="179"/>
      <c r="AE384" s="179"/>
      <c r="AF384" s="179"/>
      <c r="AG384" s="179"/>
      <c r="AH384" s="178"/>
      <c r="AI384" s="179"/>
      <c r="AJ384" s="179"/>
      <c r="AK384" s="179"/>
      <c r="AL384" s="179"/>
      <c r="AM384" s="179"/>
      <c r="AN384" s="179"/>
      <c r="AO384" s="179"/>
      <c r="AP384" s="179"/>
      <c r="AQ384" s="179"/>
      <c r="AR384" s="179"/>
      <c r="AS384" s="179"/>
      <c r="AT384" s="179"/>
      <c r="AU384" s="179"/>
      <c r="AV384" s="179"/>
      <c r="AW384" s="179"/>
      <c r="AX384" s="179"/>
      <c r="AY384" s="179"/>
      <c r="AZ384" s="179"/>
      <c r="BA384" s="179"/>
      <c r="BB384" s="179"/>
      <c r="BC384" s="179"/>
      <c r="BD384" s="179"/>
      <c r="BE384" s="179"/>
      <c r="BF384" s="179"/>
      <c r="BG384" s="179"/>
      <c r="BH384" s="179"/>
      <c r="BI384" s="179"/>
      <c r="BJ384" s="179"/>
      <c r="BK384" s="179"/>
      <c r="BL384" s="179"/>
      <c r="BM384" s="179"/>
      <c r="BN384" s="179"/>
      <c r="BO384" s="179"/>
      <c r="BP384" s="179"/>
      <c r="BQ384" s="179"/>
    </row>
    <row r="385" spans="20:69" customFormat="1" ht="12.75" hidden="1" customHeight="1">
      <c r="T385" s="179"/>
      <c r="U385" s="179"/>
      <c r="V385" s="179"/>
      <c r="W385" s="179"/>
      <c r="X385" s="179"/>
      <c r="Y385" s="179"/>
      <c r="Z385" s="179"/>
      <c r="AA385" s="179"/>
      <c r="AB385" s="179"/>
      <c r="AC385" s="179"/>
      <c r="AD385" s="179"/>
      <c r="AE385" s="179"/>
      <c r="AF385" s="179"/>
      <c r="AG385" s="179"/>
      <c r="AH385" s="178"/>
      <c r="AI385" s="179"/>
      <c r="AJ385" s="179"/>
      <c r="AK385" s="179"/>
      <c r="AL385" s="179"/>
      <c r="AM385" s="179"/>
      <c r="AN385" s="179"/>
      <c r="AO385" s="179"/>
      <c r="AP385" s="179"/>
      <c r="AQ385" s="179"/>
      <c r="AR385" s="179"/>
      <c r="AS385" s="179"/>
      <c r="AT385" s="179"/>
      <c r="AU385" s="179"/>
      <c r="AV385" s="179"/>
      <c r="AW385" s="179"/>
      <c r="AX385" s="179"/>
      <c r="AY385" s="179"/>
      <c r="AZ385" s="179"/>
      <c r="BA385" s="179"/>
      <c r="BB385" s="179"/>
      <c r="BC385" s="179"/>
      <c r="BD385" s="179"/>
      <c r="BE385" s="179"/>
      <c r="BF385" s="179"/>
      <c r="BG385" s="179"/>
      <c r="BH385" s="179"/>
      <c r="BI385" s="179"/>
      <c r="BJ385" s="179"/>
      <c r="BK385" s="179"/>
      <c r="BL385" s="179"/>
      <c r="BM385" s="179"/>
      <c r="BN385" s="179"/>
      <c r="BO385" s="179"/>
      <c r="BP385" s="179"/>
      <c r="BQ385" s="179"/>
    </row>
    <row r="386" spans="20:69" customFormat="1" ht="12.75" hidden="1" customHeight="1">
      <c r="T386" s="179"/>
      <c r="U386" s="179"/>
      <c r="V386" s="179"/>
      <c r="W386" s="179"/>
      <c r="X386" s="179"/>
      <c r="Y386" s="179"/>
      <c r="Z386" s="179"/>
      <c r="AA386" s="179"/>
      <c r="AB386" s="179"/>
      <c r="AC386" s="179"/>
      <c r="AD386" s="179"/>
      <c r="AE386" s="179"/>
      <c r="AF386" s="179"/>
      <c r="AG386" s="179"/>
      <c r="AH386" s="178"/>
      <c r="AI386" s="179"/>
      <c r="AJ386" s="179"/>
      <c r="AK386" s="179"/>
      <c r="AL386" s="179"/>
      <c r="AM386" s="179"/>
      <c r="AN386" s="179"/>
      <c r="AO386" s="179"/>
      <c r="AP386" s="179"/>
      <c r="AQ386" s="179"/>
      <c r="AR386" s="179"/>
      <c r="AS386" s="179"/>
      <c r="AT386" s="179"/>
      <c r="AU386" s="179"/>
      <c r="AV386" s="179"/>
      <c r="AW386" s="179"/>
      <c r="AX386" s="179"/>
      <c r="AY386" s="179"/>
      <c r="AZ386" s="179"/>
      <c r="BA386" s="179"/>
      <c r="BB386" s="179"/>
      <c r="BC386" s="179"/>
      <c r="BD386" s="179"/>
      <c r="BE386" s="179"/>
      <c r="BF386" s="179"/>
      <c r="BG386" s="179"/>
      <c r="BH386" s="179"/>
      <c r="BI386" s="179"/>
      <c r="BJ386" s="179"/>
      <c r="BK386" s="179"/>
      <c r="BL386" s="179"/>
      <c r="BM386" s="179"/>
      <c r="BN386" s="179"/>
      <c r="BO386" s="179"/>
      <c r="BP386" s="179"/>
      <c r="BQ386" s="179"/>
    </row>
    <row r="387" spans="20:69" customFormat="1" ht="12.75" hidden="1" customHeight="1">
      <c r="T387" s="179"/>
      <c r="U387" s="179"/>
      <c r="V387" s="179"/>
      <c r="W387" s="179"/>
      <c r="X387" s="179"/>
      <c r="Y387" s="179"/>
      <c r="Z387" s="179"/>
      <c r="AA387" s="179"/>
      <c r="AB387" s="179"/>
      <c r="AC387" s="179"/>
      <c r="AD387" s="179"/>
      <c r="AE387" s="179"/>
      <c r="AF387" s="179"/>
      <c r="AG387" s="179"/>
      <c r="AH387" s="178"/>
      <c r="AI387" s="179"/>
      <c r="AJ387" s="179"/>
      <c r="AK387" s="179"/>
      <c r="AL387" s="179"/>
      <c r="AM387" s="179"/>
      <c r="AN387" s="179"/>
      <c r="AO387" s="179"/>
      <c r="AP387" s="179"/>
      <c r="AQ387" s="179"/>
      <c r="AR387" s="179"/>
      <c r="AS387" s="179"/>
      <c r="AT387" s="179"/>
      <c r="AU387" s="179"/>
      <c r="AV387" s="179"/>
      <c r="AW387" s="179"/>
      <c r="AX387" s="179"/>
      <c r="AY387" s="179"/>
      <c r="AZ387" s="179"/>
      <c r="BA387" s="179"/>
      <c r="BB387" s="179"/>
      <c r="BC387" s="179"/>
      <c r="BD387" s="179"/>
      <c r="BE387" s="179"/>
      <c r="BF387" s="179"/>
      <c r="BG387" s="179"/>
      <c r="BH387" s="179"/>
      <c r="BI387" s="179"/>
      <c r="BJ387" s="179"/>
      <c r="BK387" s="179"/>
      <c r="BL387" s="179"/>
      <c r="BM387" s="179"/>
      <c r="BN387" s="179"/>
      <c r="BO387" s="179"/>
      <c r="BP387" s="179"/>
      <c r="BQ387" s="179"/>
    </row>
    <row r="388" spans="20:69" customFormat="1" ht="12.75" hidden="1" customHeight="1">
      <c r="T388" s="179"/>
      <c r="U388" s="179"/>
      <c r="V388" s="179"/>
      <c r="W388" s="179"/>
      <c r="X388" s="179"/>
      <c r="Y388" s="179"/>
      <c r="Z388" s="179"/>
      <c r="AA388" s="179"/>
      <c r="AB388" s="179"/>
      <c r="AC388" s="179"/>
      <c r="AD388" s="179"/>
      <c r="AE388" s="179"/>
      <c r="AF388" s="179"/>
      <c r="AG388" s="179"/>
      <c r="AH388" s="178"/>
      <c r="AI388" s="179"/>
      <c r="AJ388" s="179"/>
      <c r="AK388" s="179"/>
      <c r="AL388" s="179"/>
      <c r="AM388" s="179"/>
      <c r="AN388" s="179"/>
      <c r="AO388" s="179"/>
      <c r="AP388" s="179"/>
      <c r="AQ388" s="179"/>
      <c r="AR388" s="179"/>
      <c r="AS388" s="179"/>
      <c r="AT388" s="179"/>
      <c r="AU388" s="179"/>
      <c r="AV388" s="179"/>
      <c r="AW388" s="179"/>
      <c r="AX388" s="179"/>
      <c r="AY388" s="179"/>
      <c r="AZ388" s="179"/>
      <c r="BA388" s="179"/>
      <c r="BB388" s="179"/>
      <c r="BC388" s="179"/>
      <c r="BD388" s="179"/>
      <c r="BE388" s="179"/>
      <c r="BF388" s="179"/>
      <c r="BG388" s="179"/>
      <c r="BH388" s="179"/>
      <c r="BI388" s="179"/>
      <c r="BJ388" s="179"/>
      <c r="BK388" s="179"/>
      <c r="BL388" s="179"/>
      <c r="BM388" s="179"/>
      <c r="BN388" s="179"/>
      <c r="BO388" s="179"/>
      <c r="BP388" s="179"/>
      <c r="BQ388" s="179"/>
    </row>
    <row r="389" spans="20:69" customFormat="1" ht="12.75" hidden="1" customHeight="1">
      <c r="T389" s="179"/>
      <c r="U389" s="179"/>
      <c r="V389" s="179"/>
      <c r="W389" s="179"/>
      <c r="X389" s="179"/>
      <c r="Y389" s="179"/>
      <c r="Z389" s="179"/>
      <c r="AA389" s="179"/>
      <c r="AB389" s="179"/>
      <c r="AC389" s="179"/>
      <c r="AD389" s="179"/>
      <c r="AE389" s="179"/>
      <c r="AF389" s="179"/>
      <c r="AG389" s="179"/>
      <c r="AH389" s="178"/>
      <c r="AI389" s="179"/>
      <c r="AJ389" s="179"/>
      <c r="AK389" s="179"/>
      <c r="AL389" s="179"/>
      <c r="AM389" s="179"/>
      <c r="AN389" s="179"/>
      <c r="AO389" s="179"/>
      <c r="AP389" s="179"/>
      <c r="AQ389" s="179"/>
      <c r="AR389" s="179"/>
      <c r="AS389" s="179"/>
      <c r="AT389" s="179"/>
      <c r="AU389" s="179"/>
      <c r="AV389" s="179"/>
      <c r="AW389" s="179"/>
      <c r="AX389" s="179"/>
      <c r="AY389" s="179"/>
      <c r="AZ389" s="179"/>
      <c r="BA389" s="179"/>
      <c r="BB389" s="179"/>
      <c r="BC389" s="179"/>
      <c r="BD389" s="179"/>
      <c r="BE389" s="179"/>
      <c r="BF389" s="179"/>
      <c r="BG389" s="179"/>
      <c r="BH389" s="179"/>
      <c r="BI389" s="179"/>
      <c r="BJ389" s="179"/>
      <c r="BK389" s="179"/>
      <c r="BL389" s="179"/>
      <c r="BM389" s="179"/>
      <c r="BN389" s="179"/>
      <c r="BO389" s="179"/>
      <c r="BP389" s="179"/>
      <c r="BQ389" s="179"/>
    </row>
    <row r="390" spans="20:69" customFormat="1" ht="12.75" hidden="1" customHeight="1">
      <c r="T390" s="179"/>
      <c r="U390" s="179"/>
      <c r="V390" s="179"/>
      <c r="W390" s="179"/>
      <c r="X390" s="179"/>
      <c r="Y390" s="179"/>
      <c r="Z390" s="179"/>
      <c r="AA390" s="179"/>
      <c r="AB390" s="179"/>
      <c r="AC390" s="179"/>
      <c r="AD390" s="179"/>
      <c r="AE390" s="179"/>
      <c r="AF390" s="179"/>
      <c r="AG390" s="179"/>
      <c r="AH390" s="178"/>
      <c r="AI390" s="179"/>
      <c r="AJ390" s="179"/>
      <c r="AK390" s="179"/>
      <c r="AL390" s="179"/>
      <c r="AM390" s="179"/>
      <c r="AN390" s="179"/>
      <c r="AO390" s="179"/>
      <c r="AP390" s="179"/>
      <c r="AQ390" s="179"/>
      <c r="AR390" s="179"/>
      <c r="AS390" s="179"/>
      <c r="AT390" s="179"/>
      <c r="AU390" s="179"/>
      <c r="AV390" s="179"/>
      <c r="AW390" s="179"/>
      <c r="AX390" s="179"/>
      <c r="AY390" s="179"/>
      <c r="AZ390" s="179"/>
      <c r="BA390" s="179"/>
      <c r="BB390" s="179"/>
      <c r="BC390" s="179"/>
      <c r="BD390" s="179"/>
      <c r="BE390" s="179"/>
      <c r="BF390" s="179"/>
      <c r="BG390" s="179"/>
      <c r="BH390" s="179"/>
      <c r="BI390" s="179"/>
      <c r="BJ390" s="179"/>
      <c r="BK390" s="179"/>
      <c r="BL390" s="179"/>
      <c r="BM390" s="179"/>
      <c r="BN390" s="179"/>
      <c r="BO390" s="179"/>
      <c r="BP390" s="179"/>
      <c r="BQ390" s="179"/>
    </row>
    <row r="391" spans="20:69" customFormat="1" ht="12.75" hidden="1" customHeight="1">
      <c r="T391" s="179"/>
      <c r="U391" s="179"/>
      <c r="V391" s="179"/>
      <c r="W391" s="179"/>
      <c r="X391" s="179"/>
      <c r="Y391" s="179"/>
      <c r="Z391" s="179"/>
      <c r="AA391" s="179"/>
      <c r="AB391" s="179"/>
      <c r="AC391" s="179"/>
      <c r="AD391" s="179"/>
      <c r="AE391" s="179"/>
      <c r="AF391" s="179"/>
      <c r="AG391" s="179"/>
      <c r="AH391" s="178"/>
      <c r="AI391" s="179"/>
      <c r="AJ391" s="179"/>
      <c r="AK391" s="179"/>
      <c r="AL391" s="179"/>
      <c r="AM391" s="179"/>
      <c r="AN391" s="179"/>
      <c r="AO391" s="179"/>
      <c r="AP391" s="179"/>
      <c r="AQ391" s="179"/>
      <c r="AR391" s="179"/>
      <c r="AS391" s="179"/>
      <c r="AT391" s="179"/>
      <c r="AU391" s="179"/>
      <c r="AV391" s="179"/>
      <c r="AW391" s="179"/>
      <c r="AX391" s="179"/>
      <c r="AY391" s="179"/>
      <c r="AZ391" s="179"/>
      <c r="BA391" s="179"/>
      <c r="BB391" s="179"/>
      <c r="BC391" s="179"/>
      <c r="BD391" s="179"/>
      <c r="BE391" s="179"/>
      <c r="BF391" s="179"/>
      <c r="BG391" s="179"/>
      <c r="BH391" s="179"/>
      <c r="BI391" s="179"/>
      <c r="BJ391" s="179"/>
      <c r="BK391" s="179"/>
      <c r="BL391" s="179"/>
      <c r="BM391" s="179"/>
      <c r="BN391" s="179"/>
      <c r="BO391" s="179"/>
      <c r="BP391" s="179"/>
      <c r="BQ391" s="179"/>
    </row>
    <row r="392" spans="20:69" customFormat="1" ht="12.75" hidden="1" customHeight="1">
      <c r="T392" s="179"/>
      <c r="U392" s="179"/>
      <c r="V392" s="179"/>
      <c r="W392" s="179"/>
      <c r="X392" s="179"/>
      <c r="Y392" s="179"/>
      <c r="Z392" s="179"/>
      <c r="AA392" s="179"/>
      <c r="AB392" s="179"/>
      <c r="AC392" s="179"/>
      <c r="AD392" s="179"/>
      <c r="AE392" s="179"/>
      <c r="AF392" s="179"/>
      <c r="AG392" s="179"/>
      <c r="AH392" s="178"/>
      <c r="AI392" s="179"/>
      <c r="AJ392" s="179"/>
      <c r="AK392" s="179"/>
      <c r="AL392" s="179"/>
      <c r="AM392" s="179"/>
      <c r="AN392" s="179"/>
      <c r="AO392" s="179"/>
      <c r="AP392" s="179"/>
      <c r="AQ392" s="179"/>
      <c r="AR392" s="179"/>
      <c r="AS392" s="179"/>
      <c r="AT392" s="179"/>
      <c r="AU392" s="179"/>
      <c r="AV392" s="179"/>
      <c r="AW392" s="179"/>
      <c r="AX392" s="179"/>
      <c r="AY392" s="179"/>
      <c r="AZ392" s="179"/>
      <c r="BA392" s="179"/>
      <c r="BB392" s="179"/>
      <c r="BC392" s="179"/>
      <c r="BD392" s="179"/>
      <c r="BE392" s="179"/>
      <c r="BF392" s="179"/>
      <c r="BG392" s="179"/>
      <c r="BH392" s="179"/>
      <c r="BI392" s="179"/>
      <c r="BJ392" s="179"/>
      <c r="BK392" s="179"/>
      <c r="BL392" s="179"/>
      <c r="BM392" s="179"/>
      <c r="BN392" s="179"/>
      <c r="BO392" s="179"/>
      <c r="BP392" s="179"/>
      <c r="BQ392" s="179"/>
    </row>
    <row r="393" spans="20:69" customFormat="1" ht="12.75" hidden="1" customHeight="1">
      <c r="T393" s="179"/>
      <c r="U393" s="179"/>
      <c r="V393" s="179"/>
      <c r="W393" s="179"/>
      <c r="X393" s="179"/>
      <c r="Y393" s="179"/>
      <c r="Z393" s="179"/>
      <c r="AA393" s="179"/>
      <c r="AB393" s="179"/>
      <c r="AC393" s="179"/>
      <c r="AD393" s="179"/>
      <c r="AE393" s="179"/>
      <c r="AF393" s="179"/>
      <c r="AG393" s="179"/>
      <c r="AH393" s="178"/>
      <c r="AI393" s="179"/>
      <c r="AJ393" s="179"/>
      <c r="AK393" s="179"/>
      <c r="AL393" s="179"/>
      <c r="AM393" s="179"/>
      <c r="AN393" s="179"/>
      <c r="AO393" s="179"/>
      <c r="AP393" s="179"/>
      <c r="AQ393" s="179"/>
      <c r="AR393" s="179"/>
      <c r="AS393" s="179"/>
      <c r="AT393" s="179"/>
      <c r="AU393" s="179"/>
      <c r="AV393" s="179"/>
      <c r="AW393" s="179"/>
      <c r="AX393" s="179"/>
      <c r="AY393" s="179"/>
      <c r="AZ393" s="179"/>
      <c r="BA393" s="179"/>
      <c r="BB393" s="179"/>
      <c r="BC393" s="179"/>
      <c r="BD393" s="179"/>
      <c r="BE393" s="179"/>
      <c r="BF393" s="179"/>
      <c r="BG393" s="179"/>
      <c r="BH393" s="179"/>
      <c r="BI393" s="179"/>
      <c r="BJ393" s="179"/>
      <c r="BK393" s="179"/>
      <c r="BL393" s="179"/>
      <c r="BM393" s="179"/>
      <c r="BN393" s="179"/>
      <c r="BO393" s="179"/>
      <c r="BP393" s="179"/>
      <c r="BQ393" s="179"/>
    </row>
    <row r="394" spans="20:69" customFormat="1" ht="12.75" hidden="1" customHeight="1">
      <c r="T394" s="179"/>
      <c r="U394" s="179"/>
      <c r="V394" s="179"/>
      <c r="W394" s="179"/>
      <c r="X394" s="179"/>
      <c r="Y394" s="179"/>
      <c r="Z394" s="179"/>
      <c r="AA394" s="179"/>
      <c r="AB394" s="179"/>
      <c r="AC394" s="179"/>
      <c r="AD394" s="179"/>
      <c r="AE394" s="179"/>
      <c r="AF394" s="179"/>
      <c r="AG394" s="179"/>
      <c r="AH394" s="178"/>
      <c r="AI394" s="179"/>
      <c r="AJ394" s="179"/>
      <c r="AK394" s="179"/>
      <c r="AL394" s="179"/>
      <c r="AM394" s="179"/>
      <c r="AN394" s="179"/>
      <c r="AO394" s="179"/>
      <c r="AP394" s="179"/>
      <c r="AQ394" s="179"/>
      <c r="AR394" s="179"/>
      <c r="AS394" s="179"/>
      <c r="AT394" s="179"/>
      <c r="AU394" s="179"/>
      <c r="AV394" s="179"/>
      <c r="AW394" s="179"/>
      <c r="AX394" s="179"/>
      <c r="AY394" s="179"/>
      <c r="AZ394" s="179"/>
      <c r="BA394" s="179"/>
      <c r="BB394" s="179"/>
      <c r="BC394" s="179"/>
      <c r="BD394" s="179"/>
      <c r="BE394" s="179"/>
      <c r="BF394" s="179"/>
      <c r="BG394" s="179"/>
      <c r="BH394" s="179"/>
      <c r="BI394" s="179"/>
      <c r="BJ394" s="179"/>
      <c r="BK394" s="179"/>
      <c r="BL394" s="179"/>
      <c r="BM394" s="179"/>
      <c r="BN394" s="179"/>
      <c r="BO394" s="179"/>
      <c r="BP394" s="179"/>
      <c r="BQ394" s="179"/>
    </row>
    <row r="395" spans="20:69" customFormat="1" ht="12.75" hidden="1" customHeight="1">
      <c r="T395" s="179"/>
      <c r="U395" s="179"/>
      <c r="V395" s="179"/>
      <c r="W395" s="179"/>
      <c r="X395" s="179"/>
      <c r="Y395" s="179"/>
      <c r="Z395" s="179"/>
      <c r="AA395" s="179"/>
      <c r="AB395" s="179"/>
      <c r="AC395" s="179"/>
      <c r="AD395" s="179"/>
      <c r="AE395" s="179"/>
      <c r="AF395" s="179"/>
      <c r="AG395" s="179"/>
      <c r="AH395" s="178"/>
      <c r="AI395" s="179"/>
      <c r="AJ395" s="179"/>
      <c r="AK395" s="179"/>
      <c r="AL395" s="179"/>
      <c r="AM395" s="179"/>
      <c r="AN395" s="179"/>
      <c r="AO395" s="179"/>
      <c r="AP395" s="179"/>
      <c r="AQ395" s="179"/>
      <c r="AR395" s="179"/>
      <c r="AS395" s="179"/>
      <c r="AT395" s="179"/>
      <c r="AU395" s="179"/>
      <c r="AV395" s="179"/>
      <c r="AW395" s="179"/>
      <c r="AX395" s="179"/>
      <c r="AY395" s="179"/>
      <c r="AZ395" s="179"/>
      <c r="BA395" s="179"/>
      <c r="BB395" s="179"/>
      <c r="BC395" s="179"/>
      <c r="BD395" s="179"/>
      <c r="BE395" s="179"/>
      <c r="BF395" s="179"/>
      <c r="BG395" s="179"/>
      <c r="BH395" s="179"/>
      <c r="BI395" s="179"/>
      <c r="BJ395" s="179"/>
      <c r="BK395" s="179"/>
      <c r="BL395" s="179"/>
      <c r="BM395" s="179"/>
      <c r="BN395" s="179"/>
      <c r="BO395" s="179"/>
      <c r="BP395" s="179"/>
      <c r="BQ395" s="179"/>
    </row>
    <row r="396" spans="20:69" customFormat="1" ht="12.75" hidden="1" customHeight="1">
      <c r="T396" s="179"/>
      <c r="U396" s="179"/>
      <c r="V396" s="179"/>
      <c r="W396" s="179"/>
      <c r="X396" s="179"/>
      <c r="Y396" s="179"/>
      <c r="Z396" s="179"/>
      <c r="AA396" s="179"/>
      <c r="AB396" s="179"/>
      <c r="AC396" s="179"/>
      <c r="AD396" s="179"/>
      <c r="AE396" s="179"/>
      <c r="AF396" s="179"/>
      <c r="AG396" s="179"/>
      <c r="AH396" s="178"/>
      <c r="AI396" s="179"/>
      <c r="AJ396" s="179"/>
      <c r="AK396" s="179"/>
      <c r="AL396" s="179"/>
      <c r="AM396" s="179"/>
      <c r="AN396" s="179"/>
      <c r="AO396" s="179"/>
      <c r="AP396" s="179"/>
      <c r="AQ396" s="179"/>
      <c r="AR396" s="179"/>
      <c r="AS396" s="179"/>
      <c r="AT396" s="179"/>
      <c r="AU396" s="179"/>
      <c r="AV396" s="179"/>
      <c r="AW396" s="179"/>
      <c r="AX396" s="179"/>
      <c r="AY396" s="179"/>
      <c r="AZ396" s="179"/>
      <c r="BA396" s="179"/>
      <c r="BB396" s="179"/>
      <c r="BC396" s="179"/>
      <c r="BD396" s="179"/>
      <c r="BE396" s="179"/>
      <c r="BF396" s="179"/>
      <c r="BG396" s="179"/>
      <c r="BH396" s="179"/>
      <c r="BI396" s="179"/>
      <c r="BJ396" s="179"/>
      <c r="BK396" s="179"/>
      <c r="BL396" s="179"/>
      <c r="BM396" s="179"/>
      <c r="BN396" s="179"/>
      <c r="BO396" s="179"/>
      <c r="BP396" s="179"/>
      <c r="BQ396" s="179"/>
    </row>
    <row r="397" spans="20:69" customFormat="1" ht="12.75" hidden="1" customHeight="1">
      <c r="T397" s="179"/>
      <c r="U397" s="179"/>
      <c r="V397" s="179"/>
      <c r="W397" s="179"/>
      <c r="X397" s="179"/>
      <c r="Y397" s="179"/>
      <c r="Z397" s="179"/>
      <c r="AA397" s="179"/>
      <c r="AB397" s="179"/>
      <c r="AC397" s="179"/>
      <c r="AD397" s="179"/>
      <c r="AE397" s="179"/>
      <c r="AF397" s="179"/>
      <c r="AG397" s="179"/>
      <c r="AH397" s="178"/>
      <c r="AI397" s="179"/>
      <c r="AJ397" s="179"/>
      <c r="AK397" s="179"/>
      <c r="AL397" s="179"/>
      <c r="AM397" s="179"/>
      <c r="AN397" s="179"/>
      <c r="AO397" s="179"/>
      <c r="AP397" s="179"/>
      <c r="AQ397" s="179"/>
      <c r="AR397" s="179"/>
      <c r="AS397" s="179"/>
      <c r="AT397" s="179"/>
      <c r="AU397" s="179"/>
      <c r="AV397" s="179"/>
      <c r="AW397" s="179"/>
      <c r="AX397" s="179"/>
      <c r="AY397" s="179"/>
      <c r="AZ397" s="179"/>
      <c r="BA397" s="179"/>
      <c r="BB397" s="179"/>
      <c r="BC397" s="179"/>
      <c r="BD397" s="179"/>
      <c r="BE397" s="179"/>
      <c r="BF397" s="179"/>
      <c r="BG397" s="179"/>
      <c r="BH397" s="179"/>
      <c r="BI397" s="179"/>
      <c r="BJ397" s="179"/>
      <c r="BK397" s="179"/>
      <c r="BL397" s="179"/>
      <c r="BM397" s="179"/>
      <c r="BN397" s="179"/>
      <c r="BO397" s="179"/>
      <c r="BP397" s="179"/>
      <c r="BQ397" s="179"/>
    </row>
    <row r="398" spans="20:69" customFormat="1" ht="12.75" hidden="1" customHeight="1">
      <c r="T398" s="179"/>
      <c r="U398" s="179"/>
      <c r="V398" s="179"/>
      <c r="W398" s="179"/>
      <c r="X398" s="179"/>
      <c r="Y398" s="179"/>
      <c r="Z398" s="179"/>
      <c r="AA398" s="179"/>
      <c r="AB398" s="179"/>
      <c r="AC398" s="179"/>
      <c r="AD398" s="179"/>
      <c r="AE398" s="179"/>
      <c r="AF398" s="179"/>
      <c r="AG398" s="179"/>
      <c r="AH398" s="178"/>
      <c r="AI398" s="179"/>
      <c r="AJ398" s="179"/>
      <c r="AK398" s="179"/>
      <c r="AL398" s="179"/>
      <c r="AM398" s="179"/>
      <c r="AN398" s="179"/>
      <c r="AO398" s="179"/>
      <c r="AP398" s="179"/>
      <c r="AQ398" s="179"/>
      <c r="AR398" s="179"/>
      <c r="AS398" s="179"/>
      <c r="AT398" s="179"/>
      <c r="AU398" s="179"/>
      <c r="AV398" s="179"/>
      <c r="AW398" s="179"/>
      <c r="AX398" s="179"/>
      <c r="AY398" s="179"/>
      <c r="AZ398" s="179"/>
      <c r="BA398" s="179"/>
      <c r="BB398" s="179"/>
      <c r="BC398" s="179"/>
      <c r="BD398" s="179"/>
      <c r="BE398" s="179"/>
      <c r="BF398" s="179"/>
      <c r="BG398" s="179"/>
      <c r="BH398" s="179"/>
      <c r="BI398" s="179"/>
      <c r="BJ398" s="179"/>
      <c r="BK398" s="179"/>
      <c r="BL398" s="179"/>
      <c r="BM398" s="179"/>
      <c r="BN398" s="179"/>
      <c r="BO398" s="179"/>
      <c r="BP398" s="179"/>
      <c r="BQ398" s="179"/>
    </row>
    <row r="399" spans="20:69" customFormat="1" ht="12.75" hidden="1" customHeight="1">
      <c r="T399" s="179"/>
      <c r="U399" s="179"/>
      <c r="V399" s="179"/>
      <c r="W399" s="179"/>
      <c r="X399" s="179"/>
      <c r="Y399" s="179"/>
      <c r="Z399" s="179"/>
      <c r="AA399" s="179"/>
      <c r="AB399" s="179"/>
      <c r="AC399" s="179"/>
      <c r="AD399" s="179"/>
      <c r="AE399" s="179"/>
      <c r="AF399" s="179"/>
      <c r="AG399" s="179"/>
      <c r="AH399" s="178"/>
      <c r="AI399" s="179"/>
      <c r="AJ399" s="179"/>
      <c r="AK399" s="179"/>
      <c r="AL399" s="179"/>
      <c r="AM399" s="179"/>
      <c r="AN399" s="179"/>
      <c r="AO399" s="179"/>
      <c r="AP399" s="179"/>
      <c r="AQ399" s="179"/>
      <c r="AR399" s="179"/>
      <c r="AS399" s="179"/>
      <c r="AT399" s="179"/>
      <c r="AU399" s="179"/>
      <c r="AV399" s="179"/>
      <c r="AW399" s="179"/>
      <c r="AX399" s="179"/>
      <c r="AY399" s="179"/>
      <c r="AZ399" s="179"/>
      <c r="BA399" s="179"/>
      <c r="BB399" s="179"/>
      <c r="BC399" s="179"/>
      <c r="BD399" s="179"/>
      <c r="BE399" s="179"/>
      <c r="BF399" s="179"/>
      <c r="BG399" s="179"/>
      <c r="BH399" s="179"/>
      <c r="BI399" s="179"/>
      <c r="BJ399" s="179"/>
      <c r="BK399" s="179"/>
      <c r="BL399" s="179"/>
      <c r="BM399" s="179"/>
      <c r="BN399" s="179"/>
      <c r="BO399" s="179"/>
      <c r="BP399" s="179"/>
      <c r="BQ399" s="179"/>
    </row>
    <row r="400" spans="20:69" customFormat="1" ht="12.75" hidden="1" customHeight="1">
      <c r="T400" s="179"/>
      <c r="U400" s="179"/>
      <c r="V400" s="179"/>
      <c r="W400" s="179"/>
      <c r="X400" s="179"/>
      <c r="Y400" s="179"/>
      <c r="Z400" s="179"/>
      <c r="AA400" s="179"/>
      <c r="AB400" s="179"/>
      <c r="AC400" s="179"/>
      <c r="AD400" s="179"/>
      <c r="AE400" s="179"/>
      <c r="AF400" s="179"/>
      <c r="AG400" s="179"/>
      <c r="AH400" s="178"/>
      <c r="AI400" s="179"/>
      <c r="AJ400" s="179"/>
      <c r="AK400" s="179"/>
      <c r="AL400" s="179"/>
      <c r="AM400" s="179"/>
      <c r="AN400" s="179"/>
      <c r="AO400" s="179"/>
      <c r="AP400" s="179"/>
      <c r="AQ400" s="179"/>
      <c r="AR400" s="179"/>
      <c r="AS400" s="179"/>
      <c r="AT400" s="179"/>
      <c r="AU400" s="179"/>
      <c r="AV400" s="179"/>
      <c r="AW400" s="179"/>
      <c r="AX400" s="179"/>
      <c r="AY400" s="179"/>
      <c r="AZ400" s="179"/>
      <c r="BA400" s="179"/>
      <c r="BB400" s="179"/>
      <c r="BC400" s="179"/>
      <c r="BD400" s="179"/>
      <c r="BE400" s="179"/>
      <c r="BF400" s="179"/>
      <c r="BG400" s="179"/>
      <c r="BH400" s="179"/>
      <c r="BI400" s="179"/>
      <c r="BJ400" s="179"/>
      <c r="BK400" s="179"/>
      <c r="BL400" s="179"/>
      <c r="BM400" s="179"/>
      <c r="BN400" s="179"/>
      <c r="BO400" s="179"/>
      <c r="BP400" s="179"/>
      <c r="BQ400" s="179"/>
    </row>
    <row r="401" spans="20:69" customFormat="1" ht="12.75" hidden="1" customHeight="1">
      <c r="T401" s="179"/>
      <c r="U401" s="179"/>
      <c r="V401" s="179"/>
      <c r="W401" s="179"/>
      <c r="X401" s="179"/>
      <c r="Y401" s="179"/>
      <c r="Z401" s="179"/>
      <c r="AA401" s="179"/>
      <c r="AB401" s="179"/>
      <c r="AC401" s="179"/>
      <c r="AD401" s="179"/>
      <c r="AE401" s="179"/>
      <c r="AF401" s="179"/>
      <c r="AG401" s="179"/>
      <c r="AH401" s="178"/>
      <c r="AI401" s="179"/>
      <c r="AJ401" s="179"/>
      <c r="AK401" s="179"/>
      <c r="AL401" s="179"/>
      <c r="AM401" s="179"/>
      <c r="AN401" s="179"/>
      <c r="AO401" s="179"/>
      <c r="AP401" s="179"/>
      <c r="AQ401" s="179"/>
      <c r="AR401" s="179"/>
      <c r="AS401" s="179"/>
      <c r="AT401" s="179"/>
      <c r="AU401" s="179"/>
      <c r="AV401" s="179"/>
      <c r="AW401" s="179"/>
      <c r="AX401" s="179"/>
      <c r="AY401" s="179"/>
      <c r="AZ401" s="179"/>
      <c r="BA401" s="179"/>
      <c r="BB401" s="179"/>
      <c r="BC401" s="179"/>
      <c r="BD401" s="179"/>
      <c r="BE401" s="179"/>
      <c r="BF401" s="179"/>
      <c r="BG401" s="179"/>
      <c r="BH401" s="179"/>
      <c r="BI401" s="179"/>
      <c r="BJ401" s="179"/>
      <c r="BK401" s="179"/>
      <c r="BL401" s="179"/>
      <c r="BM401" s="179"/>
      <c r="BN401" s="179"/>
      <c r="BO401" s="179"/>
      <c r="BP401" s="179"/>
      <c r="BQ401" s="179"/>
    </row>
    <row r="402" spans="20:69" customFormat="1" ht="12.75" hidden="1" customHeight="1">
      <c r="T402" s="179"/>
      <c r="U402" s="179"/>
      <c r="V402" s="179"/>
      <c r="W402" s="179"/>
      <c r="X402" s="179"/>
      <c r="Y402" s="179"/>
      <c r="Z402" s="179"/>
      <c r="AA402" s="179"/>
      <c r="AB402" s="179"/>
      <c r="AC402" s="179"/>
      <c r="AD402" s="179"/>
      <c r="AE402" s="179"/>
      <c r="AF402" s="179"/>
      <c r="AG402" s="179"/>
      <c r="AH402" s="178"/>
      <c r="AI402" s="179"/>
      <c r="AJ402" s="179"/>
      <c r="AK402" s="179"/>
      <c r="AL402" s="179"/>
      <c r="AM402" s="179"/>
      <c r="AN402" s="179"/>
      <c r="AO402" s="179"/>
      <c r="AP402" s="179"/>
      <c r="AQ402" s="179"/>
      <c r="AR402" s="179"/>
      <c r="AS402" s="179"/>
      <c r="AT402" s="179"/>
      <c r="AU402" s="179"/>
      <c r="AV402" s="179"/>
      <c r="AW402" s="179"/>
      <c r="AX402" s="179"/>
      <c r="AY402" s="179"/>
      <c r="AZ402" s="179"/>
      <c r="BA402" s="179"/>
      <c r="BB402" s="179"/>
      <c r="BC402" s="179"/>
      <c r="BD402" s="179"/>
      <c r="BE402" s="179"/>
      <c r="BF402" s="179"/>
      <c r="BG402" s="179"/>
      <c r="BH402" s="179"/>
      <c r="BI402" s="179"/>
      <c r="BJ402" s="179"/>
      <c r="BK402" s="179"/>
      <c r="BL402" s="179"/>
      <c r="BM402" s="179"/>
      <c r="BN402" s="179"/>
      <c r="BO402" s="179"/>
      <c r="BP402" s="179"/>
      <c r="BQ402" s="179"/>
    </row>
    <row r="403" spans="20:69" customFormat="1" ht="12.75" hidden="1" customHeight="1">
      <c r="T403" s="179"/>
      <c r="U403" s="179"/>
      <c r="V403" s="179"/>
      <c r="W403" s="179"/>
      <c r="X403" s="179"/>
      <c r="Y403" s="179"/>
      <c r="Z403" s="179"/>
      <c r="AA403" s="179"/>
      <c r="AB403" s="179"/>
      <c r="AC403" s="179"/>
      <c r="AD403" s="179"/>
      <c r="AE403" s="179"/>
      <c r="AF403" s="179"/>
      <c r="AG403" s="179"/>
      <c r="AH403" s="178"/>
      <c r="AI403" s="179"/>
      <c r="AJ403" s="179"/>
      <c r="AK403" s="179"/>
      <c r="AL403" s="179"/>
      <c r="AM403" s="179"/>
      <c r="AN403" s="179"/>
      <c r="AO403" s="179"/>
      <c r="AP403" s="179"/>
      <c r="AQ403" s="179"/>
      <c r="AR403" s="179"/>
      <c r="AS403" s="179"/>
      <c r="AT403" s="179"/>
      <c r="AU403" s="179"/>
      <c r="AV403" s="179"/>
      <c r="AW403" s="179"/>
      <c r="AX403" s="179"/>
      <c r="AY403" s="179"/>
      <c r="AZ403" s="179"/>
      <c r="BA403" s="179"/>
      <c r="BB403" s="179"/>
      <c r="BC403" s="179"/>
      <c r="BD403" s="179"/>
      <c r="BE403" s="179"/>
      <c r="BF403" s="179"/>
      <c r="BG403" s="179"/>
      <c r="BH403" s="179"/>
      <c r="BI403" s="179"/>
      <c r="BJ403" s="179"/>
      <c r="BK403" s="179"/>
      <c r="BL403" s="179"/>
      <c r="BM403" s="179"/>
      <c r="BN403" s="179"/>
      <c r="BO403" s="179"/>
      <c r="BP403" s="179"/>
      <c r="BQ403" s="179"/>
    </row>
    <row r="404" spans="20:69" customFormat="1" ht="12.75" hidden="1" customHeight="1">
      <c r="T404" s="179"/>
      <c r="U404" s="179"/>
      <c r="V404" s="179"/>
      <c r="W404" s="179"/>
      <c r="X404" s="179"/>
      <c r="Y404" s="179"/>
      <c r="Z404" s="179"/>
      <c r="AA404" s="179"/>
      <c r="AB404" s="179"/>
      <c r="AC404" s="179"/>
      <c r="AD404" s="179"/>
      <c r="AE404" s="179"/>
      <c r="AF404" s="179"/>
      <c r="AG404" s="179"/>
      <c r="AH404" s="178"/>
      <c r="AI404" s="179"/>
      <c r="AJ404" s="179"/>
      <c r="AK404" s="179"/>
      <c r="AL404" s="179"/>
      <c r="AM404" s="179"/>
      <c r="AN404" s="179"/>
      <c r="AO404" s="179"/>
      <c r="AP404" s="179"/>
      <c r="AQ404" s="179"/>
      <c r="AR404" s="179"/>
      <c r="AS404" s="179"/>
      <c r="AT404" s="179"/>
      <c r="AU404" s="179"/>
      <c r="AV404" s="179"/>
      <c r="AW404" s="179"/>
      <c r="AX404" s="179"/>
      <c r="AY404" s="179"/>
      <c r="AZ404" s="179"/>
      <c r="BA404" s="179"/>
      <c r="BB404" s="179"/>
      <c r="BC404" s="179"/>
      <c r="BD404" s="179"/>
      <c r="BE404" s="179"/>
      <c r="BF404" s="179"/>
      <c r="BG404" s="179"/>
      <c r="BH404" s="179"/>
      <c r="BI404" s="179"/>
      <c r="BJ404" s="179"/>
      <c r="BK404" s="179"/>
      <c r="BL404" s="179"/>
      <c r="BM404" s="179"/>
      <c r="BN404" s="179"/>
      <c r="BO404" s="179"/>
      <c r="BP404" s="179"/>
      <c r="BQ404" s="179"/>
    </row>
    <row r="405" spans="20:69" customFormat="1" ht="12.75" hidden="1" customHeight="1">
      <c r="T405" s="179"/>
      <c r="U405" s="179"/>
      <c r="V405" s="179"/>
      <c r="W405" s="179"/>
      <c r="X405" s="179"/>
      <c r="Y405" s="179"/>
      <c r="Z405" s="179"/>
      <c r="AA405" s="179"/>
      <c r="AB405" s="179"/>
      <c r="AC405" s="179"/>
      <c r="AD405" s="179"/>
      <c r="AE405" s="179"/>
      <c r="AF405" s="179"/>
      <c r="AG405" s="179"/>
      <c r="AH405" s="178"/>
      <c r="AI405" s="179"/>
      <c r="AJ405" s="179"/>
      <c r="AK405" s="179"/>
      <c r="AL405" s="179"/>
      <c r="AM405" s="179"/>
      <c r="AN405" s="179"/>
      <c r="AO405" s="179"/>
      <c r="AP405" s="179"/>
      <c r="AQ405" s="179"/>
      <c r="AR405" s="179"/>
      <c r="AS405" s="179"/>
      <c r="AT405" s="179"/>
      <c r="AU405" s="179"/>
      <c r="AV405" s="179"/>
      <c r="AW405" s="179"/>
      <c r="AX405" s="179"/>
      <c r="AY405" s="179"/>
      <c r="AZ405" s="179"/>
      <c r="BA405" s="179"/>
      <c r="BB405" s="179"/>
      <c r="BC405" s="179"/>
      <c r="BD405" s="179"/>
      <c r="BE405" s="179"/>
      <c r="BF405" s="179"/>
      <c r="BG405" s="179"/>
      <c r="BH405" s="179"/>
      <c r="BI405" s="179"/>
      <c r="BJ405" s="179"/>
      <c r="BK405" s="179"/>
      <c r="BL405" s="179"/>
      <c r="BM405" s="179"/>
      <c r="BN405" s="179"/>
      <c r="BO405" s="179"/>
      <c r="BP405" s="179"/>
      <c r="BQ405" s="179"/>
    </row>
    <row r="406" spans="20:69" customFormat="1" ht="12.75" hidden="1" customHeight="1">
      <c r="T406" s="179"/>
      <c r="U406" s="179"/>
      <c r="V406" s="179"/>
      <c r="W406" s="179"/>
      <c r="X406" s="179"/>
      <c r="Y406" s="179"/>
      <c r="Z406" s="179"/>
      <c r="AA406" s="179"/>
      <c r="AB406" s="179"/>
      <c r="AC406" s="179"/>
      <c r="AD406" s="179"/>
      <c r="AE406" s="179"/>
      <c r="AF406" s="179"/>
      <c r="AG406" s="179"/>
      <c r="AH406" s="178"/>
      <c r="AI406" s="179"/>
      <c r="AJ406" s="179"/>
      <c r="AK406" s="179"/>
      <c r="AL406" s="179"/>
      <c r="AM406" s="179"/>
      <c r="AN406" s="179"/>
      <c r="AO406" s="179"/>
      <c r="AP406" s="179"/>
      <c r="AQ406" s="179"/>
      <c r="AR406" s="179"/>
      <c r="AS406" s="179"/>
      <c r="AT406" s="179"/>
      <c r="AU406" s="179"/>
      <c r="AV406" s="179"/>
      <c r="AW406" s="179"/>
      <c r="AX406" s="179"/>
      <c r="AY406" s="179"/>
      <c r="AZ406" s="179"/>
      <c r="BA406" s="179"/>
      <c r="BB406" s="179"/>
      <c r="BC406" s="179"/>
      <c r="BD406" s="179"/>
      <c r="BE406" s="179"/>
      <c r="BF406" s="179"/>
      <c r="BG406" s="179"/>
      <c r="BH406" s="179"/>
      <c r="BI406" s="179"/>
      <c r="BJ406" s="179"/>
      <c r="BK406" s="179"/>
      <c r="BL406" s="179"/>
      <c r="BM406" s="179"/>
      <c r="BN406" s="179"/>
      <c r="BO406" s="179"/>
      <c r="BP406" s="179"/>
      <c r="BQ406" s="179"/>
    </row>
    <row r="407" spans="20:69" customFormat="1" ht="12.75" hidden="1" customHeight="1">
      <c r="T407" s="179"/>
      <c r="U407" s="179"/>
      <c r="V407" s="179"/>
      <c r="W407" s="179"/>
      <c r="X407" s="179"/>
      <c r="Y407" s="179"/>
      <c r="Z407" s="179"/>
      <c r="AA407" s="179"/>
      <c r="AB407" s="179"/>
      <c r="AC407" s="179"/>
      <c r="AD407" s="179"/>
      <c r="AE407" s="179"/>
      <c r="AF407" s="179"/>
      <c r="AG407" s="179"/>
      <c r="AH407" s="178"/>
      <c r="AI407" s="179"/>
      <c r="AJ407" s="179"/>
      <c r="AK407" s="179"/>
      <c r="AL407" s="179"/>
      <c r="AM407" s="179"/>
      <c r="AN407" s="179"/>
      <c r="AO407" s="179"/>
      <c r="AP407" s="179"/>
      <c r="AQ407" s="179"/>
      <c r="AR407" s="179"/>
      <c r="AS407" s="179"/>
      <c r="AT407" s="179"/>
      <c r="AU407" s="179"/>
      <c r="AV407" s="179"/>
      <c r="AW407" s="179"/>
      <c r="AX407" s="179"/>
      <c r="AY407" s="179"/>
      <c r="AZ407" s="179"/>
      <c r="BA407" s="179"/>
      <c r="BB407" s="179"/>
      <c r="BC407" s="179"/>
      <c r="BD407" s="179"/>
      <c r="BE407" s="179"/>
      <c r="BF407" s="179"/>
      <c r="BG407" s="179"/>
      <c r="BH407" s="179"/>
      <c r="BI407" s="179"/>
      <c r="BJ407" s="179"/>
      <c r="BK407" s="179"/>
      <c r="BL407" s="179"/>
      <c r="BM407" s="179"/>
      <c r="BN407" s="179"/>
      <c r="BO407" s="179"/>
      <c r="BP407" s="179"/>
      <c r="BQ407" s="179"/>
    </row>
    <row r="408" spans="20:69" customFormat="1" ht="12.75" hidden="1" customHeight="1">
      <c r="T408" s="179"/>
      <c r="U408" s="179"/>
      <c r="V408" s="179"/>
      <c r="W408" s="179"/>
      <c r="X408" s="179"/>
      <c r="Y408" s="179"/>
      <c r="Z408" s="179"/>
      <c r="AA408" s="179"/>
      <c r="AB408" s="179"/>
      <c r="AC408" s="179"/>
      <c r="AD408" s="179"/>
      <c r="AE408" s="179"/>
      <c r="AF408" s="179"/>
      <c r="AG408" s="179"/>
      <c r="AH408" s="178"/>
      <c r="AI408" s="179"/>
      <c r="AJ408" s="179"/>
      <c r="AK408" s="179"/>
      <c r="AL408" s="179"/>
      <c r="AM408" s="179"/>
      <c r="AN408" s="179"/>
      <c r="AO408" s="179"/>
      <c r="AP408" s="179"/>
      <c r="AQ408" s="179"/>
      <c r="AR408" s="179"/>
      <c r="AS408" s="179"/>
      <c r="AT408" s="179"/>
      <c r="AU408" s="179"/>
      <c r="AV408" s="179"/>
      <c r="AW408" s="179"/>
      <c r="AX408" s="179"/>
      <c r="AY408" s="179"/>
      <c r="AZ408" s="179"/>
      <c r="BA408" s="179"/>
      <c r="BB408" s="179"/>
      <c r="BC408" s="179"/>
      <c r="BD408" s="179"/>
      <c r="BE408" s="179"/>
      <c r="BF408" s="179"/>
      <c r="BG408" s="179"/>
      <c r="BH408" s="179"/>
      <c r="BI408" s="179"/>
      <c r="BJ408" s="179"/>
      <c r="BK408" s="179"/>
      <c r="BL408" s="179"/>
      <c r="BM408" s="179"/>
      <c r="BN408" s="179"/>
      <c r="BO408" s="179"/>
      <c r="BP408" s="179"/>
      <c r="BQ408" s="179"/>
    </row>
    <row r="409" spans="20:69" customFormat="1" ht="12.75" hidden="1" customHeight="1">
      <c r="T409" s="179"/>
      <c r="U409" s="179"/>
      <c r="V409" s="179"/>
      <c r="W409" s="179"/>
      <c r="X409" s="179"/>
      <c r="Y409" s="179"/>
      <c r="Z409" s="179"/>
      <c r="AA409" s="179"/>
      <c r="AB409" s="179"/>
      <c r="AC409" s="179"/>
      <c r="AD409" s="179"/>
      <c r="AE409" s="179"/>
      <c r="AF409" s="179"/>
      <c r="AG409" s="179"/>
      <c r="AH409" s="178"/>
      <c r="AI409" s="179"/>
      <c r="AJ409" s="179"/>
      <c r="AK409" s="179"/>
      <c r="AL409" s="179"/>
      <c r="AM409" s="179"/>
      <c r="AN409" s="179"/>
      <c r="AO409" s="179"/>
      <c r="AP409" s="179"/>
      <c r="AQ409" s="179"/>
      <c r="AR409" s="179"/>
      <c r="AS409" s="179"/>
      <c r="AT409" s="179"/>
      <c r="AU409" s="179"/>
      <c r="AV409" s="179"/>
      <c r="AW409" s="179"/>
      <c r="AX409" s="179"/>
      <c r="AY409" s="179"/>
      <c r="AZ409" s="179"/>
      <c r="BA409" s="179"/>
      <c r="BB409" s="179"/>
      <c r="BC409" s="179"/>
      <c r="BD409" s="179"/>
      <c r="BE409" s="179"/>
      <c r="BF409" s="179"/>
      <c r="BG409" s="179"/>
      <c r="BH409" s="179"/>
      <c r="BI409" s="179"/>
      <c r="BJ409" s="179"/>
      <c r="BK409" s="179"/>
      <c r="BL409" s="179"/>
      <c r="BM409" s="179"/>
      <c r="BN409" s="179"/>
      <c r="BO409" s="179"/>
      <c r="BP409" s="179"/>
      <c r="BQ409" s="179"/>
    </row>
    <row r="410" spans="20:69" customFormat="1" ht="12.75" hidden="1" customHeight="1">
      <c r="T410" s="179"/>
      <c r="U410" s="179"/>
      <c r="V410" s="179"/>
      <c r="W410" s="179"/>
      <c r="X410" s="179"/>
      <c r="Y410" s="179"/>
      <c r="Z410" s="179"/>
      <c r="AA410" s="179"/>
      <c r="AB410" s="179"/>
      <c r="AC410" s="179"/>
      <c r="AD410" s="179"/>
      <c r="AE410" s="179"/>
      <c r="AF410" s="179"/>
      <c r="AG410" s="179"/>
      <c r="AH410" s="178"/>
      <c r="AI410" s="179"/>
      <c r="AJ410" s="179"/>
      <c r="AK410" s="179"/>
      <c r="AL410" s="179"/>
      <c r="AM410" s="179"/>
      <c r="AN410" s="179"/>
      <c r="AO410" s="179"/>
      <c r="AP410" s="179"/>
      <c r="AQ410" s="179"/>
      <c r="AR410" s="179"/>
      <c r="AS410" s="179"/>
      <c r="AT410" s="179"/>
      <c r="AU410" s="179"/>
      <c r="AV410" s="179"/>
      <c r="AW410" s="179"/>
      <c r="AX410" s="179"/>
      <c r="AY410" s="179"/>
      <c r="AZ410" s="179"/>
      <c r="BA410" s="179"/>
      <c r="BB410" s="179"/>
      <c r="BC410" s="179"/>
      <c r="BD410" s="179"/>
      <c r="BE410" s="179"/>
      <c r="BF410" s="179"/>
      <c r="BG410" s="179"/>
      <c r="BH410" s="179"/>
      <c r="BI410" s="179"/>
      <c r="BJ410" s="179"/>
      <c r="BK410" s="179"/>
      <c r="BL410" s="179"/>
      <c r="BM410" s="179"/>
      <c r="BN410" s="179"/>
      <c r="BO410" s="179"/>
      <c r="BP410" s="179"/>
      <c r="BQ410" s="179"/>
    </row>
    <row r="411" spans="20:69" customFormat="1" ht="12.75" hidden="1" customHeight="1">
      <c r="T411" s="179"/>
      <c r="U411" s="179"/>
      <c r="V411" s="179"/>
      <c r="W411" s="179"/>
      <c r="X411" s="179"/>
      <c r="Y411" s="179"/>
      <c r="Z411" s="179"/>
      <c r="AA411" s="179"/>
      <c r="AB411" s="179"/>
      <c r="AC411" s="179"/>
      <c r="AD411" s="179"/>
      <c r="AE411" s="179"/>
      <c r="AF411" s="179"/>
      <c r="AG411" s="179"/>
      <c r="AH411" s="178"/>
      <c r="AI411" s="179"/>
      <c r="AJ411" s="179"/>
      <c r="AK411" s="179"/>
      <c r="AL411" s="179"/>
      <c r="AM411" s="179"/>
      <c r="AN411" s="179"/>
      <c r="AO411" s="179"/>
      <c r="AP411" s="179"/>
      <c r="AQ411" s="179"/>
      <c r="AR411" s="179"/>
      <c r="AS411" s="179"/>
      <c r="AT411" s="179"/>
      <c r="AU411" s="179"/>
      <c r="AV411" s="179"/>
      <c r="AW411" s="179"/>
      <c r="AX411" s="179"/>
      <c r="AY411" s="179"/>
      <c r="AZ411" s="179"/>
      <c r="BA411" s="179"/>
      <c r="BB411" s="179"/>
      <c r="BC411" s="179"/>
      <c r="BD411" s="179"/>
      <c r="BE411" s="179"/>
      <c r="BF411" s="179"/>
      <c r="BG411" s="179"/>
      <c r="BH411" s="179"/>
      <c r="BI411" s="179"/>
      <c r="BJ411" s="179"/>
      <c r="BK411" s="179"/>
      <c r="BL411" s="179"/>
      <c r="BM411" s="179"/>
      <c r="BN411" s="179"/>
      <c r="BO411" s="179"/>
      <c r="BP411" s="179"/>
      <c r="BQ411" s="179"/>
    </row>
    <row r="412" spans="20:69" customFormat="1" ht="12.75" hidden="1" customHeight="1">
      <c r="T412" s="179"/>
      <c r="U412" s="179"/>
      <c r="V412" s="179"/>
      <c r="W412" s="179"/>
      <c r="X412" s="179"/>
      <c r="Y412" s="179"/>
      <c r="Z412" s="179"/>
      <c r="AA412" s="179"/>
      <c r="AB412" s="179"/>
      <c r="AC412" s="179"/>
      <c r="AD412" s="179"/>
      <c r="AE412" s="179"/>
      <c r="AF412" s="179"/>
      <c r="AG412" s="179"/>
      <c r="AH412" s="178"/>
      <c r="AI412" s="179"/>
      <c r="AJ412" s="179"/>
      <c r="AK412" s="179"/>
      <c r="AL412" s="179"/>
      <c r="AM412" s="179"/>
      <c r="AN412" s="179"/>
      <c r="AO412" s="179"/>
      <c r="AP412" s="179"/>
      <c r="AQ412" s="179"/>
      <c r="AR412" s="179"/>
      <c r="AS412" s="179"/>
      <c r="AT412" s="179"/>
      <c r="AU412" s="179"/>
      <c r="AV412" s="179"/>
      <c r="AW412" s="179"/>
      <c r="AX412" s="179"/>
      <c r="AY412" s="179"/>
      <c r="AZ412" s="179"/>
      <c r="BA412" s="179"/>
      <c r="BB412" s="179"/>
      <c r="BC412" s="179"/>
      <c r="BD412" s="179"/>
      <c r="BE412" s="179"/>
      <c r="BF412" s="179"/>
      <c r="BG412" s="179"/>
      <c r="BH412" s="179"/>
      <c r="BI412" s="179"/>
      <c r="BJ412" s="179"/>
      <c r="BK412" s="179"/>
      <c r="BL412" s="179"/>
      <c r="BM412" s="179"/>
      <c r="BN412" s="179"/>
      <c r="BO412" s="179"/>
      <c r="BP412" s="179"/>
      <c r="BQ412" s="179"/>
    </row>
    <row r="413" spans="20:69" customFormat="1" ht="12.75" hidden="1" customHeight="1">
      <c r="T413" s="179"/>
      <c r="U413" s="179"/>
      <c r="V413" s="179"/>
      <c r="W413" s="179"/>
      <c r="X413" s="179"/>
      <c r="Y413" s="179"/>
      <c r="Z413" s="179"/>
      <c r="AA413" s="179"/>
      <c r="AB413" s="179"/>
      <c r="AC413" s="179"/>
      <c r="AD413" s="179"/>
      <c r="AE413" s="179"/>
      <c r="AF413" s="179"/>
      <c r="AG413" s="179"/>
      <c r="AH413" s="178"/>
      <c r="AI413" s="179"/>
      <c r="AJ413" s="179"/>
      <c r="AK413" s="179"/>
      <c r="AL413" s="179"/>
      <c r="AM413" s="179"/>
      <c r="AN413" s="179"/>
      <c r="AO413" s="179"/>
      <c r="AP413" s="179"/>
      <c r="AQ413" s="179"/>
      <c r="AR413" s="179"/>
      <c r="AS413" s="179"/>
      <c r="AT413" s="179"/>
      <c r="AU413" s="179"/>
      <c r="AV413" s="179"/>
      <c r="AW413" s="179"/>
      <c r="AX413" s="179"/>
      <c r="AY413" s="179"/>
      <c r="AZ413" s="179"/>
      <c r="BA413" s="179"/>
      <c r="BB413" s="179"/>
      <c r="BC413" s="179"/>
      <c r="BD413" s="179"/>
      <c r="BE413" s="179"/>
      <c r="BF413" s="179"/>
      <c r="BG413" s="179"/>
      <c r="BH413" s="179"/>
      <c r="BI413" s="179"/>
      <c r="BJ413" s="179"/>
      <c r="BK413" s="179"/>
      <c r="BL413" s="179"/>
      <c r="BM413" s="179"/>
      <c r="BN413" s="179"/>
      <c r="BO413" s="179"/>
      <c r="BP413" s="179"/>
      <c r="BQ413" s="179"/>
    </row>
    <row r="414" spans="20:69" customFormat="1" ht="12.75" hidden="1" customHeight="1">
      <c r="T414" s="179"/>
      <c r="U414" s="179"/>
      <c r="V414" s="179"/>
      <c r="W414" s="179"/>
      <c r="X414" s="179"/>
      <c r="Y414" s="179"/>
      <c r="Z414" s="179"/>
      <c r="AA414" s="179"/>
      <c r="AB414" s="179"/>
      <c r="AC414" s="179"/>
      <c r="AD414" s="179"/>
      <c r="AE414" s="179"/>
      <c r="AF414" s="179"/>
      <c r="AG414" s="179"/>
      <c r="AH414" s="178"/>
      <c r="AI414" s="179"/>
      <c r="AJ414" s="179"/>
      <c r="AK414" s="179"/>
      <c r="AL414" s="179"/>
      <c r="AM414" s="179"/>
      <c r="AN414" s="179"/>
      <c r="AO414" s="179"/>
      <c r="AP414" s="179"/>
      <c r="AQ414" s="179"/>
      <c r="AR414" s="179"/>
      <c r="AS414" s="179"/>
      <c r="AT414" s="179"/>
      <c r="AU414" s="179"/>
      <c r="AV414" s="179"/>
      <c r="AW414" s="179"/>
      <c r="AX414" s="179"/>
      <c r="AY414" s="179"/>
      <c r="AZ414" s="179"/>
      <c r="BA414" s="179"/>
      <c r="BB414" s="179"/>
      <c r="BC414" s="179"/>
      <c r="BD414" s="179"/>
      <c r="BE414" s="179"/>
      <c r="BF414" s="179"/>
      <c r="BG414" s="179"/>
      <c r="BH414" s="179"/>
      <c r="BI414" s="179"/>
      <c r="BJ414" s="179"/>
      <c r="BK414" s="179"/>
      <c r="BL414" s="179"/>
      <c r="BM414" s="179"/>
      <c r="BN414" s="179"/>
      <c r="BO414" s="179"/>
      <c r="BP414" s="179"/>
      <c r="BQ414" s="179"/>
    </row>
    <row r="415" spans="20:69" customFormat="1" ht="12.75" hidden="1" customHeight="1">
      <c r="T415" s="179"/>
      <c r="U415" s="179"/>
      <c r="V415" s="179"/>
      <c r="W415" s="179"/>
      <c r="X415" s="179"/>
      <c r="Y415" s="179"/>
      <c r="Z415" s="179"/>
      <c r="AA415" s="179"/>
      <c r="AB415" s="179"/>
      <c r="AC415" s="179"/>
      <c r="AD415" s="179"/>
      <c r="AE415" s="179"/>
      <c r="AF415" s="179"/>
      <c r="AG415" s="179"/>
      <c r="AH415" s="178"/>
      <c r="AI415" s="179"/>
      <c r="AJ415" s="179"/>
      <c r="AK415" s="179"/>
      <c r="AL415" s="179"/>
      <c r="AM415" s="179"/>
      <c r="AN415" s="179"/>
      <c r="AO415" s="179"/>
      <c r="AP415" s="179"/>
      <c r="AQ415" s="179"/>
      <c r="AR415" s="179"/>
      <c r="AS415" s="179"/>
      <c r="AT415" s="179"/>
      <c r="AU415" s="179"/>
      <c r="AV415" s="179"/>
      <c r="AW415" s="179"/>
      <c r="AX415" s="179"/>
      <c r="AY415" s="179"/>
      <c r="AZ415" s="179"/>
      <c r="BA415" s="179"/>
      <c r="BB415" s="179"/>
      <c r="BC415" s="179"/>
      <c r="BD415" s="179"/>
      <c r="BE415" s="179"/>
      <c r="BF415" s="179"/>
      <c r="BG415" s="179"/>
      <c r="BH415" s="179"/>
      <c r="BI415" s="179"/>
      <c r="BJ415" s="179"/>
      <c r="BK415" s="179"/>
      <c r="BL415" s="179"/>
      <c r="BM415" s="179"/>
      <c r="BN415" s="179"/>
      <c r="BO415" s="179"/>
      <c r="BP415" s="179"/>
      <c r="BQ415" s="179"/>
    </row>
    <row r="416" spans="20:69" customFormat="1" ht="12.75" hidden="1" customHeight="1">
      <c r="T416" s="179"/>
      <c r="U416" s="179"/>
      <c r="V416" s="179"/>
      <c r="W416" s="179"/>
      <c r="X416" s="179"/>
      <c r="Y416" s="179"/>
      <c r="Z416" s="179"/>
      <c r="AA416" s="179"/>
      <c r="AB416" s="179"/>
      <c r="AC416" s="179"/>
      <c r="AD416" s="179"/>
      <c r="AE416" s="179"/>
      <c r="AF416" s="179"/>
      <c r="AG416" s="179"/>
      <c r="AH416" s="178"/>
      <c r="AI416" s="179"/>
      <c r="AJ416" s="179"/>
      <c r="AK416" s="179"/>
      <c r="AL416" s="179"/>
      <c r="AM416" s="179"/>
      <c r="AN416" s="179"/>
      <c r="AO416" s="179"/>
      <c r="AP416" s="179"/>
      <c r="AQ416" s="179"/>
      <c r="AR416" s="179"/>
      <c r="AS416" s="179"/>
      <c r="AT416" s="179"/>
      <c r="AU416" s="179"/>
      <c r="AV416" s="179"/>
      <c r="AW416" s="179"/>
      <c r="AX416" s="179"/>
      <c r="AY416" s="179"/>
      <c r="AZ416" s="179"/>
      <c r="BA416" s="179"/>
      <c r="BB416" s="179"/>
      <c r="BC416" s="179"/>
      <c r="BD416" s="179"/>
      <c r="BE416" s="179"/>
      <c r="BF416" s="179"/>
      <c r="BG416" s="179"/>
      <c r="BH416" s="179"/>
      <c r="BI416" s="179"/>
      <c r="BJ416" s="179"/>
      <c r="BK416" s="179"/>
      <c r="BL416" s="179"/>
      <c r="BM416" s="179"/>
      <c r="BN416" s="179"/>
      <c r="BO416" s="179"/>
      <c r="BP416" s="179"/>
      <c r="BQ416" s="179"/>
    </row>
    <row r="417" spans="20:69" customFormat="1" ht="12.75" hidden="1" customHeight="1">
      <c r="T417" s="179"/>
      <c r="U417" s="179"/>
      <c r="V417" s="179"/>
      <c r="W417" s="179"/>
      <c r="X417" s="179"/>
      <c r="Y417" s="179"/>
      <c r="Z417" s="179"/>
      <c r="AA417" s="179"/>
      <c r="AB417" s="179"/>
      <c r="AC417" s="179"/>
      <c r="AD417" s="179"/>
      <c r="AE417" s="179"/>
      <c r="AF417" s="179"/>
      <c r="AG417" s="179"/>
      <c r="AH417" s="178"/>
      <c r="AI417" s="179"/>
      <c r="AJ417" s="179"/>
      <c r="AK417" s="179"/>
      <c r="AL417" s="179"/>
      <c r="AM417" s="179"/>
      <c r="AN417" s="179"/>
      <c r="AO417" s="179"/>
      <c r="AP417" s="179"/>
      <c r="AQ417" s="179"/>
      <c r="AR417" s="179"/>
      <c r="AS417" s="179"/>
      <c r="AT417" s="179"/>
      <c r="AU417" s="179"/>
      <c r="AV417" s="179"/>
      <c r="AW417" s="179"/>
      <c r="AX417" s="179"/>
      <c r="AY417" s="179"/>
      <c r="AZ417" s="179"/>
      <c r="BA417" s="179"/>
      <c r="BB417" s="179"/>
      <c r="BC417" s="179"/>
      <c r="BD417" s="179"/>
      <c r="BE417" s="179"/>
      <c r="BF417" s="179"/>
      <c r="BG417" s="179"/>
      <c r="BH417" s="179"/>
      <c r="BI417" s="179"/>
      <c r="BJ417" s="179"/>
      <c r="BK417" s="179"/>
      <c r="BL417" s="179"/>
      <c r="BM417" s="179"/>
      <c r="BN417" s="179"/>
      <c r="BO417" s="179"/>
      <c r="BP417" s="179"/>
      <c r="BQ417" s="179"/>
    </row>
    <row r="418" spans="20:69" customFormat="1" ht="12.75" hidden="1" customHeight="1">
      <c r="T418" s="179"/>
      <c r="U418" s="179"/>
      <c r="V418" s="179"/>
      <c r="W418" s="179"/>
      <c r="X418" s="179"/>
      <c r="Y418" s="179"/>
      <c r="Z418" s="179"/>
      <c r="AA418" s="179"/>
      <c r="AB418" s="179"/>
      <c r="AC418" s="179"/>
      <c r="AD418" s="179"/>
      <c r="AE418" s="179"/>
      <c r="AF418" s="179"/>
      <c r="AG418" s="179"/>
      <c r="AH418" s="178"/>
      <c r="AI418" s="179"/>
      <c r="AJ418" s="179"/>
      <c r="AK418" s="179"/>
      <c r="AL418" s="179"/>
      <c r="AM418" s="179"/>
      <c r="AN418" s="179"/>
      <c r="AO418" s="179"/>
      <c r="AP418" s="179"/>
      <c r="AQ418" s="179"/>
      <c r="AR418" s="179"/>
      <c r="AS418" s="179"/>
      <c r="AT418" s="179"/>
      <c r="AU418" s="179"/>
      <c r="AV418" s="179"/>
      <c r="AW418" s="179"/>
      <c r="AX418" s="179"/>
      <c r="AY418" s="179"/>
      <c r="AZ418" s="179"/>
      <c r="BA418" s="179"/>
      <c r="BB418" s="179"/>
      <c r="BC418" s="179"/>
      <c r="BD418" s="179"/>
      <c r="BE418" s="179"/>
      <c r="BF418" s="179"/>
      <c r="BG418" s="179"/>
      <c r="BH418" s="179"/>
      <c r="BI418" s="179"/>
      <c r="BJ418" s="179"/>
      <c r="BK418" s="179"/>
      <c r="BL418" s="179"/>
      <c r="BM418" s="179"/>
      <c r="BN418" s="179"/>
      <c r="BO418" s="179"/>
      <c r="BP418" s="179"/>
      <c r="BQ418" s="179"/>
    </row>
    <row r="419" spans="20:69" customFormat="1" ht="12.75" hidden="1" customHeight="1">
      <c r="T419" s="179"/>
      <c r="U419" s="179"/>
      <c r="V419" s="179"/>
      <c r="W419" s="179"/>
      <c r="X419" s="179"/>
      <c r="Y419" s="179"/>
      <c r="Z419" s="179"/>
      <c r="AA419" s="179"/>
      <c r="AB419" s="179"/>
      <c r="AC419" s="179"/>
      <c r="AD419" s="179"/>
      <c r="AE419" s="179"/>
      <c r="AF419" s="179"/>
      <c r="AG419" s="179"/>
      <c r="AH419" s="178"/>
      <c r="AI419" s="179"/>
      <c r="AJ419" s="179"/>
      <c r="AK419" s="179"/>
      <c r="AL419" s="179"/>
      <c r="AM419" s="179"/>
      <c r="AN419" s="179"/>
      <c r="AO419" s="179"/>
      <c r="AP419" s="179"/>
      <c r="AQ419" s="179"/>
      <c r="AR419" s="179"/>
      <c r="AS419" s="179"/>
      <c r="AT419" s="179"/>
      <c r="AU419" s="179"/>
      <c r="AV419" s="179"/>
      <c r="AW419" s="179"/>
      <c r="AX419" s="179"/>
      <c r="AY419" s="179"/>
      <c r="AZ419" s="179"/>
      <c r="BA419" s="179"/>
      <c r="BB419" s="179"/>
      <c r="BC419" s="179"/>
      <c r="BD419" s="179"/>
      <c r="BE419" s="179"/>
      <c r="BF419" s="179"/>
      <c r="BG419" s="179"/>
      <c r="BH419" s="179"/>
      <c r="BI419" s="179"/>
      <c r="BJ419" s="179"/>
      <c r="BK419" s="179"/>
      <c r="BL419" s="179"/>
      <c r="BM419" s="179"/>
      <c r="BN419" s="179"/>
      <c r="BO419" s="179"/>
      <c r="BP419" s="179"/>
      <c r="BQ419" s="179"/>
    </row>
    <row r="420" spans="20:69" customFormat="1" ht="12.75" hidden="1" customHeight="1">
      <c r="T420" s="179"/>
      <c r="U420" s="179"/>
      <c r="V420" s="179"/>
      <c r="W420" s="179"/>
      <c r="X420" s="179"/>
      <c r="Y420" s="179"/>
      <c r="Z420" s="179"/>
      <c r="AA420" s="179"/>
      <c r="AB420" s="179"/>
      <c r="AC420" s="179"/>
      <c r="AD420" s="179"/>
      <c r="AE420" s="179"/>
      <c r="AF420" s="179"/>
      <c r="AG420" s="179"/>
      <c r="AH420" s="178"/>
      <c r="AI420" s="179"/>
      <c r="AJ420" s="179"/>
      <c r="AK420" s="179"/>
      <c r="AL420" s="179"/>
      <c r="AM420" s="179"/>
      <c r="AN420" s="179"/>
      <c r="AO420" s="179"/>
      <c r="AP420" s="179"/>
      <c r="AQ420" s="179"/>
      <c r="AR420" s="179"/>
      <c r="AS420" s="179"/>
      <c r="AT420" s="179"/>
      <c r="AU420" s="179"/>
      <c r="AV420" s="179"/>
      <c r="AW420" s="179"/>
      <c r="AX420" s="179"/>
      <c r="AY420" s="179"/>
      <c r="AZ420" s="179"/>
      <c r="BA420" s="179"/>
      <c r="BB420" s="179"/>
      <c r="BC420" s="179"/>
      <c r="BD420" s="179"/>
      <c r="BE420" s="179"/>
      <c r="BF420" s="179"/>
      <c r="BG420" s="179"/>
      <c r="BH420" s="179"/>
      <c r="BI420" s="179"/>
      <c r="BJ420" s="179"/>
      <c r="BK420" s="179"/>
      <c r="BL420" s="179"/>
      <c r="BM420" s="179"/>
      <c r="BN420" s="179"/>
      <c r="BO420" s="179"/>
      <c r="BP420" s="179"/>
      <c r="BQ420" s="179"/>
    </row>
    <row r="421" spans="20:69" customFormat="1" ht="12.75" hidden="1" customHeight="1">
      <c r="T421" s="179"/>
      <c r="U421" s="179"/>
      <c r="V421" s="179"/>
      <c r="W421" s="179"/>
      <c r="X421" s="179"/>
      <c r="Y421" s="179"/>
      <c r="Z421" s="179"/>
      <c r="AA421" s="179"/>
      <c r="AB421" s="179"/>
      <c r="AC421" s="179"/>
      <c r="AD421" s="179"/>
      <c r="AE421" s="179"/>
      <c r="AF421" s="179"/>
      <c r="AG421" s="179"/>
      <c r="AH421" s="178"/>
      <c r="AI421" s="179"/>
      <c r="AJ421" s="179"/>
      <c r="AK421" s="179"/>
      <c r="AL421" s="179"/>
      <c r="AM421" s="179"/>
      <c r="AN421" s="179"/>
      <c r="AO421" s="179"/>
      <c r="AP421" s="179"/>
      <c r="AQ421" s="179"/>
      <c r="AR421" s="179"/>
      <c r="AS421" s="179"/>
      <c r="AT421" s="179"/>
      <c r="AU421" s="179"/>
      <c r="AV421" s="179"/>
      <c r="AW421" s="179"/>
      <c r="AX421" s="179"/>
      <c r="AY421" s="179"/>
      <c r="AZ421" s="179"/>
      <c r="BA421" s="179"/>
      <c r="BB421" s="179"/>
      <c r="BC421" s="179"/>
      <c r="BD421" s="179"/>
      <c r="BE421" s="179"/>
      <c r="BF421" s="179"/>
      <c r="BG421" s="179"/>
      <c r="BH421" s="179"/>
      <c r="BI421" s="179"/>
      <c r="BJ421" s="179"/>
      <c r="BK421" s="179"/>
      <c r="BL421" s="179"/>
      <c r="BM421" s="179"/>
      <c r="BN421" s="179"/>
      <c r="BO421" s="179"/>
      <c r="BP421" s="179"/>
      <c r="BQ421" s="179"/>
    </row>
    <row r="422" spans="20:69" customFormat="1" ht="12.75" hidden="1" customHeight="1">
      <c r="T422" s="179"/>
      <c r="U422" s="179"/>
      <c r="V422" s="179"/>
      <c r="W422" s="179"/>
      <c r="X422" s="179"/>
      <c r="Y422" s="179"/>
      <c r="Z422" s="179"/>
      <c r="AA422" s="179"/>
      <c r="AB422" s="179"/>
      <c r="AC422" s="179"/>
      <c r="AD422" s="179"/>
      <c r="AE422" s="179"/>
      <c r="AF422" s="179"/>
      <c r="AG422" s="179"/>
      <c r="AH422" s="178"/>
      <c r="AI422" s="179"/>
      <c r="AJ422" s="179"/>
      <c r="AK422" s="179"/>
      <c r="AL422" s="179"/>
      <c r="AM422" s="179"/>
      <c r="AN422" s="179"/>
      <c r="AO422" s="179"/>
      <c r="AP422" s="179"/>
      <c r="AQ422" s="179"/>
      <c r="AR422" s="179"/>
      <c r="AS422" s="179"/>
      <c r="AT422" s="179"/>
      <c r="AU422" s="179"/>
      <c r="AV422" s="179"/>
      <c r="AW422" s="179"/>
      <c r="AX422" s="179"/>
      <c r="AY422" s="179"/>
      <c r="AZ422" s="179"/>
      <c r="BA422" s="179"/>
      <c r="BB422" s="179"/>
      <c r="BC422" s="179"/>
      <c r="BD422" s="179"/>
      <c r="BE422" s="179"/>
      <c r="BF422" s="179"/>
      <c r="BG422" s="179"/>
      <c r="BH422" s="179"/>
      <c r="BI422" s="179"/>
      <c r="BJ422" s="179"/>
      <c r="BK422" s="179"/>
      <c r="BL422" s="179"/>
      <c r="BM422" s="179"/>
      <c r="BN422" s="179"/>
      <c r="BO422" s="179"/>
      <c r="BP422" s="179"/>
      <c r="BQ422" s="179"/>
    </row>
    <row r="423" spans="20:69" customFormat="1" ht="12.75" hidden="1" customHeight="1">
      <c r="T423" s="179"/>
      <c r="U423" s="179"/>
      <c r="V423" s="179"/>
      <c r="W423" s="179"/>
      <c r="X423" s="179"/>
      <c r="Y423" s="179"/>
      <c r="Z423" s="179"/>
      <c r="AA423" s="179"/>
      <c r="AB423" s="179"/>
      <c r="AC423" s="179"/>
      <c r="AD423" s="179"/>
      <c r="AE423" s="179"/>
      <c r="AF423" s="179"/>
      <c r="AG423" s="179"/>
      <c r="AH423" s="178"/>
      <c r="AI423" s="179"/>
      <c r="AJ423" s="179"/>
      <c r="AK423" s="179"/>
      <c r="AL423" s="179"/>
      <c r="AM423" s="179"/>
      <c r="AN423" s="179"/>
      <c r="AO423" s="179"/>
      <c r="AP423" s="179"/>
      <c r="AQ423" s="179"/>
      <c r="AR423" s="179"/>
      <c r="AS423" s="179"/>
      <c r="AT423" s="179"/>
      <c r="AU423" s="179"/>
      <c r="AV423" s="179"/>
      <c r="AW423" s="179"/>
      <c r="AX423" s="179"/>
      <c r="AY423" s="179"/>
      <c r="AZ423" s="179"/>
      <c r="BA423" s="179"/>
      <c r="BB423" s="179"/>
      <c r="BC423" s="179"/>
      <c r="BD423" s="179"/>
      <c r="BE423" s="179"/>
      <c r="BF423" s="179"/>
      <c r="BG423" s="179"/>
      <c r="BH423" s="179"/>
      <c r="BI423" s="179"/>
      <c r="BJ423" s="179"/>
      <c r="BK423" s="179"/>
      <c r="BL423" s="179"/>
      <c r="BM423" s="179"/>
      <c r="BN423" s="179"/>
      <c r="BO423" s="179"/>
      <c r="BP423" s="179"/>
      <c r="BQ423" s="179"/>
    </row>
    <row r="424" spans="20:69" customFormat="1" ht="12.75" hidden="1" customHeight="1">
      <c r="T424" s="179"/>
      <c r="U424" s="179"/>
      <c r="V424" s="179"/>
      <c r="W424" s="179"/>
      <c r="X424" s="179"/>
      <c r="Y424" s="179"/>
      <c r="Z424" s="179"/>
      <c r="AA424" s="179"/>
      <c r="AB424" s="179"/>
      <c r="AC424" s="179"/>
      <c r="AD424" s="179"/>
      <c r="AE424" s="179"/>
      <c r="AF424" s="179"/>
      <c r="AG424" s="179"/>
      <c r="AH424" s="178"/>
      <c r="AI424" s="179"/>
      <c r="AJ424" s="179"/>
      <c r="AK424" s="179"/>
      <c r="AL424" s="179"/>
      <c r="AM424" s="179"/>
      <c r="AN424" s="179"/>
      <c r="AO424" s="179"/>
      <c r="AP424" s="179"/>
      <c r="AQ424" s="179"/>
      <c r="AR424" s="179"/>
      <c r="AS424" s="179"/>
      <c r="AT424" s="179"/>
      <c r="AU424" s="179"/>
      <c r="AV424" s="179"/>
      <c r="AW424" s="179"/>
      <c r="AX424" s="179"/>
      <c r="AY424" s="179"/>
      <c r="AZ424" s="179"/>
      <c r="BA424" s="179"/>
      <c r="BB424" s="179"/>
      <c r="BC424" s="179"/>
      <c r="BD424" s="179"/>
      <c r="BE424" s="179"/>
      <c r="BF424" s="179"/>
      <c r="BG424" s="179"/>
      <c r="BH424" s="179"/>
      <c r="BI424" s="179"/>
      <c r="BJ424" s="179"/>
      <c r="BK424" s="179"/>
      <c r="BL424" s="179"/>
      <c r="BM424" s="179"/>
      <c r="BN424" s="179"/>
      <c r="BO424" s="179"/>
      <c r="BP424" s="179"/>
      <c r="BQ424" s="179"/>
    </row>
    <row r="425" spans="20:69" customFormat="1" ht="12.75" hidden="1" customHeight="1">
      <c r="T425" s="179"/>
      <c r="U425" s="179"/>
      <c r="V425" s="179"/>
      <c r="W425" s="179"/>
      <c r="X425" s="179"/>
      <c r="Y425" s="179"/>
      <c r="Z425" s="179"/>
      <c r="AA425" s="179"/>
      <c r="AB425" s="179"/>
      <c r="AC425" s="179"/>
      <c r="AD425" s="179"/>
      <c r="AE425" s="179"/>
      <c r="AF425" s="179"/>
      <c r="AG425" s="179"/>
      <c r="AH425" s="178"/>
      <c r="AI425" s="179"/>
      <c r="AJ425" s="179"/>
      <c r="AK425" s="179"/>
      <c r="AL425" s="179"/>
      <c r="AM425" s="179"/>
      <c r="AN425" s="179"/>
      <c r="AO425" s="179"/>
      <c r="AP425" s="179"/>
      <c r="AQ425" s="179"/>
      <c r="AR425" s="179"/>
      <c r="AS425" s="179"/>
      <c r="AT425" s="179"/>
      <c r="AU425" s="179"/>
      <c r="AV425" s="179"/>
      <c r="AW425" s="179"/>
      <c r="AX425" s="179"/>
      <c r="AY425" s="179"/>
      <c r="AZ425" s="179"/>
      <c r="BA425" s="179"/>
      <c r="BB425" s="179"/>
      <c r="BC425" s="179"/>
      <c r="BD425" s="179"/>
      <c r="BE425" s="179"/>
      <c r="BF425" s="179"/>
      <c r="BG425" s="179"/>
      <c r="BH425" s="179"/>
      <c r="BI425" s="179"/>
      <c r="BJ425" s="179"/>
      <c r="BK425" s="179"/>
      <c r="BL425" s="179"/>
      <c r="BM425" s="179"/>
      <c r="BN425" s="179"/>
      <c r="BO425" s="179"/>
      <c r="BP425" s="179"/>
      <c r="BQ425" s="179"/>
    </row>
    <row r="426" spans="20:69" customFormat="1" ht="12.75" hidden="1" customHeight="1">
      <c r="T426" s="179"/>
      <c r="U426" s="179"/>
      <c r="V426" s="179"/>
      <c r="W426" s="179"/>
      <c r="X426" s="179"/>
      <c r="Y426" s="179"/>
      <c r="Z426" s="179"/>
      <c r="AA426" s="179"/>
      <c r="AB426" s="179"/>
      <c r="AC426" s="179"/>
      <c r="AD426" s="179"/>
      <c r="AE426" s="179"/>
      <c r="AF426" s="179"/>
      <c r="AG426" s="179"/>
      <c r="AH426" s="178"/>
      <c r="AI426" s="179"/>
      <c r="AJ426" s="179"/>
      <c r="AK426" s="179"/>
      <c r="AL426" s="179"/>
      <c r="AM426" s="179"/>
      <c r="AN426" s="179"/>
      <c r="AO426" s="179"/>
      <c r="AP426" s="179"/>
      <c r="AQ426" s="179"/>
      <c r="AR426" s="179"/>
      <c r="AS426" s="179"/>
      <c r="AT426" s="179"/>
      <c r="AU426" s="179"/>
      <c r="AV426" s="179"/>
      <c r="AW426" s="179"/>
      <c r="AX426" s="179"/>
      <c r="AY426" s="179"/>
      <c r="AZ426" s="179"/>
      <c r="BA426" s="179"/>
      <c r="BB426" s="179"/>
      <c r="BC426" s="179"/>
      <c r="BD426" s="179"/>
      <c r="BE426" s="179"/>
      <c r="BF426" s="179"/>
      <c r="BG426" s="179"/>
      <c r="BH426" s="179"/>
      <c r="BI426" s="179"/>
      <c r="BJ426" s="179"/>
      <c r="BK426" s="179"/>
      <c r="BL426" s="179"/>
      <c r="BM426" s="179"/>
      <c r="BN426" s="179"/>
      <c r="BO426" s="179"/>
      <c r="BP426" s="179"/>
      <c r="BQ426" s="179"/>
    </row>
    <row r="427" spans="20:69" customFormat="1" ht="12.75" hidden="1" customHeight="1">
      <c r="T427" s="179"/>
      <c r="U427" s="179"/>
      <c r="V427" s="179"/>
      <c r="W427" s="179"/>
      <c r="X427" s="179"/>
      <c r="Y427" s="179"/>
      <c r="Z427" s="179"/>
      <c r="AA427" s="179"/>
      <c r="AB427" s="179"/>
      <c r="AC427" s="179"/>
      <c r="AD427" s="179"/>
      <c r="AE427" s="179"/>
      <c r="AF427" s="179"/>
      <c r="AG427" s="179"/>
      <c r="AH427" s="178"/>
      <c r="AI427" s="179"/>
      <c r="AJ427" s="179"/>
      <c r="AK427" s="179"/>
      <c r="AL427" s="179"/>
      <c r="AM427" s="179"/>
      <c r="AN427" s="179"/>
      <c r="AO427" s="179"/>
      <c r="AP427" s="179"/>
      <c r="AQ427" s="179"/>
      <c r="AR427" s="179"/>
      <c r="AS427" s="179"/>
      <c r="AT427" s="179"/>
      <c r="AU427" s="179"/>
      <c r="AV427" s="179"/>
      <c r="AW427" s="179"/>
      <c r="AX427" s="179"/>
      <c r="AY427" s="179"/>
      <c r="AZ427" s="179"/>
      <c r="BA427" s="179"/>
      <c r="BB427" s="179"/>
      <c r="BC427" s="179"/>
      <c r="BD427" s="179"/>
      <c r="BE427" s="179"/>
      <c r="BF427" s="179"/>
      <c r="BG427" s="179"/>
      <c r="BH427" s="179"/>
      <c r="BI427" s="179"/>
      <c r="BJ427" s="179"/>
      <c r="BK427" s="179"/>
      <c r="BL427" s="179"/>
      <c r="BM427" s="179"/>
      <c r="BN427" s="179"/>
      <c r="BO427" s="179"/>
      <c r="BP427" s="179"/>
      <c r="BQ427" s="179"/>
    </row>
    <row r="428" spans="20:69" customFormat="1" ht="12.75" hidden="1" customHeight="1">
      <c r="T428" s="179"/>
      <c r="U428" s="179"/>
      <c r="V428" s="179"/>
      <c r="W428" s="179"/>
      <c r="X428" s="179"/>
      <c r="Y428" s="179"/>
      <c r="Z428" s="179"/>
      <c r="AA428" s="179"/>
      <c r="AB428" s="179"/>
      <c r="AC428" s="179"/>
      <c r="AD428" s="179"/>
      <c r="AE428" s="179"/>
      <c r="AF428" s="179"/>
      <c r="AG428" s="179"/>
      <c r="AH428" s="178"/>
      <c r="AI428" s="179"/>
      <c r="AJ428" s="179"/>
      <c r="AK428" s="179"/>
      <c r="AL428" s="179"/>
      <c r="AM428" s="179"/>
      <c r="AN428" s="179"/>
      <c r="AO428" s="179"/>
      <c r="AP428" s="179"/>
      <c r="AQ428" s="179"/>
      <c r="AR428" s="179"/>
      <c r="AS428" s="179"/>
      <c r="AT428" s="179"/>
      <c r="AU428" s="179"/>
      <c r="AV428" s="179"/>
      <c r="AW428" s="179"/>
      <c r="AX428" s="179"/>
      <c r="AY428" s="179"/>
      <c r="AZ428" s="179"/>
      <c r="BA428" s="179"/>
      <c r="BB428" s="179"/>
      <c r="BC428" s="179"/>
      <c r="BD428" s="179"/>
      <c r="BE428" s="179"/>
      <c r="BF428" s="179"/>
      <c r="BG428" s="179"/>
      <c r="BH428" s="179"/>
      <c r="BI428" s="179"/>
      <c r="BJ428" s="179"/>
      <c r="BK428" s="179"/>
      <c r="BL428" s="179"/>
      <c r="BM428" s="179"/>
      <c r="BN428" s="179"/>
      <c r="BO428" s="179"/>
      <c r="BP428" s="179"/>
      <c r="BQ428" s="179"/>
    </row>
    <row r="429" spans="20:69" customFormat="1" ht="12.75" hidden="1" customHeight="1">
      <c r="T429" s="179"/>
      <c r="U429" s="179"/>
      <c r="V429" s="179"/>
      <c r="W429" s="179"/>
      <c r="X429" s="179"/>
      <c r="Y429" s="179"/>
      <c r="Z429" s="179"/>
      <c r="AA429" s="179"/>
      <c r="AB429" s="179"/>
      <c r="AC429" s="179"/>
      <c r="AD429" s="179"/>
      <c r="AE429" s="179"/>
      <c r="AF429" s="179"/>
      <c r="AG429" s="179"/>
      <c r="AH429" s="178"/>
      <c r="AI429" s="179"/>
      <c r="AJ429" s="179"/>
      <c r="AK429" s="179"/>
      <c r="AL429" s="179"/>
      <c r="AM429" s="179"/>
      <c r="AN429" s="179"/>
      <c r="AO429" s="179"/>
      <c r="AP429" s="179"/>
      <c r="AQ429" s="179"/>
      <c r="AR429" s="179"/>
      <c r="AS429" s="179"/>
      <c r="AT429" s="179"/>
      <c r="AU429" s="179"/>
      <c r="AV429" s="179"/>
      <c r="AW429" s="179"/>
      <c r="AX429" s="179"/>
      <c r="AY429" s="179"/>
      <c r="AZ429" s="179"/>
      <c r="BA429" s="179"/>
      <c r="BB429" s="179"/>
      <c r="BC429" s="179"/>
      <c r="BD429" s="179"/>
      <c r="BE429" s="179"/>
      <c r="BF429" s="179"/>
      <c r="BG429" s="179"/>
      <c r="BH429" s="179"/>
      <c r="BI429" s="179"/>
      <c r="BJ429" s="179"/>
      <c r="BK429" s="179"/>
      <c r="BL429" s="179"/>
      <c r="BM429" s="179"/>
      <c r="BN429" s="179"/>
      <c r="BO429" s="179"/>
      <c r="BP429" s="179"/>
      <c r="BQ429" s="179"/>
    </row>
    <row r="430" spans="20:69" customFormat="1" ht="12.75" hidden="1" customHeight="1">
      <c r="T430" s="179"/>
      <c r="U430" s="179"/>
      <c r="V430" s="179"/>
      <c r="W430" s="179"/>
      <c r="X430" s="179"/>
      <c r="Y430" s="179"/>
      <c r="Z430" s="179"/>
      <c r="AA430" s="179"/>
      <c r="AB430" s="179"/>
      <c r="AC430" s="179"/>
      <c r="AD430" s="179"/>
      <c r="AE430" s="179"/>
      <c r="AF430" s="179"/>
      <c r="AG430" s="179"/>
      <c r="AH430" s="178"/>
      <c r="AI430" s="179"/>
      <c r="AJ430" s="179"/>
      <c r="AK430" s="179"/>
      <c r="AL430" s="179"/>
      <c r="AM430" s="179"/>
      <c r="AN430" s="179"/>
      <c r="AO430" s="179"/>
      <c r="AP430" s="179"/>
      <c r="AQ430" s="179"/>
      <c r="AR430" s="179"/>
      <c r="AS430" s="179"/>
      <c r="AT430" s="179"/>
      <c r="AU430" s="179"/>
      <c r="AV430" s="179"/>
      <c r="AW430" s="179"/>
      <c r="AX430" s="179"/>
      <c r="AY430" s="179"/>
      <c r="AZ430" s="179"/>
      <c r="BA430" s="179"/>
      <c r="BB430" s="179"/>
      <c r="BC430" s="179"/>
      <c r="BD430" s="179"/>
      <c r="BE430" s="179"/>
      <c r="BF430" s="179"/>
      <c r="BG430" s="179"/>
      <c r="BH430" s="179"/>
      <c r="BI430" s="179"/>
      <c r="BJ430" s="179"/>
      <c r="BK430" s="179"/>
      <c r="BL430" s="179"/>
      <c r="BM430" s="179"/>
      <c r="BN430" s="179"/>
      <c r="BO430" s="179"/>
      <c r="BP430" s="179"/>
      <c r="BQ430" s="179"/>
    </row>
    <row r="431" spans="20:69" customFormat="1" ht="12.75" hidden="1" customHeight="1">
      <c r="T431" s="179"/>
      <c r="U431" s="179"/>
      <c r="V431" s="179"/>
      <c r="W431" s="179"/>
      <c r="X431" s="179"/>
      <c r="Y431" s="179"/>
      <c r="Z431" s="179"/>
      <c r="AA431" s="179"/>
      <c r="AB431" s="179"/>
      <c r="AC431" s="179"/>
      <c r="AD431" s="179"/>
      <c r="AE431" s="179"/>
      <c r="AF431" s="179"/>
      <c r="AG431" s="179"/>
      <c r="AH431" s="178"/>
      <c r="AI431" s="179"/>
      <c r="AJ431" s="179"/>
      <c r="AK431" s="179"/>
      <c r="AL431" s="179"/>
      <c r="AM431" s="179"/>
      <c r="AN431" s="179"/>
      <c r="AO431" s="179"/>
      <c r="AP431" s="179"/>
      <c r="AQ431" s="179"/>
      <c r="AR431" s="179"/>
      <c r="AS431" s="179"/>
      <c r="AT431" s="179"/>
      <c r="AU431" s="179"/>
      <c r="AV431" s="179"/>
      <c r="AW431" s="179"/>
      <c r="AX431" s="179"/>
      <c r="AY431" s="179"/>
      <c r="AZ431" s="179"/>
      <c r="BA431" s="179"/>
      <c r="BB431" s="179"/>
      <c r="BC431" s="179"/>
      <c r="BD431" s="179"/>
      <c r="BE431" s="179"/>
      <c r="BF431" s="179"/>
      <c r="BG431" s="179"/>
      <c r="BH431" s="179"/>
      <c r="BI431" s="179"/>
      <c r="BJ431" s="179"/>
      <c r="BK431" s="179"/>
      <c r="BL431" s="179"/>
      <c r="BM431" s="179"/>
      <c r="BN431" s="179"/>
      <c r="BO431" s="179"/>
      <c r="BP431" s="179"/>
      <c r="BQ431" s="179"/>
    </row>
    <row r="432" spans="20:69" customFormat="1" ht="12.75" hidden="1" customHeight="1">
      <c r="T432" s="179"/>
      <c r="U432" s="179"/>
      <c r="V432" s="179"/>
      <c r="W432" s="179"/>
      <c r="X432" s="179"/>
      <c r="Y432" s="179"/>
      <c r="Z432" s="179"/>
      <c r="AA432" s="179"/>
      <c r="AB432" s="179"/>
      <c r="AC432" s="179"/>
      <c r="AD432" s="179"/>
      <c r="AE432" s="179"/>
      <c r="AF432" s="179"/>
      <c r="AG432" s="179"/>
      <c r="AH432" s="178"/>
      <c r="AI432" s="179"/>
      <c r="AJ432" s="179"/>
      <c r="AK432" s="179"/>
      <c r="AL432" s="179"/>
      <c r="AM432" s="179"/>
      <c r="AN432" s="179"/>
      <c r="AO432" s="179"/>
      <c r="AP432" s="179"/>
      <c r="AQ432" s="179"/>
      <c r="AR432" s="179"/>
      <c r="AS432" s="179"/>
      <c r="AT432" s="179"/>
      <c r="AU432" s="179"/>
      <c r="AV432" s="179"/>
      <c r="AW432" s="179"/>
      <c r="AX432" s="179"/>
      <c r="AY432" s="179"/>
      <c r="AZ432" s="179"/>
      <c r="BA432" s="179"/>
      <c r="BB432" s="179"/>
      <c r="BC432" s="179"/>
      <c r="BD432" s="179"/>
      <c r="BE432" s="179"/>
      <c r="BF432" s="179"/>
      <c r="BG432" s="179"/>
      <c r="BH432" s="179"/>
      <c r="BI432" s="179"/>
      <c r="BJ432" s="179"/>
      <c r="BK432" s="179"/>
      <c r="BL432" s="179"/>
      <c r="BM432" s="179"/>
      <c r="BN432" s="179"/>
      <c r="BO432" s="179"/>
      <c r="BP432" s="179"/>
      <c r="BQ432" s="179"/>
    </row>
    <row r="433" spans="20:69" customFormat="1" ht="12.75" hidden="1" customHeight="1">
      <c r="T433" s="179"/>
      <c r="U433" s="179"/>
      <c r="V433" s="179"/>
      <c r="W433" s="179"/>
      <c r="X433" s="179"/>
      <c r="Y433" s="179"/>
      <c r="Z433" s="179"/>
      <c r="AA433" s="179"/>
      <c r="AB433" s="179"/>
      <c r="AC433" s="179"/>
      <c r="AD433" s="179"/>
      <c r="AE433" s="179"/>
      <c r="AF433" s="179"/>
      <c r="AG433" s="179"/>
      <c r="AH433" s="178"/>
      <c r="AI433" s="179"/>
      <c r="AJ433" s="179"/>
      <c r="AK433" s="179"/>
      <c r="AL433" s="179"/>
      <c r="AM433" s="179"/>
      <c r="AN433" s="179"/>
      <c r="AO433" s="179"/>
      <c r="AP433" s="179"/>
      <c r="AQ433" s="179"/>
      <c r="AR433" s="179"/>
      <c r="AS433" s="179"/>
      <c r="AT433" s="179"/>
      <c r="AU433" s="179"/>
      <c r="AV433" s="179"/>
      <c r="AW433" s="179"/>
      <c r="AX433" s="179"/>
      <c r="AY433" s="179"/>
      <c r="AZ433" s="179"/>
      <c r="BA433" s="179"/>
      <c r="BB433" s="179"/>
      <c r="BC433" s="179"/>
      <c r="BD433" s="179"/>
      <c r="BE433" s="179"/>
      <c r="BF433" s="179"/>
      <c r="BG433" s="179"/>
      <c r="BH433" s="179"/>
      <c r="BI433" s="179"/>
      <c r="BJ433" s="179"/>
      <c r="BK433" s="179"/>
      <c r="BL433" s="179"/>
      <c r="BM433" s="179"/>
      <c r="BN433" s="179"/>
      <c r="BO433" s="179"/>
      <c r="BP433" s="179"/>
      <c r="BQ433" s="179"/>
    </row>
    <row r="434" spans="20:69" customFormat="1" ht="12.75" hidden="1" customHeight="1">
      <c r="T434" s="179"/>
      <c r="U434" s="179"/>
      <c r="V434" s="179"/>
      <c r="W434" s="179"/>
      <c r="X434" s="179"/>
      <c r="Y434" s="179"/>
      <c r="Z434" s="179"/>
      <c r="AA434" s="179"/>
      <c r="AB434" s="179"/>
      <c r="AC434" s="179"/>
      <c r="AD434" s="179"/>
      <c r="AE434" s="179"/>
      <c r="AF434" s="179"/>
      <c r="AG434" s="179"/>
      <c r="AH434" s="178"/>
      <c r="AI434" s="179"/>
      <c r="AJ434" s="179"/>
      <c r="AK434" s="179"/>
      <c r="AL434" s="179"/>
      <c r="AM434" s="179"/>
      <c r="AN434" s="179"/>
      <c r="AO434" s="179"/>
      <c r="AP434" s="179"/>
      <c r="AQ434" s="179"/>
      <c r="AR434" s="179"/>
      <c r="AS434" s="179"/>
      <c r="AT434" s="179"/>
      <c r="AU434" s="179"/>
      <c r="AV434" s="179"/>
      <c r="AW434" s="179"/>
      <c r="AX434" s="179"/>
      <c r="AY434" s="179"/>
      <c r="AZ434" s="179"/>
      <c r="BA434" s="179"/>
      <c r="BB434" s="179"/>
      <c r="BC434" s="179"/>
      <c r="BD434" s="179"/>
      <c r="BE434" s="179"/>
      <c r="BF434" s="179"/>
      <c r="BG434" s="179"/>
      <c r="BH434" s="179"/>
      <c r="BI434" s="179"/>
      <c r="BJ434" s="179"/>
      <c r="BK434" s="179"/>
      <c r="BL434" s="179"/>
      <c r="BM434" s="179"/>
      <c r="BN434" s="179"/>
      <c r="BO434" s="179"/>
      <c r="BP434" s="179"/>
      <c r="BQ434" s="179"/>
    </row>
    <row r="435" spans="20:69" customFormat="1" ht="12.75" hidden="1" customHeight="1">
      <c r="T435" s="179"/>
      <c r="U435" s="179"/>
      <c r="V435" s="179"/>
      <c r="W435" s="179"/>
      <c r="X435" s="179"/>
      <c r="Y435" s="179"/>
      <c r="Z435" s="179"/>
      <c r="AA435" s="179"/>
      <c r="AB435" s="179"/>
      <c r="AC435" s="179"/>
      <c r="AD435" s="179"/>
      <c r="AE435" s="179"/>
      <c r="AF435" s="179"/>
      <c r="AG435" s="179"/>
      <c r="AH435" s="178"/>
      <c r="AI435" s="179"/>
      <c r="AJ435" s="179"/>
      <c r="AK435" s="179"/>
      <c r="AL435" s="179"/>
      <c r="AM435" s="179"/>
      <c r="AN435" s="179"/>
      <c r="AO435" s="179"/>
      <c r="AP435" s="179"/>
      <c r="AQ435" s="179"/>
      <c r="AR435" s="179"/>
      <c r="AS435" s="179"/>
      <c r="AT435" s="179"/>
      <c r="AU435" s="179"/>
      <c r="AV435" s="179"/>
      <c r="AW435" s="179"/>
      <c r="AX435" s="179"/>
      <c r="AY435" s="179"/>
      <c r="AZ435" s="179"/>
      <c r="BA435" s="179"/>
      <c r="BB435" s="179"/>
      <c r="BC435" s="179"/>
      <c r="BD435" s="179"/>
      <c r="BE435" s="179"/>
      <c r="BF435" s="179"/>
      <c r="BG435" s="179"/>
      <c r="BH435" s="179"/>
      <c r="BI435" s="179"/>
      <c r="BJ435" s="179"/>
      <c r="BK435" s="179"/>
      <c r="BL435" s="179"/>
      <c r="BM435" s="179"/>
      <c r="BN435" s="179"/>
      <c r="BO435" s="179"/>
      <c r="BP435" s="179"/>
      <c r="BQ435" s="179"/>
    </row>
    <row r="436" spans="20:69" customFormat="1" ht="12.75" hidden="1" customHeight="1">
      <c r="T436" s="179"/>
      <c r="U436" s="179"/>
      <c r="V436" s="179"/>
      <c r="W436" s="179"/>
      <c r="X436" s="179"/>
      <c r="Y436" s="179"/>
      <c r="Z436" s="179"/>
      <c r="AA436" s="179"/>
      <c r="AB436" s="179"/>
      <c r="AC436" s="179"/>
      <c r="AD436" s="179"/>
      <c r="AE436" s="179"/>
      <c r="AF436" s="179"/>
      <c r="AG436" s="179"/>
      <c r="AH436" s="178"/>
      <c r="AI436" s="179"/>
      <c r="AJ436" s="179"/>
      <c r="AK436" s="179"/>
      <c r="AL436" s="179"/>
      <c r="AM436" s="179"/>
      <c r="AN436" s="179"/>
      <c r="AO436" s="179"/>
      <c r="AP436" s="179"/>
      <c r="AQ436" s="179"/>
      <c r="AR436" s="179"/>
      <c r="AS436" s="179"/>
      <c r="AT436" s="179"/>
      <c r="AU436" s="179"/>
      <c r="AV436" s="179"/>
      <c r="AW436" s="179"/>
      <c r="AX436" s="179"/>
      <c r="AY436" s="179"/>
      <c r="AZ436" s="179"/>
      <c r="BA436" s="179"/>
      <c r="BB436" s="179"/>
      <c r="BC436" s="179"/>
      <c r="BD436" s="179"/>
      <c r="BE436" s="179"/>
      <c r="BF436" s="179"/>
      <c r="BG436" s="179"/>
      <c r="BH436" s="179"/>
      <c r="BI436" s="179"/>
      <c r="BJ436" s="179"/>
      <c r="BK436" s="179"/>
      <c r="BL436" s="179"/>
      <c r="BM436" s="179"/>
      <c r="BN436" s="179"/>
      <c r="BO436" s="179"/>
      <c r="BP436" s="179"/>
      <c r="BQ436" s="179"/>
    </row>
    <row r="437" spans="20:69" customFormat="1" ht="12.75" hidden="1" customHeight="1">
      <c r="T437" s="179"/>
      <c r="U437" s="179"/>
      <c r="V437" s="179"/>
      <c r="W437" s="179"/>
      <c r="X437" s="179"/>
      <c r="Y437" s="179"/>
      <c r="Z437" s="179"/>
      <c r="AA437" s="179"/>
      <c r="AB437" s="179"/>
      <c r="AC437" s="179"/>
      <c r="AD437" s="179"/>
      <c r="AE437" s="179"/>
      <c r="AF437" s="179"/>
      <c r="AG437" s="179"/>
      <c r="AH437" s="178"/>
      <c r="AI437" s="179"/>
      <c r="AJ437" s="179"/>
      <c r="AK437" s="179"/>
      <c r="AL437" s="179"/>
      <c r="AM437" s="179"/>
      <c r="AN437" s="179"/>
      <c r="AO437" s="179"/>
      <c r="AP437" s="179"/>
      <c r="AQ437" s="179"/>
      <c r="AR437" s="179"/>
      <c r="AS437" s="179"/>
      <c r="AT437" s="179"/>
      <c r="AU437" s="179"/>
      <c r="AV437" s="179"/>
      <c r="AW437" s="179"/>
      <c r="AX437" s="179"/>
      <c r="AY437" s="179"/>
      <c r="AZ437" s="179"/>
      <c r="BA437" s="179"/>
      <c r="BB437" s="179"/>
      <c r="BC437" s="179"/>
      <c r="BD437" s="179"/>
      <c r="BE437" s="179"/>
      <c r="BF437" s="179"/>
      <c r="BG437" s="179"/>
      <c r="BH437" s="179"/>
      <c r="BI437" s="179"/>
      <c r="BJ437" s="179"/>
      <c r="BK437" s="179"/>
      <c r="BL437" s="179"/>
      <c r="BM437" s="179"/>
      <c r="BN437" s="179"/>
      <c r="BO437" s="179"/>
      <c r="BP437" s="179"/>
      <c r="BQ437" s="179"/>
    </row>
    <row r="438" spans="20:69" customFormat="1" ht="12.75" hidden="1" customHeight="1">
      <c r="T438" s="179"/>
      <c r="U438" s="179"/>
      <c r="V438" s="179"/>
      <c r="W438" s="179"/>
      <c r="X438" s="179"/>
      <c r="Y438" s="179"/>
      <c r="Z438" s="179"/>
      <c r="AA438" s="179"/>
      <c r="AB438" s="179"/>
      <c r="AC438" s="179"/>
      <c r="AD438" s="179"/>
      <c r="AE438" s="179"/>
      <c r="AF438" s="179"/>
      <c r="AG438" s="179"/>
      <c r="AH438" s="178"/>
      <c r="AI438" s="179"/>
      <c r="AJ438" s="179"/>
      <c r="AK438" s="179"/>
      <c r="AL438" s="179"/>
      <c r="AM438" s="179"/>
      <c r="AN438" s="179"/>
      <c r="AO438" s="179"/>
      <c r="AP438" s="179"/>
      <c r="AQ438" s="179"/>
      <c r="AR438" s="179"/>
      <c r="AS438" s="179"/>
      <c r="AT438" s="179"/>
      <c r="AU438" s="179"/>
      <c r="AV438" s="179"/>
      <c r="AW438" s="179"/>
      <c r="AX438" s="179"/>
      <c r="AY438" s="179"/>
      <c r="AZ438" s="179"/>
      <c r="BA438" s="179"/>
      <c r="BB438" s="179"/>
      <c r="BC438" s="179"/>
      <c r="BD438" s="179"/>
      <c r="BE438" s="179"/>
      <c r="BF438" s="179"/>
      <c r="BG438" s="179"/>
      <c r="BH438" s="179"/>
      <c r="BI438" s="179"/>
      <c r="BJ438" s="179"/>
      <c r="BK438" s="179"/>
      <c r="BL438" s="179"/>
      <c r="BM438" s="179"/>
      <c r="BN438" s="179"/>
      <c r="BO438" s="179"/>
      <c r="BP438" s="179"/>
      <c r="BQ438" s="179"/>
    </row>
    <row r="439" spans="20:69" customFormat="1" ht="12.75" hidden="1" customHeight="1">
      <c r="T439" s="179"/>
      <c r="U439" s="179"/>
      <c r="V439" s="179"/>
      <c r="W439" s="179"/>
      <c r="X439" s="179"/>
      <c r="Y439" s="179"/>
      <c r="Z439" s="179"/>
      <c r="AA439" s="179"/>
      <c r="AB439" s="179"/>
      <c r="AC439" s="179"/>
      <c r="AD439" s="179"/>
      <c r="AE439" s="179"/>
      <c r="AF439" s="179"/>
      <c r="AG439" s="179"/>
      <c r="AH439" s="178"/>
      <c r="AI439" s="179"/>
      <c r="AJ439" s="179"/>
      <c r="AK439" s="179"/>
      <c r="AL439" s="179"/>
      <c r="AM439" s="179"/>
      <c r="AN439" s="179"/>
      <c r="AO439" s="179"/>
      <c r="AP439" s="179"/>
      <c r="AQ439" s="179"/>
      <c r="AR439" s="179"/>
      <c r="AS439" s="179"/>
      <c r="AT439" s="179"/>
      <c r="AU439" s="179"/>
      <c r="AV439" s="179"/>
      <c r="AW439" s="179"/>
      <c r="AX439" s="179"/>
      <c r="AY439" s="179"/>
      <c r="AZ439" s="179"/>
      <c r="BA439" s="179"/>
      <c r="BB439" s="179"/>
      <c r="BC439" s="179"/>
      <c r="BD439" s="179"/>
      <c r="BE439" s="179"/>
      <c r="BF439" s="179"/>
      <c r="BG439" s="179"/>
      <c r="BH439" s="179"/>
      <c r="BI439" s="179"/>
      <c r="BJ439" s="179"/>
      <c r="BK439" s="179"/>
      <c r="BL439" s="179"/>
      <c r="BM439" s="179"/>
      <c r="BN439" s="179"/>
      <c r="BO439" s="179"/>
      <c r="BP439" s="179"/>
      <c r="BQ439" s="179"/>
    </row>
    <row r="440" spans="20:69" customFormat="1" ht="12.75" hidden="1" customHeight="1">
      <c r="T440" s="179"/>
      <c r="U440" s="179"/>
      <c r="V440" s="179"/>
      <c r="W440" s="179"/>
      <c r="X440" s="179"/>
      <c r="Y440" s="179"/>
      <c r="Z440" s="179"/>
      <c r="AA440" s="179"/>
      <c r="AB440" s="179"/>
      <c r="AC440" s="179"/>
      <c r="AD440" s="179"/>
      <c r="AE440" s="179"/>
      <c r="AF440" s="179"/>
      <c r="AG440" s="179"/>
      <c r="AH440" s="178"/>
      <c r="AI440" s="179"/>
      <c r="AJ440" s="179"/>
      <c r="AK440" s="179"/>
      <c r="AL440" s="179"/>
      <c r="AM440" s="179"/>
      <c r="AN440" s="179"/>
      <c r="AO440" s="179"/>
      <c r="AP440" s="179"/>
      <c r="AQ440" s="179"/>
      <c r="AR440" s="179"/>
      <c r="AS440" s="179"/>
      <c r="AT440" s="179"/>
      <c r="AU440" s="179"/>
      <c r="AV440" s="179"/>
      <c r="AW440" s="179"/>
      <c r="AX440" s="179"/>
      <c r="AY440" s="179"/>
      <c r="AZ440" s="179"/>
      <c r="BA440" s="179"/>
      <c r="BB440" s="179"/>
      <c r="BC440" s="179"/>
      <c r="BD440" s="179"/>
      <c r="BE440" s="179"/>
      <c r="BF440" s="179"/>
      <c r="BG440" s="179"/>
      <c r="BH440" s="179"/>
      <c r="BI440" s="179"/>
      <c r="BJ440" s="179"/>
      <c r="BK440" s="179"/>
      <c r="BL440" s="179"/>
      <c r="BM440" s="179"/>
      <c r="BN440" s="179"/>
      <c r="BO440" s="179"/>
      <c r="BP440" s="179"/>
      <c r="BQ440" s="179"/>
    </row>
    <row r="441" spans="20:69" customFormat="1" ht="12.75" hidden="1" customHeight="1">
      <c r="T441" s="179"/>
      <c r="U441" s="179"/>
      <c r="V441" s="179"/>
      <c r="W441" s="179"/>
      <c r="X441" s="179"/>
      <c r="Y441" s="179"/>
      <c r="Z441" s="179"/>
      <c r="AA441" s="179"/>
      <c r="AB441" s="179"/>
      <c r="AC441" s="179"/>
      <c r="AD441" s="179"/>
      <c r="AE441" s="179"/>
      <c r="AF441" s="179"/>
      <c r="AG441" s="179"/>
      <c r="AH441" s="178"/>
      <c r="AI441" s="179"/>
      <c r="AJ441" s="179"/>
      <c r="AK441" s="179"/>
      <c r="AL441" s="179"/>
      <c r="AM441" s="179"/>
      <c r="AN441" s="179"/>
      <c r="AO441" s="179"/>
      <c r="AP441" s="179"/>
      <c r="AQ441" s="179"/>
      <c r="AR441" s="179"/>
      <c r="AS441" s="179"/>
      <c r="AT441" s="179"/>
      <c r="AU441" s="179"/>
      <c r="AV441" s="179"/>
      <c r="AW441" s="179"/>
      <c r="AX441" s="179"/>
      <c r="AY441" s="179"/>
      <c r="AZ441" s="179"/>
      <c r="BA441" s="179"/>
      <c r="BB441" s="179"/>
      <c r="BC441" s="179"/>
      <c r="BD441" s="179"/>
      <c r="BE441" s="179"/>
      <c r="BF441" s="179"/>
      <c r="BG441" s="179"/>
      <c r="BH441" s="179"/>
      <c r="BI441" s="179"/>
      <c r="BJ441" s="179"/>
      <c r="BK441" s="179"/>
      <c r="BL441" s="179"/>
      <c r="BM441" s="179"/>
      <c r="BN441" s="179"/>
      <c r="BO441" s="179"/>
      <c r="BP441" s="179"/>
      <c r="BQ441" s="179"/>
    </row>
    <row r="442" spans="20:69" customFormat="1" ht="12.75" hidden="1" customHeight="1">
      <c r="T442" s="179"/>
      <c r="U442" s="179"/>
      <c r="V442" s="179"/>
      <c r="W442" s="179"/>
      <c r="X442" s="179"/>
      <c r="Y442" s="179"/>
      <c r="Z442" s="179"/>
      <c r="AA442" s="179"/>
      <c r="AB442" s="179"/>
      <c r="AC442" s="179"/>
      <c r="AD442" s="179"/>
      <c r="AE442" s="179"/>
      <c r="AF442" s="179"/>
      <c r="AG442" s="179"/>
      <c r="AH442" s="178"/>
      <c r="AI442" s="179"/>
      <c r="AJ442" s="179"/>
      <c r="AK442" s="179"/>
      <c r="AL442" s="179"/>
      <c r="AM442" s="179"/>
      <c r="AN442" s="179"/>
      <c r="AO442" s="179"/>
      <c r="AP442" s="179"/>
      <c r="AQ442" s="179"/>
      <c r="AR442" s="179"/>
      <c r="AS442" s="179"/>
      <c r="AT442" s="179"/>
      <c r="AU442" s="179"/>
      <c r="AV442" s="179"/>
      <c r="AW442" s="179"/>
      <c r="AX442" s="179"/>
      <c r="AY442" s="179"/>
      <c r="AZ442" s="179"/>
      <c r="BA442" s="179"/>
      <c r="BB442" s="179"/>
      <c r="BC442" s="179"/>
      <c r="BD442" s="179"/>
      <c r="BE442" s="179"/>
      <c r="BF442" s="179"/>
      <c r="BG442" s="179"/>
      <c r="BH442" s="179"/>
      <c r="BI442" s="179"/>
      <c r="BJ442" s="179"/>
      <c r="BK442" s="179"/>
      <c r="BL442" s="179"/>
      <c r="BM442" s="179"/>
      <c r="BN442" s="179"/>
      <c r="BO442" s="179"/>
      <c r="BP442" s="179"/>
      <c r="BQ442" s="179"/>
    </row>
    <row r="443" spans="20:69" customFormat="1" ht="12.75" hidden="1" customHeight="1">
      <c r="T443" s="179"/>
      <c r="U443" s="179"/>
      <c r="V443" s="179"/>
      <c r="W443" s="179"/>
      <c r="X443" s="179"/>
      <c r="Y443" s="179"/>
      <c r="Z443" s="179"/>
      <c r="AA443" s="179"/>
      <c r="AB443" s="179"/>
      <c r="AC443" s="179"/>
      <c r="AD443" s="179"/>
      <c r="AE443" s="179"/>
      <c r="AF443" s="179"/>
      <c r="AG443" s="179"/>
      <c r="AH443" s="178"/>
      <c r="AI443" s="179"/>
      <c r="AJ443" s="179"/>
      <c r="AK443" s="179"/>
      <c r="AL443" s="179"/>
      <c r="AM443" s="179"/>
      <c r="AN443" s="179"/>
      <c r="AO443" s="179"/>
      <c r="AP443" s="179"/>
      <c r="AQ443" s="179"/>
      <c r="AR443" s="179"/>
      <c r="AS443" s="179"/>
      <c r="AT443" s="179"/>
      <c r="AU443" s="179"/>
      <c r="AV443" s="179"/>
      <c r="AW443" s="179"/>
      <c r="AX443" s="179"/>
      <c r="AY443" s="179"/>
      <c r="AZ443" s="179"/>
      <c r="BA443" s="179"/>
      <c r="BB443" s="179"/>
      <c r="BC443" s="179"/>
      <c r="BD443" s="179"/>
      <c r="BE443" s="179"/>
      <c r="BF443" s="179"/>
      <c r="BG443" s="179"/>
      <c r="BH443" s="179"/>
      <c r="BI443" s="179"/>
      <c r="BJ443" s="179"/>
      <c r="BK443" s="179"/>
      <c r="BL443" s="179"/>
      <c r="BM443" s="179"/>
      <c r="BN443" s="179"/>
      <c r="BO443" s="179"/>
      <c r="BP443" s="179"/>
      <c r="BQ443" s="179"/>
    </row>
    <row r="444" spans="20:69" customFormat="1" ht="12.75" hidden="1" customHeight="1">
      <c r="T444" s="179"/>
      <c r="U444" s="179"/>
      <c r="V444" s="179"/>
      <c r="W444" s="179"/>
      <c r="X444" s="179"/>
      <c r="Y444" s="179"/>
      <c r="Z444" s="179"/>
      <c r="AA444" s="179"/>
      <c r="AB444" s="179"/>
      <c r="AC444" s="179"/>
      <c r="AD444" s="179"/>
      <c r="AE444" s="179"/>
      <c r="AF444" s="179"/>
      <c r="AG444" s="179"/>
      <c r="AH444" s="178"/>
      <c r="AI444" s="179"/>
      <c r="AJ444" s="179"/>
      <c r="AK444" s="179"/>
      <c r="AL444" s="179"/>
      <c r="AM444" s="179"/>
      <c r="AN444" s="179"/>
      <c r="AO444" s="179"/>
      <c r="AP444" s="179"/>
      <c r="AQ444" s="179"/>
      <c r="AR444" s="179"/>
      <c r="AS444" s="179"/>
      <c r="AT444" s="179"/>
      <c r="AU444" s="179"/>
      <c r="AV444" s="179"/>
      <c r="AW444" s="179"/>
      <c r="AX444" s="179"/>
      <c r="AY444" s="179"/>
      <c r="AZ444" s="179"/>
      <c r="BA444" s="179"/>
      <c r="BB444" s="179"/>
      <c r="BC444" s="179"/>
      <c r="BD444" s="179"/>
      <c r="BE444" s="179"/>
      <c r="BF444" s="179"/>
      <c r="BG444" s="179"/>
      <c r="BH444" s="179"/>
      <c r="BI444" s="179"/>
      <c r="BJ444" s="179"/>
      <c r="BK444" s="179"/>
      <c r="BL444" s="179"/>
      <c r="BM444" s="179"/>
      <c r="BN444" s="179"/>
      <c r="BO444" s="179"/>
      <c r="BP444" s="179"/>
      <c r="BQ444" s="179"/>
    </row>
    <row r="445" spans="20:69" customFormat="1" ht="12.75" hidden="1" customHeight="1">
      <c r="T445" s="179"/>
      <c r="U445" s="179"/>
      <c r="V445" s="179"/>
      <c r="W445" s="179"/>
      <c r="X445" s="179"/>
      <c r="Y445" s="179"/>
      <c r="Z445" s="179"/>
      <c r="AA445" s="179"/>
      <c r="AB445" s="179"/>
      <c r="AC445" s="179"/>
      <c r="AD445" s="179"/>
      <c r="AE445" s="179"/>
      <c r="AF445" s="179"/>
      <c r="AG445" s="179"/>
      <c r="AH445" s="178"/>
      <c r="AI445" s="179"/>
      <c r="AJ445" s="179"/>
      <c r="AK445" s="179"/>
      <c r="AL445" s="179"/>
      <c r="AM445" s="179"/>
      <c r="AN445" s="179"/>
      <c r="AO445" s="179"/>
      <c r="AP445" s="179"/>
      <c r="AQ445" s="179"/>
      <c r="AR445" s="179"/>
      <c r="AS445" s="179"/>
      <c r="AT445" s="179"/>
      <c r="AU445" s="179"/>
      <c r="AV445" s="179"/>
      <c r="AW445" s="179"/>
      <c r="AX445" s="179"/>
      <c r="AY445" s="179"/>
      <c r="AZ445" s="179"/>
      <c r="BA445" s="179"/>
      <c r="BB445" s="179"/>
      <c r="BC445" s="179"/>
      <c r="BD445" s="179"/>
      <c r="BE445" s="179"/>
      <c r="BF445" s="179"/>
      <c r="BG445" s="179"/>
      <c r="BH445" s="179"/>
      <c r="BI445" s="179"/>
      <c r="BJ445" s="179"/>
      <c r="BK445" s="179"/>
      <c r="BL445" s="179"/>
      <c r="BM445" s="179"/>
      <c r="BN445" s="179"/>
      <c r="BO445" s="179"/>
      <c r="BP445" s="179"/>
      <c r="BQ445" s="179"/>
    </row>
    <row r="446" spans="20:69" customFormat="1" ht="12.75" hidden="1" customHeight="1">
      <c r="T446" s="179"/>
      <c r="U446" s="179"/>
      <c r="V446" s="179"/>
      <c r="W446" s="179"/>
      <c r="X446" s="179"/>
      <c r="Y446" s="179"/>
      <c r="Z446" s="179"/>
      <c r="AA446" s="179"/>
      <c r="AB446" s="179"/>
      <c r="AC446" s="179"/>
      <c r="AD446" s="179"/>
      <c r="AE446" s="179"/>
      <c r="AF446" s="179"/>
      <c r="AG446" s="179"/>
      <c r="AH446" s="178"/>
      <c r="AI446" s="179"/>
      <c r="AJ446" s="179"/>
      <c r="AK446" s="179"/>
      <c r="AL446" s="179"/>
      <c r="AM446" s="179"/>
      <c r="AN446" s="179"/>
      <c r="AO446" s="179"/>
      <c r="AP446" s="179"/>
      <c r="AQ446" s="179"/>
      <c r="AR446" s="179"/>
      <c r="AS446" s="179"/>
      <c r="AT446" s="179"/>
      <c r="AU446" s="179"/>
      <c r="AV446" s="179"/>
      <c r="AW446" s="179"/>
      <c r="AX446" s="179"/>
      <c r="AY446" s="179"/>
      <c r="AZ446" s="179"/>
      <c r="BA446" s="179"/>
      <c r="BB446" s="179"/>
      <c r="BC446" s="179"/>
      <c r="BD446" s="179"/>
      <c r="BE446" s="179"/>
      <c r="BF446" s="179"/>
      <c r="BG446" s="179"/>
      <c r="BH446" s="179"/>
      <c r="BI446" s="179"/>
      <c r="BJ446" s="179"/>
      <c r="BK446" s="179"/>
      <c r="BL446" s="179"/>
      <c r="BM446" s="179"/>
      <c r="BN446" s="179"/>
      <c r="BO446" s="179"/>
      <c r="BP446" s="179"/>
      <c r="BQ446" s="179"/>
    </row>
    <row r="447" spans="20:69" customFormat="1" ht="12.75" hidden="1" customHeight="1">
      <c r="T447" s="179"/>
      <c r="U447" s="179"/>
      <c r="V447" s="179"/>
      <c r="W447" s="179"/>
      <c r="X447" s="179"/>
      <c r="Y447" s="179"/>
      <c r="Z447" s="179"/>
      <c r="AA447" s="179"/>
      <c r="AB447" s="179"/>
      <c r="AC447" s="179"/>
      <c r="AD447" s="179"/>
      <c r="AE447" s="179"/>
      <c r="AF447" s="179"/>
      <c r="AG447" s="179"/>
      <c r="AH447" s="178"/>
      <c r="AI447" s="179"/>
      <c r="AJ447" s="179"/>
      <c r="AK447" s="179"/>
      <c r="AL447" s="179"/>
      <c r="AM447" s="179"/>
      <c r="AN447" s="179"/>
      <c r="AO447" s="179"/>
      <c r="AP447" s="179"/>
      <c r="AQ447" s="179"/>
      <c r="AR447" s="179"/>
      <c r="AS447" s="179"/>
      <c r="AT447" s="179"/>
      <c r="AU447" s="179"/>
      <c r="AV447" s="179"/>
      <c r="AW447" s="179"/>
      <c r="AX447" s="179"/>
      <c r="AY447" s="179"/>
      <c r="AZ447" s="179"/>
      <c r="BA447" s="179"/>
      <c r="BB447" s="179"/>
      <c r="BC447" s="179"/>
      <c r="BD447" s="179"/>
      <c r="BE447" s="179"/>
      <c r="BF447" s="179"/>
      <c r="BG447" s="179"/>
      <c r="BH447" s="179"/>
      <c r="BI447" s="179"/>
      <c r="BJ447" s="179"/>
      <c r="BK447" s="179"/>
      <c r="BL447" s="179"/>
      <c r="BM447" s="179"/>
      <c r="BN447" s="179"/>
      <c r="BO447" s="179"/>
      <c r="BP447" s="179"/>
      <c r="BQ447" s="179"/>
    </row>
    <row r="448" spans="20:69" customFormat="1" ht="12.75" hidden="1" customHeight="1">
      <c r="T448" s="179"/>
      <c r="U448" s="179"/>
      <c r="V448" s="179"/>
      <c r="W448" s="179"/>
      <c r="X448" s="179"/>
      <c r="Y448" s="179"/>
      <c r="Z448" s="179"/>
      <c r="AA448" s="179"/>
      <c r="AB448" s="179"/>
      <c r="AC448" s="179"/>
      <c r="AD448" s="179"/>
      <c r="AE448" s="179"/>
      <c r="AF448" s="179"/>
      <c r="AG448" s="179"/>
      <c r="AH448" s="178"/>
      <c r="AI448" s="179"/>
      <c r="AJ448" s="179"/>
      <c r="AK448" s="179"/>
      <c r="AL448" s="179"/>
      <c r="AM448" s="179"/>
      <c r="AN448" s="179"/>
      <c r="AO448" s="179"/>
      <c r="AP448" s="179"/>
      <c r="AQ448" s="179"/>
      <c r="AR448" s="179"/>
      <c r="AS448" s="179"/>
      <c r="AT448" s="179"/>
      <c r="AU448" s="179"/>
      <c r="AV448" s="179"/>
      <c r="AW448" s="179"/>
      <c r="AX448" s="179"/>
      <c r="AY448" s="179"/>
      <c r="AZ448" s="179"/>
      <c r="BA448" s="179"/>
      <c r="BB448" s="179"/>
      <c r="BC448" s="179"/>
      <c r="BD448" s="179"/>
      <c r="BE448" s="179"/>
      <c r="BF448" s="179"/>
      <c r="BG448" s="179"/>
      <c r="BH448" s="179"/>
      <c r="BI448" s="179"/>
      <c r="BJ448" s="179"/>
      <c r="BK448" s="179"/>
      <c r="BL448" s="179"/>
      <c r="BM448" s="179"/>
      <c r="BN448" s="179"/>
      <c r="BO448" s="179"/>
      <c r="BP448" s="179"/>
      <c r="BQ448" s="179"/>
    </row>
    <row r="449" spans="20:69" customFormat="1" ht="12.75" hidden="1" customHeight="1">
      <c r="T449" s="179"/>
      <c r="U449" s="179"/>
      <c r="V449" s="179"/>
      <c r="W449" s="179"/>
      <c r="X449" s="179"/>
      <c r="Y449" s="179"/>
      <c r="Z449" s="179"/>
      <c r="AA449" s="179"/>
      <c r="AB449" s="179"/>
      <c r="AC449" s="179"/>
      <c r="AD449" s="179"/>
      <c r="AE449" s="179"/>
      <c r="AF449" s="179"/>
      <c r="AG449" s="179"/>
      <c r="AH449" s="178"/>
      <c r="AI449" s="179"/>
      <c r="AJ449" s="179"/>
      <c r="AK449" s="179"/>
      <c r="AL449" s="179"/>
      <c r="AM449" s="179"/>
      <c r="AN449" s="179"/>
      <c r="AO449" s="179"/>
      <c r="AP449" s="179"/>
      <c r="AQ449" s="179"/>
      <c r="AR449" s="179"/>
      <c r="AS449" s="179"/>
      <c r="AT449" s="179"/>
      <c r="AU449" s="179"/>
      <c r="AV449" s="179"/>
      <c r="AW449" s="179"/>
      <c r="AX449" s="179"/>
      <c r="AY449" s="179"/>
      <c r="AZ449" s="179"/>
      <c r="BA449" s="179"/>
      <c r="BB449" s="179"/>
      <c r="BC449" s="179"/>
      <c r="BD449" s="179"/>
      <c r="BE449" s="179"/>
      <c r="BF449" s="179"/>
      <c r="BG449" s="179"/>
      <c r="BH449" s="179"/>
      <c r="BI449" s="179"/>
      <c r="BJ449" s="179"/>
      <c r="BK449" s="179"/>
      <c r="BL449" s="179"/>
      <c r="BM449" s="179"/>
      <c r="BN449" s="179"/>
      <c r="BO449" s="179"/>
      <c r="BP449" s="179"/>
      <c r="BQ449" s="179"/>
    </row>
    <row r="450" spans="20:69" customFormat="1" ht="12.75" hidden="1" customHeight="1">
      <c r="T450" s="179"/>
      <c r="U450" s="179"/>
      <c r="V450" s="179"/>
      <c r="W450" s="179"/>
      <c r="X450" s="179"/>
      <c r="Y450" s="179"/>
      <c r="Z450" s="179"/>
      <c r="AA450" s="179"/>
      <c r="AB450" s="179"/>
      <c r="AC450" s="179"/>
      <c r="AD450" s="179"/>
      <c r="AE450" s="179"/>
      <c r="AF450" s="179"/>
      <c r="AG450" s="179"/>
      <c r="AH450" s="178"/>
      <c r="AI450" s="179"/>
      <c r="AJ450" s="179"/>
      <c r="AK450" s="179"/>
      <c r="AL450" s="179"/>
      <c r="AM450" s="179"/>
      <c r="AN450" s="179"/>
      <c r="AO450" s="179"/>
      <c r="AP450" s="179"/>
      <c r="AQ450" s="179"/>
      <c r="AR450" s="179"/>
      <c r="AS450" s="179"/>
      <c r="AT450" s="179"/>
      <c r="AU450" s="179"/>
      <c r="AV450" s="179"/>
      <c r="AW450" s="179"/>
      <c r="AX450" s="179"/>
      <c r="AY450" s="179"/>
      <c r="AZ450" s="179"/>
      <c r="BA450" s="179"/>
      <c r="BB450" s="179"/>
      <c r="BC450" s="179"/>
      <c r="BD450" s="179"/>
      <c r="BE450" s="179"/>
      <c r="BF450" s="179"/>
      <c r="BG450" s="179"/>
      <c r="BH450" s="179"/>
      <c r="BI450" s="179"/>
      <c r="BJ450" s="179"/>
      <c r="BK450" s="179"/>
      <c r="BL450" s="179"/>
      <c r="BM450" s="179"/>
      <c r="BN450" s="179"/>
      <c r="BO450" s="179"/>
      <c r="BP450" s="179"/>
      <c r="BQ450" s="179"/>
    </row>
    <row r="451" spans="20:69" customFormat="1" ht="12.75" hidden="1" customHeight="1">
      <c r="T451" s="179"/>
      <c r="U451" s="179"/>
      <c r="V451" s="179"/>
      <c r="W451" s="179"/>
      <c r="X451" s="179"/>
      <c r="Y451" s="179"/>
      <c r="Z451" s="179"/>
      <c r="AA451" s="179"/>
      <c r="AB451" s="179"/>
      <c r="AC451" s="179"/>
      <c r="AD451" s="179"/>
      <c r="AE451" s="179"/>
      <c r="AF451" s="179"/>
      <c r="AG451" s="179"/>
      <c r="AH451" s="178"/>
      <c r="AI451" s="179"/>
      <c r="AJ451" s="179"/>
      <c r="AK451" s="179"/>
      <c r="AL451" s="179"/>
      <c r="AM451" s="179"/>
      <c r="AN451" s="179"/>
      <c r="AO451" s="179"/>
      <c r="AP451" s="179"/>
      <c r="AQ451" s="179"/>
      <c r="AR451" s="179"/>
      <c r="AS451" s="179"/>
      <c r="AT451" s="179"/>
      <c r="AU451" s="179"/>
      <c r="AV451" s="179"/>
      <c r="AW451" s="179"/>
      <c r="AX451" s="179"/>
      <c r="AY451" s="179"/>
      <c r="AZ451" s="179"/>
      <c r="BA451" s="179"/>
      <c r="BB451" s="179"/>
      <c r="BC451" s="179"/>
      <c r="BD451" s="179"/>
      <c r="BE451" s="179"/>
      <c r="BF451" s="179"/>
      <c r="BG451" s="179"/>
      <c r="BH451" s="179"/>
      <c r="BI451" s="179"/>
      <c r="BJ451" s="179"/>
      <c r="BK451" s="179"/>
      <c r="BL451" s="179"/>
      <c r="BM451" s="179"/>
      <c r="BN451" s="179"/>
      <c r="BO451" s="179"/>
      <c r="BP451" s="179"/>
      <c r="BQ451" s="179"/>
    </row>
    <row r="452" spans="20:69" customFormat="1" ht="12.75" hidden="1" customHeight="1">
      <c r="T452" s="179"/>
      <c r="U452" s="179"/>
      <c r="V452" s="179"/>
      <c r="W452" s="179"/>
      <c r="X452" s="179"/>
      <c r="Y452" s="179"/>
      <c r="Z452" s="179"/>
      <c r="AA452" s="179"/>
      <c r="AB452" s="179"/>
      <c r="AC452" s="179"/>
      <c r="AD452" s="179"/>
      <c r="AE452" s="179"/>
      <c r="AF452" s="179"/>
      <c r="AG452" s="179"/>
      <c r="AH452" s="178"/>
      <c r="AI452" s="179"/>
      <c r="AJ452" s="179"/>
      <c r="AK452" s="179"/>
      <c r="AL452" s="179"/>
      <c r="AM452" s="179"/>
      <c r="AN452" s="179"/>
      <c r="AO452" s="179"/>
      <c r="AP452" s="179"/>
      <c r="AQ452" s="179"/>
      <c r="AR452" s="179"/>
      <c r="AS452" s="179"/>
      <c r="AT452" s="179"/>
      <c r="AU452" s="179"/>
      <c r="AV452" s="179"/>
      <c r="AW452" s="179"/>
      <c r="AX452" s="179"/>
      <c r="AY452" s="179"/>
      <c r="AZ452" s="179"/>
      <c r="BA452" s="179"/>
      <c r="BB452" s="179"/>
      <c r="BC452" s="179"/>
      <c r="BD452" s="179"/>
      <c r="BE452" s="179"/>
      <c r="BF452" s="179"/>
      <c r="BG452" s="179"/>
      <c r="BH452" s="179"/>
      <c r="BI452" s="179"/>
      <c r="BJ452" s="179"/>
      <c r="BK452" s="179"/>
      <c r="BL452" s="179"/>
      <c r="BM452" s="179"/>
      <c r="BN452" s="179"/>
      <c r="BO452" s="179"/>
      <c r="BP452" s="179"/>
      <c r="BQ452" s="179"/>
    </row>
    <row r="453" spans="20:69" customFormat="1" ht="12.75" hidden="1" customHeight="1">
      <c r="T453" s="179"/>
      <c r="U453" s="179"/>
      <c r="V453" s="179"/>
      <c r="W453" s="179"/>
      <c r="X453" s="179"/>
      <c r="Y453" s="179"/>
      <c r="Z453" s="179"/>
      <c r="AA453" s="179"/>
      <c r="AB453" s="179"/>
      <c r="AC453" s="179"/>
      <c r="AD453" s="179"/>
      <c r="AE453" s="179"/>
      <c r="AF453" s="179"/>
      <c r="AG453" s="179"/>
      <c r="AH453" s="178"/>
      <c r="AI453" s="179"/>
      <c r="AJ453" s="179"/>
      <c r="AK453" s="179"/>
      <c r="AL453" s="179"/>
      <c r="AM453" s="179"/>
      <c r="AN453" s="179"/>
      <c r="AO453" s="179"/>
      <c r="AP453" s="179"/>
      <c r="AQ453" s="179"/>
      <c r="AR453" s="179"/>
      <c r="AS453" s="179"/>
      <c r="AT453" s="179"/>
      <c r="AU453" s="179"/>
      <c r="AV453" s="179"/>
      <c r="AW453" s="179"/>
      <c r="AX453" s="179"/>
      <c r="AY453" s="179"/>
      <c r="AZ453" s="179"/>
      <c r="BA453" s="179"/>
      <c r="BB453" s="179"/>
      <c r="BC453" s="179"/>
      <c r="BD453" s="179"/>
      <c r="BE453" s="179"/>
      <c r="BF453" s="179"/>
      <c r="BG453" s="179"/>
      <c r="BH453" s="179"/>
      <c r="BI453" s="179"/>
      <c r="BJ453" s="179"/>
      <c r="BK453" s="179"/>
      <c r="BL453" s="179"/>
      <c r="BM453" s="179"/>
      <c r="BN453" s="179"/>
      <c r="BO453" s="179"/>
      <c r="BP453" s="179"/>
      <c r="BQ453" s="179"/>
    </row>
    <row r="454" spans="20:69" customFormat="1" ht="12.75" hidden="1" customHeight="1">
      <c r="T454" s="179"/>
      <c r="U454" s="179"/>
      <c r="V454" s="179"/>
      <c r="W454" s="179"/>
      <c r="X454" s="179"/>
      <c r="Y454" s="179"/>
      <c r="Z454" s="179"/>
      <c r="AA454" s="179"/>
      <c r="AB454" s="179"/>
      <c r="AC454" s="179"/>
      <c r="AD454" s="179"/>
      <c r="AE454" s="179"/>
      <c r="AF454" s="179"/>
      <c r="AG454" s="179"/>
      <c r="AH454" s="178"/>
      <c r="AI454" s="179"/>
      <c r="AJ454" s="179"/>
      <c r="AK454" s="179"/>
      <c r="AL454" s="179"/>
      <c r="AM454" s="179"/>
      <c r="AN454" s="179"/>
      <c r="AO454" s="179"/>
      <c r="AP454" s="179"/>
      <c r="AQ454" s="179"/>
      <c r="AR454" s="179"/>
      <c r="AS454" s="179"/>
      <c r="AT454" s="179"/>
      <c r="AU454" s="179"/>
      <c r="AV454" s="179"/>
      <c r="AW454" s="179"/>
      <c r="AX454" s="179"/>
      <c r="AY454" s="179"/>
      <c r="AZ454" s="179"/>
      <c r="BA454" s="179"/>
      <c r="BB454" s="179"/>
      <c r="BC454" s="179"/>
      <c r="BD454" s="179"/>
      <c r="BE454" s="179"/>
      <c r="BF454" s="179"/>
      <c r="BG454" s="179"/>
      <c r="BH454" s="179"/>
      <c r="BI454" s="179"/>
      <c r="BJ454" s="179"/>
      <c r="BK454" s="179"/>
      <c r="BL454" s="179"/>
      <c r="BM454" s="179"/>
      <c r="BN454" s="179"/>
      <c r="BO454" s="179"/>
      <c r="BP454" s="179"/>
      <c r="BQ454" s="179"/>
    </row>
    <row r="455" spans="20:69" customFormat="1" ht="12.75" hidden="1" customHeight="1">
      <c r="T455" s="179"/>
      <c r="U455" s="179"/>
      <c r="V455" s="179"/>
      <c r="W455" s="179"/>
      <c r="X455" s="179"/>
      <c r="Y455" s="179"/>
      <c r="Z455" s="179"/>
      <c r="AA455" s="179"/>
      <c r="AB455" s="179"/>
      <c r="AC455" s="179"/>
      <c r="AD455" s="179"/>
      <c r="AE455" s="179"/>
      <c r="AF455" s="179"/>
      <c r="AG455" s="179"/>
      <c r="AH455" s="178"/>
      <c r="AI455" s="179"/>
      <c r="AJ455" s="179"/>
      <c r="AK455" s="179"/>
      <c r="AL455" s="179"/>
      <c r="AM455" s="179"/>
      <c r="AN455" s="179"/>
      <c r="AO455" s="179"/>
      <c r="AP455" s="179"/>
      <c r="AQ455" s="179"/>
      <c r="AR455" s="179"/>
      <c r="AS455" s="179"/>
      <c r="AT455" s="179"/>
      <c r="AU455" s="179"/>
      <c r="AV455" s="179"/>
      <c r="AW455" s="179"/>
      <c r="AX455" s="179"/>
      <c r="AY455" s="179"/>
      <c r="AZ455" s="179"/>
      <c r="BA455" s="179"/>
      <c r="BB455" s="179"/>
      <c r="BC455" s="179"/>
      <c r="BD455" s="179"/>
      <c r="BE455" s="179"/>
      <c r="BF455" s="179"/>
      <c r="BG455" s="179"/>
      <c r="BH455" s="179"/>
      <c r="BI455" s="179"/>
      <c r="BJ455" s="179"/>
      <c r="BK455" s="179"/>
      <c r="BL455" s="179"/>
      <c r="BM455" s="179"/>
      <c r="BN455" s="179"/>
      <c r="BO455" s="179"/>
      <c r="BP455" s="179"/>
      <c r="BQ455" s="179"/>
    </row>
    <row r="456" spans="20:69" customFormat="1" ht="12.75" hidden="1" customHeight="1">
      <c r="T456" s="179"/>
      <c r="U456" s="179"/>
      <c r="V456" s="179"/>
      <c r="W456" s="179"/>
      <c r="X456" s="179"/>
      <c r="Y456" s="179"/>
      <c r="Z456" s="179"/>
      <c r="AA456" s="179"/>
      <c r="AB456" s="179"/>
      <c r="AC456" s="179"/>
      <c r="AD456" s="179"/>
      <c r="AE456" s="179"/>
      <c r="AF456" s="179"/>
      <c r="AG456" s="179"/>
      <c r="AH456" s="178"/>
      <c r="AI456" s="179"/>
      <c r="AJ456" s="179"/>
      <c r="AK456" s="179"/>
      <c r="AL456" s="179"/>
      <c r="AM456" s="179"/>
      <c r="AN456" s="179"/>
      <c r="AO456" s="179"/>
      <c r="AP456" s="179"/>
      <c r="AQ456" s="179"/>
      <c r="AR456" s="179"/>
      <c r="AS456" s="179"/>
      <c r="AT456" s="179"/>
      <c r="AU456" s="179"/>
      <c r="AV456" s="179"/>
      <c r="AW456" s="179"/>
      <c r="AX456" s="179"/>
      <c r="AY456" s="179"/>
      <c r="AZ456" s="179"/>
      <c r="BA456" s="179"/>
      <c r="BB456" s="179"/>
      <c r="BC456" s="179"/>
      <c r="BD456" s="179"/>
      <c r="BE456" s="179"/>
      <c r="BF456" s="179"/>
      <c r="BG456" s="179"/>
      <c r="BH456" s="179"/>
      <c r="BI456" s="179"/>
      <c r="BJ456" s="179"/>
      <c r="BK456" s="179"/>
      <c r="BL456" s="179"/>
      <c r="BM456" s="179"/>
      <c r="BN456" s="179"/>
      <c r="BO456" s="179"/>
      <c r="BP456" s="179"/>
      <c r="BQ456" s="179"/>
    </row>
    <row r="457" spans="20:69" customFormat="1" ht="12.75" hidden="1" customHeight="1">
      <c r="T457" s="179"/>
      <c r="U457" s="179"/>
      <c r="V457" s="179"/>
      <c r="W457" s="179"/>
      <c r="X457" s="179"/>
      <c r="Y457" s="179"/>
      <c r="Z457" s="179"/>
      <c r="AA457" s="179"/>
      <c r="AB457" s="179"/>
      <c r="AC457" s="179"/>
      <c r="AD457" s="179"/>
      <c r="AE457" s="179"/>
      <c r="AF457" s="179"/>
      <c r="AG457" s="179"/>
      <c r="AH457" s="178"/>
      <c r="AI457" s="179"/>
      <c r="AJ457" s="179"/>
      <c r="AK457" s="179"/>
      <c r="AL457" s="179"/>
      <c r="AM457" s="179"/>
      <c r="AN457" s="179"/>
      <c r="AO457" s="179"/>
      <c r="AP457" s="179"/>
      <c r="AQ457" s="179"/>
      <c r="AR457" s="179"/>
      <c r="AS457" s="179"/>
      <c r="AT457" s="179"/>
      <c r="AU457" s="179"/>
      <c r="AV457" s="179"/>
      <c r="AW457" s="179"/>
      <c r="AX457" s="179"/>
      <c r="AY457" s="179"/>
      <c r="AZ457" s="179"/>
      <c r="BA457" s="179"/>
      <c r="BB457" s="179"/>
      <c r="BC457" s="179"/>
      <c r="BD457" s="179"/>
      <c r="BE457" s="179"/>
      <c r="BF457" s="179"/>
      <c r="BG457" s="179"/>
      <c r="BH457" s="179"/>
      <c r="BI457" s="179"/>
      <c r="BJ457" s="179"/>
      <c r="BK457" s="179"/>
      <c r="BL457" s="179"/>
      <c r="BM457" s="179"/>
      <c r="BN457" s="179"/>
      <c r="BO457" s="179"/>
      <c r="BP457" s="179"/>
      <c r="BQ457" s="179"/>
    </row>
    <row r="458" spans="20:69" customFormat="1" ht="12.75" hidden="1" customHeight="1">
      <c r="T458" s="179"/>
      <c r="U458" s="179"/>
      <c r="V458" s="179"/>
      <c r="W458" s="179"/>
      <c r="X458" s="179"/>
      <c r="Y458" s="179"/>
      <c r="Z458" s="179"/>
      <c r="AA458" s="179"/>
      <c r="AB458" s="179"/>
      <c r="AC458" s="179"/>
      <c r="AD458" s="179"/>
      <c r="AE458" s="179"/>
      <c r="AF458" s="179"/>
      <c r="AG458" s="179"/>
      <c r="AH458" s="178"/>
      <c r="AI458" s="179"/>
      <c r="AJ458" s="179"/>
      <c r="AK458" s="179"/>
      <c r="AL458" s="179"/>
      <c r="AM458" s="179"/>
      <c r="AN458" s="179"/>
      <c r="AO458" s="179"/>
      <c r="AP458" s="179"/>
      <c r="AQ458" s="179"/>
      <c r="AR458" s="179"/>
      <c r="AS458" s="179"/>
      <c r="AT458" s="179"/>
      <c r="AU458" s="179"/>
      <c r="AV458" s="179"/>
      <c r="AW458" s="179"/>
      <c r="AX458" s="179"/>
      <c r="AY458" s="179"/>
      <c r="AZ458" s="179"/>
      <c r="BA458" s="179"/>
      <c r="BB458" s="179"/>
      <c r="BC458" s="179"/>
      <c r="BD458" s="179"/>
      <c r="BE458" s="179"/>
      <c r="BF458" s="179"/>
      <c r="BG458" s="179"/>
      <c r="BH458" s="179"/>
      <c r="BI458" s="179"/>
      <c r="BJ458" s="179"/>
      <c r="BK458" s="179"/>
      <c r="BL458" s="179"/>
      <c r="BM458" s="179"/>
      <c r="BN458" s="179"/>
      <c r="BO458" s="179"/>
      <c r="BP458" s="179"/>
      <c r="BQ458" s="179"/>
    </row>
    <row r="459" spans="20:69" customFormat="1" ht="12.75" hidden="1" customHeight="1">
      <c r="T459" s="179"/>
      <c r="U459" s="179"/>
      <c r="V459" s="179"/>
      <c r="W459" s="179"/>
      <c r="X459" s="179"/>
      <c r="Y459" s="179"/>
      <c r="Z459" s="179"/>
      <c r="AA459" s="179"/>
      <c r="AB459" s="179"/>
      <c r="AC459" s="179"/>
      <c r="AD459" s="179"/>
      <c r="AE459" s="179"/>
      <c r="AF459" s="179"/>
      <c r="AG459" s="179"/>
      <c r="AH459" s="178"/>
      <c r="AI459" s="179"/>
      <c r="AJ459" s="179"/>
      <c r="AK459" s="179"/>
      <c r="AL459" s="179"/>
      <c r="AM459" s="179"/>
      <c r="AN459" s="179"/>
      <c r="AO459" s="179"/>
      <c r="AP459" s="179"/>
      <c r="AQ459" s="179"/>
      <c r="AR459" s="179"/>
      <c r="AS459" s="179"/>
      <c r="AT459" s="179"/>
      <c r="AU459" s="179"/>
      <c r="AV459" s="179"/>
      <c r="AW459" s="179"/>
      <c r="AX459" s="179"/>
      <c r="AY459" s="179"/>
      <c r="AZ459" s="179"/>
      <c r="BA459" s="179"/>
      <c r="BB459" s="179"/>
      <c r="BC459" s="179"/>
      <c r="BD459" s="179"/>
      <c r="BE459" s="179"/>
      <c r="BF459" s="179"/>
      <c r="BG459" s="179"/>
      <c r="BH459" s="179"/>
      <c r="BI459" s="179"/>
      <c r="BJ459" s="179"/>
      <c r="BK459" s="179"/>
      <c r="BL459" s="179"/>
      <c r="BM459" s="179"/>
      <c r="BN459" s="179"/>
      <c r="BO459" s="179"/>
      <c r="BP459" s="179"/>
      <c r="BQ459" s="179"/>
    </row>
    <row r="460" spans="20:69" customFormat="1" ht="12.75" hidden="1" customHeight="1">
      <c r="T460" s="179"/>
      <c r="U460" s="179"/>
      <c r="V460" s="179"/>
      <c r="W460" s="179"/>
      <c r="X460" s="179"/>
      <c r="Y460" s="179"/>
      <c r="Z460" s="179"/>
      <c r="AA460" s="179"/>
      <c r="AB460" s="179"/>
      <c r="AC460" s="179"/>
      <c r="AD460" s="179"/>
      <c r="AE460" s="179"/>
      <c r="AF460" s="179"/>
      <c r="AG460" s="179"/>
      <c r="AH460" s="178"/>
      <c r="AI460" s="179"/>
      <c r="AJ460" s="179"/>
      <c r="AK460" s="179"/>
      <c r="AL460" s="179"/>
      <c r="AM460" s="179"/>
      <c r="AN460" s="179"/>
      <c r="AO460" s="179"/>
      <c r="AP460" s="179"/>
      <c r="AQ460" s="179"/>
      <c r="AR460" s="179"/>
      <c r="AS460" s="179"/>
      <c r="AT460" s="179"/>
      <c r="AU460" s="179"/>
      <c r="AV460" s="179"/>
      <c r="AW460" s="179"/>
      <c r="AX460" s="179"/>
      <c r="AY460" s="179"/>
      <c r="AZ460" s="179"/>
      <c r="BA460" s="179"/>
      <c r="BB460" s="179"/>
      <c r="BC460" s="179"/>
      <c r="BD460" s="179"/>
      <c r="BE460" s="179"/>
      <c r="BF460" s="179"/>
      <c r="BG460" s="179"/>
      <c r="BH460" s="179"/>
      <c r="BI460" s="179"/>
      <c r="BJ460" s="179"/>
      <c r="BK460" s="179"/>
      <c r="BL460" s="179"/>
      <c r="BM460" s="179"/>
      <c r="BN460" s="179"/>
      <c r="BO460" s="179"/>
      <c r="BP460" s="179"/>
      <c r="BQ460" s="179"/>
    </row>
    <row r="461" spans="20:69" customFormat="1" ht="12.75" hidden="1" customHeight="1">
      <c r="T461" s="179"/>
      <c r="U461" s="179"/>
      <c r="V461" s="179"/>
      <c r="W461" s="179"/>
      <c r="X461" s="179"/>
      <c r="Y461" s="179"/>
      <c r="Z461" s="179"/>
      <c r="AA461" s="179"/>
      <c r="AB461" s="179"/>
      <c r="AC461" s="179"/>
      <c r="AD461" s="179"/>
      <c r="AE461" s="179"/>
      <c r="AF461" s="179"/>
      <c r="AG461" s="179"/>
      <c r="AH461" s="178"/>
      <c r="AI461" s="179"/>
      <c r="AJ461" s="179"/>
      <c r="AK461" s="179"/>
      <c r="AL461" s="179"/>
      <c r="AM461" s="179"/>
      <c r="AN461" s="179"/>
      <c r="AO461" s="179"/>
      <c r="AP461" s="179"/>
      <c r="AQ461" s="179"/>
      <c r="AR461" s="179"/>
      <c r="AS461" s="179"/>
      <c r="AT461" s="179"/>
      <c r="AU461" s="179"/>
      <c r="AV461" s="179"/>
      <c r="AW461" s="179"/>
      <c r="AX461" s="179"/>
      <c r="AY461" s="179"/>
      <c r="AZ461" s="179"/>
      <c r="BA461" s="179"/>
      <c r="BB461" s="179"/>
      <c r="BC461" s="179"/>
      <c r="BD461" s="179"/>
      <c r="BE461" s="179"/>
      <c r="BF461" s="179"/>
      <c r="BG461" s="179"/>
      <c r="BH461" s="179"/>
      <c r="BI461" s="179"/>
      <c r="BJ461" s="179"/>
      <c r="BK461" s="179"/>
      <c r="BL461" s="179"/>
      <c r="BM461" s="179"/>
      <c r="BN461" s="179"/>
      <c r="BO461" s="179"/>
      <c r="BP461" s="179"/>
      <c r="BQ461" s="179"/>
    </row>
    <row r="462" spans="20:69" customFormat="1" ht="12.75" hidden="1" customHeight="1">
      <c r="T462" s="179"/>
      <c r="U462" s="179"/>
      <c r="V462" s="179"/>
      <c r="W462" s="179"/>
      <c r="X462" s="179"/>
      <c r="Y462" s="179"/>
      <c r="Z462" s="179"/>
      <c r="AA462" s="179"/>
      <c r="AB462" s="179"/>
      <c r="AC462" s="179"/>
      <c r="AD462" s="179"/>
      <c r="AE462" s="179"/>
      <c r="AF462" s="179"/>
      <c r="AG462" s="179"/>
      <c r="AH462" s="178"/>
      <c r="AI462" s="179"/>
      <c r="AJ462" s="179"/>
      <c r="AK462" s="179"/>
      <c r="AL462" s="179"/>
      <c r="AM462" s="179"/>
      <c r="AN462" s="179"/>
      <c r="AO462" s="179"/>
      <c r="AP462" s="179"/>
      <c r="AQ462" s="179"/>
      <c r="AR462" s="179"/>
      <c r="AS462" s="179"/>
      <c r="AT462" s="179"/>
      <c r="AU462" s="179"/>
      <c r="AV462" s="179"/>
      <c r="AW462" s="179"/>
      <c r="AX462" s="179"/>
      <c r="AY462" s="179"/>
      <c r="AZ462" s="179"/>
      <c r="BA462" s="179"/>
      <c r="BB462" s="179"/>
      <c r="BC462" s="179"/>
      <c r="BD462" s="179"/>
      <c r="BE462" s="179"/>
      <c r="BF462" s="179"/>
      <c r="BG462" s="179"/>
      <c r="BH462" s="179"/>
      <c r="BI462" s="179"/>
      <c r="BJ462" s="179"/>
      <c r="BK462" s="179"/>
      <c r="BL462" s="179"/>
      <c r="BM462" s="179"/>
      <c r="BN462" s="179"/>
      <c r="BO462" s="179"/>
      <c r="BP462" s="179"/>
      <c r="BQ462" s="179"/>
    </row>
    <row r="463" spans="20:69" customFormat="1" ht="12.75" hidden="1" customHeight="1">
      <c r="T463" s="179"/>
      <c r="U463" s="179"/>
      <c r="V463" s="179"/>
      <c r="W463" s="179"/>
      <c r="X463" s="179"/>
      <c r="Y463" s="179"/>
      <c r="Z463" s="179"/>
      <c r="AA463" s="179"/>
      <c r="AB463" s="179"/>
      <c r="AC463" s="179"/>
      <c r="AD463" s="179"/>
      <c r="AE463" s="179"/>
      <c r="AF463" s="179"/>
      <c r="AG463" s="179"/>
      <c r="AH463" s="178"/>
      <c r="AI463" s="179"/>
      <c r="AJ463" s="179"/>
      <c r="AK463" s="179"/>
      <c r="AL463" s="179"/>
      <c r="AM463" s="179"/>
      <c r="AN463" s="179"/>
      <c r="AO463" s="179"/>
      <c r="AP463" s="179"/>
      <c r="AQ463" s="179"/>
      <c r="AR463" s="179"/>
      <c r="AS463" s="179"/>
      <c r="AT463" s="179"/>
      <c r="AU463" s="179"/>
      <c r="AV463" s="179"/>
      <c r="AW463" s="179"/>
      <c r="AX463" s="179"/>
      <c r="AY463" s="179"/>
      <c r="AZ463" s="179"/>
      <c r="BA463" s="179"/>
      <c r="BB463" s="179"/>
      <c r="BC463" s="179"/>
      <c r="BD463" s="179"/>
      <c r="BE463" s="179"/>
      <c r="BF463" s="179"/>
      <c r="BG463" s="179"/>
      <c r="BH463" s="179"/>
      <c r="BI463" s="179"/>
      <c r="BJ463" s="179"/>
      <c r="BK463" s="179"/>
      <c r="BL463" s="179"/>
      <c r="BM463" s="179"/>
      <c r="BN463" s="179"/>
      <c r="BO463" s="179"/>
      <c r="BP463" s="179"/>
      <c r="BQ463" s="179"/>
    </row>
    <row r="464" spans="20:69" customFormat="1" ht="12.75" hidden="1" customHeight="1">
      <c r="T464" s="179"/>
      <c r="U464" s="179"/>
      <c r="V464" s="179"/>
      <c r="W464" s="179"/>
      <c r="X464" s="179"/>
      <c r="Y464" s="179"/>
      <c r="Z464" s="179"/>
      <c r="AA464" s="179"/>
      <c r="AB464" s="179"/>
      <c r="AC464" s="179"/>
      <c r="AD464" s="179"/>
      <c r="AE464" s="179"/>
      <c r="AF464" s="179"/>
      <c r="AG464" s="179"/>
      <c r="AH464" s="178"/>
      <c r="AI464" s="179"/>
      <c r="AJ464" s="179"/>
      <c r="AK464" s="179"/>
      <c r="AL464" s="179"/>
      <c r="AM464" s="179"/>
      <c r="AN464" s="179"/>
      <c r="AO464" s="179"/>
      <c r="AP464" s="179"/>
      <c r="AQ464" s="179"/>
      <c r="AR464" s="179"/>
      <c r="AS464" s="179"/>
      <c r="AT464" s="179"/>
      <c r="AU464" s="179"/>
      <c r="AV464" s="179"/>
      <c r="AW464" s="179"/>
      <c r="AX464" s="179"/>
      <c r="AY464" s="179"/>
      <c r="AZ464" s="179"/>
      <c r="BA464" s="179"/>
      <c r="BB464" s="179"/>
      <c r="BC464" s="179"/>
      <c r="BD464" s="179"/>
      <c r="BE464" s="179"/>
      <c r="BF464" s="179"/>
      <c r="BG464" s="179"/>
      <c r="BH464" s="179"/>
      <c r="BI464" s="179"/>
      <c r="BJ464" s="179"/>
      <c r="BK464" s="179"/>
      <c r="BL464" s="179"/>
      <c r="BM464" s="179"/>
      <c r="BN464" s="179"/>
      <c r="BO464" s="179"/>
      <c r="BP464" s="179"/>
      <c r="BQ464" s="179"/>
    </row>
    <row r="465" spans="20:69" customFormat="1" ht="12.75" hidden="1" customHeight="1">
      <c r="T465" s="179"/>
      <c r="U465" s="179"/>
      <c r="V465" s="179"/>
      <c r="W465" s="179"/>
      <c r="X465" s="179"/>
      <c r="Y465" s="179"/>
      <c r="Z465" s="179"/>
      <c r="AA465" s="179"/>
      <c r="AB465" s="179"/>
      <c r="AC465" s="179"/>
      <c r="AD465" s="179"/>
      <c r="AE465" s="179"/>
      <c r="AF465" s="179"/>
      <c r="AG465" s="179"/>
      <c r="AH465" s="178"/>
      <c r="AI465" s="179"/>
      <c r="AJ465" s="179"/>
      <c r="AK465" s="179"/>
      <c r="AL465" s="179"/>
      <c r="AM465" s="179"/>
      <c r="AN465" s="179"/>
      <c r="AO465" s="179"/>
      <c r="AP465" s="179"/>
      <c r="AQ465" s="179"/>
      <c r="AR465" s="179"/>
      <c r="AS465" s="179"/>
      <c r="AT465" s="179"/>
      <c r="AU465" s="179"/>
      <c r="AV465" s="179"/>
      <c r="AW465" s="179"/>
      <c r="AX465" s="179"/>
      <c r="AY465" s="179"/>
      <c r="AZ465" s="179"/>
      <c r="BA465" s="179"/>
      <c r="BB465" s="179"/>
      <c r="BC465" s="179"/>
      <c r="BD465" s="179"/>
      <c r="BE465" s="179"/>
      <c r="BF465" s="179"/>
      <c r="BG465" s="179"/>
      <c r="BH465" s="179"/>
      <c r="BI465" s="179"/>
      <c r="BJ465" s="179"/>
      <c r="BK465" s="179"/>
      <c r="BL465" s="179"/>
      <c r="BM465" s="179"/>
      <c r="BN465" s="179"/>
      <c r="BO465" s="179"/>
      <c r="BP465" s="179"/>
      <c r="BQ465" s="179"/>
    </row>
    <row r="466" spans="20:69" customFormat="1" ht="12.75" hidden="1" customHeight="1">
      <c r="T466" s="179"/>
      <c r="U466" s="179"/>
      <c r="V466" s="179"/>
      <c r="W466" s="179"/>
      <c r="X466" s="179"/>
      <c r="Y466" s="179"/>
      <c r="Z466" s="179"/>
      <c r="AA466" s="179"/>
      <c r="AB466" s="179"/>
      <c r="AC466" s="179"/>
      <c r="AD466" s="179"/>
      <c r="AE466" s="179"/>
      <c r="AF466" s="179"/>
      <c r="AG466" s="179"/>
      <c r="AH466" s="178"/>
      <c r="AI466" s="179"/>
      <c r="AJ466" s="179"/>
      <c r="AK466" s="179"/>
      <c r="AL466" s="179"/>
      <c r="AM466" s="179"/>
      <c r="AN466" s="179"/>
      <c r="AO466" s="179"/>
      <c r="AP466" s="179"/>
      <c r="AQ466" s="179"/>
      <c r="AR466" s="179"/>
      <c r="AS466" s="179"/>
      <c r="AT466" s="179"/>
      <c r="AU466" s="179"/>
      <c r="AV466" s="179"/>
      <c r="AW466" s="179"/>
      <c r="AX466" s="179"/>
      <c r="AY466" s="179"/>
      <c r="AZ466" s="179"/>
      <c r="BA466" s="179"/>
      <c r="BB466" s="179"/>
      <c r="BC466" s="179"/>
      <c r="BD466" s="179"/>
      <c r="BE466" s="179"/>
      <c r="BF466" s="179"/>
      <c r="BG466" s="179"/>
      <c r="BH466" s="179"/>
      <c r="BI466" s="179"/>
      <c r="BJ466" s="179"/>
      <c r="BK466" s="179"/>
      <c r="BL466" s="179"/>
      <c r="BM466" s="179"/>
      <c r="BN466" s="179"/>
      <c r="BO466" s="179"/>
      <c r="BP466" s="179"/>
      <c r="BQ466" s="179"/>
    </row>
    <row r="467" spans="20:69" customFormat="1" ht="12.75" hidden="1" customHeight="1">
      <c r="T467" s="179"/>
      <c r="U467" s="179"/>
      <c r="V467" s="179"/>
      <c r="W467" s="179"/>
      <c r="X467" s="179"/>
      <c r="Y467" s="179"/>
      <c r="Z467" s="179"/>
      <c r="AA467" s="179"/>
      <c r="AB467" s="179"/>
      <c r="AC467" s="179"/>
      <c r="AD467" s="179"/>
      <c r="AE467" s="179"/>
      <c r="AF467" s="179"/>
      <c r="AG467" s="179"/>
      <c r="AH467" s="178"/>
      <c r="AI467" s="179"/>
      <c r="AJ467" s="179"/>
      <c r="AK467" s="179"/>
      <c r="AL467" s="179"/>
      <c r="AM467" s="179"/>
      <c r="AN467" s="179"/>
      <c r="AO467" s="179"/>
      <c r="AP467" s="179"/>
      <c r="AQ467" s="179"/>
      <c r="AR467" s="179"/>
      <c r="AS467" s="179"/>
      <c r="AT467" s="179"/>
      <c r="AU467" s="179"/>
      <c r="AV467" s="179"/>
      <c r="AW467" s="179"/>
      <c r="AX467" s="179"/>
      <c r="AY467" s="179"/>
      <c r="AZ467" s="179"/>
      <c r="BA467" s="179"/>
      <c r="BB467" s="179"/>
      <c r="BC467" s="179"/>
      <c r="BD467" s="179"/>
      <c r="BE467" s="179"/>
      <c r="BF467" s="179"/>
      <c r="BG467" s="179"/>
      <c r="BH467" s="179"/>
      <c r="BI467" s="179"/>
      <c r="BJ467" s="179"/>
      <c r="BK467" s="179"/>
      <c r="BL467" s="179"/>
      <c r="BM467" s="179"/>
      <c r="BN467" s="179"/>
      <c r="BO467" s="179"/>
      <c r="BP467" s="179"/>
      <c r="BQ467" s="179"/>
    </row>
    <row r="468" spans="20:69" customFormat="1" ht="12.75" hidden="1" customHeight="1">
      <c r="T468" s="179"/>
      <c r="U468" s="179"/>
      <c r="V468" s="179"/>
      <c r="W468" s="179"/>
      <c r="X468" s="179"/>
      <c r="Y468" s="179"/>
      <c r="Z468" s="179"/>
      <c r="AA468" s="179"/>
      <c r="AB468" s="179"/>
      <c r="AC468" s="179"/>
      <c r="AD468" s="179"/>
      <c r="AE468" s="179"/>
      <c r="AF468" s="179"/>
      <c r="AG468" s="179"/>
      <c r="AH468" s="178"/>
      <c r="AI468" s="179"/>
      <c r="AJ468" s="179"/>
      <c r="AK468" s="179"/>
      <c r="AL468" s="179"/>
      <c r="AM468" s="179"/>
      <c r="AN468" s="179"/>
      <c r="AO468" s="179"/>
      <c r="AP468" s="179"/>
      <c r="AQ468" s="179"/>
      <c r="AR468" s="179"/>
      <c r="AS468" s="179"/>
      <c r="AT468" s="179"/>
      <c r="AU468" s="179"/>
      <c r="AV468" s="179"/>
      <c r="AW468" s="179"/>
      <c r="AX468" s="179"/>
      <c r="AY468" s="179"/>
      <c r="AZ468" s="179"/>
      <c r="BA468" s="179"/>
      <c r="BB468" s="179"/>
      <c r="BC468" s="179"/>
      <c r="BD468" s="179"/>
      <c r="BE468" s="179"/>
      <c r="BF468" s="179"/>
      <c r="BG468" s="179"/>
      <c r="BH468" s="179"/>
      <c r="BI468" s="179"/>
      <c r="BJ468" s="179"/>
      <c r="BK468" s="179"/>
      <c r="BL468" s="179"/>
      <c r="BM468" s="179"/>
      <c r="BN468" s="179"/>
      <c r="BO468" s="179"/>
      <c r="BP468" s="179"/>
      <c r="BQ468" s="179"/>
    </row>
    <row r="469" spans="20:69" customFormat="1" ht="12.75" hidden="1" customHeight="1">
      <c r="T469" s="179"/>
      <c r="U469" s="179"/>
      <c r="V469" s="179"/>
      <c r="W469" s="179"/>
      <c r="X469" s="179"/>
      <c r="Y469" s="179"/>
      <c r="Z469" s="179"/>
      <c r="AA469" s="179"/>
      <c r="AB469" s="179"/>
      <c r="AC469" s="179"/>
      <c r="AD469" s="179"/>
      <c r="AE469" s="179"/>
      <c r="AF469" s="179"/>
      <c r="AG469" s="179"/>
      <c r="AH469" s="178"/>
      <c r="AI469" s="179"/>
      <c r="AJ469" s="179"/>
      <c r="AK469" s="179"/>
      <c r="AL469" s="179"/>
      <c r="AM469" s="179"/>
      <c r="AN469" s="179"/>
      <c r="AO469" s="179"/>
      <c r="AP469" s="179"/>
      <c r="AQ469" s="179"/>
      <c r="AR469" s="179"/>
      <c r="AS469" s="179"/>
      <c r="AT469" s="179"/>
      <c r="AU469" s="179"/>
      <c r="AV469" s="179"/>
      <c r="AW469" s="179"/>
      <c r="AX469" s="179"/>
      <c r="AY469" s="179"/>
      <c r="AZ469" s="179"/>
      <c r="BA469" s="179"/>
      <c r="BB469" s="179"/>
      <c r="BC469" s="179"/>
      <c r="BD469" s="179"/>
      <c r="BE469" s="179"/>
      <c r="BF469" s="179"/>
      <c r="BG469" s="179"/>
      <c r="BH469" s="179"/>
      <c r="BI469" s="179"/>
      <c r="BJ469" s="179"/>
      <c r="BK469" s="179"/>
      <c r="BL469" s="179"/>
      <c r="BM469" s="179"/>
      <c r="BN469" s="179"/>
      <c r="BO469" s="179"/>
      <c r="BP469" s="179"/>
      <c r="BQ469" s="179"/>
    </row>
    <row r="470" spans="20:69" customFormat="1" ht="12.75" hidden="1" customHeight="1">
      <c r="T470" s="179"/>
      <c r="U470" s="179"/>
      <c r="V470" s="179"/>
      <c r="W470" s="179"/>
      <c r="X470" s="179"/>
      <c r="Y470" s="179"/>
      <c r="Z470" s="179"/>
      <c r="AA470" s="179"/>
      <c r="AB470" s="179"/>
      <c r="AC470" s="179"/>
      <c r="AD470" s="179"/>
      <c r="AE470" s="179"/>
      <c r="AF470" s="179"/>
      <c r="AG470" s="179"/>
      <c r="AH470" s="178"/>
      <c r="AI470" s="179"/>
      <c r="AJ470" s="179"/>
      <c r="AK470" s="179"/>
      <c r="AL470" s="179"/>
      <c r="AM470" s="179"/>
      <c r="AN470" s="179"/>
      <c r="AO470" s="179"/>
      <c r="AP470" s="179"/>
      <c r="AQ470" s="179"/>
      <c r="AR470" s="179"/>
      <c r="AS470" s="179"/>
      <c r="AT470" s="179"/>
      <c r="AU470" s="179"/>
      <c r="AV470" s="179"/>
      <c r="AW470" s="179"/>
      <c r="AX470" s="179"/>
      <c r="AY470" s="179"/>
      <c r="AZ470" s="179"/>
      <c r="BA470" s="179"/>
      <c r="BB470" s="179"/>
      <c r="BC470" s="179"/>
      <c r="BD470" s="179"/>
      <c r="BE470" s="179"/>
      <c r="BF470" s="179"/>
      <c r="BG470" s="179"/>
      <c r="BH470" s="179"/>
      <c r="BI470" s="179"/>
      <c r="BJ470" s="179"/>
      <c r="BK470" s="179"/>
      <c r="BL470" s="179"/>
      <c r="BM470" s="179"/>
      <c r="BN470" s="179"/>
      <c r="BO470" s="179"/>
      <c r="BP470" s="179"/>
      <c r="BQ470" s="179"/>
    </row>
    <row r="471" spans="20:69" customFormat="1" ht="12.75" hidden="1" customHeight="1">
      <c r="T471" s="179"/>
      <c r="U471" s="179"/>
      <c r="V471" s="179"/>
      <c r="W471" s="179"/>
      <c r="X471" s="179"/>
      <c r="Y471" s="179"/>
      <c r="Z471" s="179"/>
      <c r="AA471" s="179"/>
      <c r="AB471" s="179"/>
      <c r="AC471" s="179"/>
      <c r="AD471" s="179"/>
      <c r="AE471" s="179"/>
      <c r="AF471" s="179"/>
      <c r="AG471" s="179"/>
      <c r="AH471" s="178"/>
      <c r="AI471" s="179"/>
      <c r="AJ471" s="179"/>
      <c r="AK471" s="179"/>
      <c r="AL471" s="179"/>
      <c r="AM471" s="179"/>
      <c r="AN471" s="179"/>
      <c r="AO471" s="179"/>
      <c r="AP471" s="179"/>
      <c r="AQ471" s="179"/>
      <c r="AR471" s="179"/>
      <c r="AS471" s="179"/>
      <c r="AT471" s="179"/>
      <c r="AU471" s="179"/>
      <c r="AV471" s="179"/>
      <c r="AW471" s="179"/>
      <c r="AX471" s="179"/>
      <c r="AY471" s="179"/>
      <c r="AZ471" s="179"/>
      <c r="BA471" s="179"/>
      <c r="BB471" s="179"/>
      <c r="BC471" s="179"/>
      <c r="BD471" s="179"/>
      <c r="BE471" s="179"/>
      <c r="BF471" s="179"/>
      <c r="BG471" s="179"/>
      <c r="BH471" s="179"/>
      <c r="BI471" s="179"/>
      <c r="BJ471" s="179"/>
      <c r="BK471" s="179"/>
      <c r="BL471" s="179"/>
      <c r="BM471" s="179"/>
      <c r="BN471" s="179"/>
      <c r="BO471" s="179"/>
      <c r="BP471" s="179"/>
      <c r="BQ471" s="179"/>
    </row>
    <row r="472" spans="20:69" customFormat="1" ht="12.75" hidden="1" customHeight="1">
      <c r="T472" s="179"/>
      <c r="U472" s="179"/>
      <c r="V472" s="179"/>
      <c r="W472" s="179"/>
      <c r="X472" s="179"/>
      <c r="Y472" s="179"/>
      <c r="Z472" s="179"/>
      <c r="AA472" s="179"/>
      <c r="AB472" s="179"/>
      <c r="AC472" s="179"/>
      <c r="AD472" s="179"/>
      <c r="AE472" s="179"/>
      <c r="AF472" s="179"/>
      <c r="AG472" s="179"/>
      <c r="AH472" s="178"/>
      <c r="AI472" s="179"/>
      <c r="AJ472" s="179"/>
      <c r="AK472" s="179"/>
      <c r="AL472" s="179"/>
      <c r="AM472" s="179"/>
      <c r="AN472" s="179"/>
      <c r="AO472" s="179"/>
      <c r="AP472" s="179"/>
      <c r="AQ472" s="179"/>
      <c r="AR472" s="179"/>
      <c r="AS472" s="179"/>
      <c r="AT472" s="179"/>
      <c r="AU472" s="179"/>
      <c r="AV472" s="179"/>
      <c r="AW472" s="179"/>
      <c r="AX472" s="179"/>
      <c r="AY472" s="179"/>
      <c r="AZ472" s="179"/>
      <c r="BA472" s="179"/>
      <c r="BB472" s="179"/>
      <c r="BC472" s="179"/>
      <c r="BD472" s="179"/>
      <c r="BE472" s="179"/>
      <c r="BF472" s="179"/>
      <c r="BG472" s="179"/>
      <c r="BH472" s="179"/>
      <c r="BI472" s="179"/>
      <c r="BJ472" s="179"/>
      <c r="BK472" s="179"/>
      <c r="BL472" s="179"/>
      <c r="BM472" s="179"/>
      <c r="BN472" s="179"/>
      <c r="BO472" s="179"/>
      <c r="BP472" s="179"/>
      <c r="BQ472" s="179"/>
    </row>
    <row r="473" spans="20:69" customFormat="1" ht="12.75" hidden="1" customHeight="1">
      <c r="T473" s="179"/>
      <c r="U473" s="179"/>
      <c r="V473" s="179"/>
      <c r="W473" s="179"/>
      <c r="X473" s="179"/>
      <c r="Y473" s="179"/>
      <c r="Z473" s="179"/>
      <c r="AA473" s="179"/>
      <c r="AB473" s="179"/>
      <c r="AC473" s="179"/>
      <c r="AD473" s="179"/>
      <c r="AE473" s="179"/>
      <c r="AF473" s="179"/>
      <c r="AG473" s="179"/>
      <c r="AH473" s="178"/>
      <c r="AI473" s="179"/>
      <c r="AJ473" s="179"/>
      <c r="AK473" s="179"/>
      <c r="AL473" s="179"/>
      <c r="AM473" s="179"/>
      <c r="AN473" s="179"/>
      <c r="AO473" s="179"/>
      <c r="AP473" s="179"/>
      <c r="AQ473" s="179"/>
      <c r="AR473" s="179"/>
      <c r="AS473" s="179"/>
      <c r="AT473" s="179"/>
      <c r="AU473" s="179"/>
      <c r="AV473" s="179"/>
      <c r="AW473" s="179"/>
      <c r="AX473" s="179"/>
      <c r="AY473" s="179"/>
      <c r="AZ473" s="179"/>
      <c r="BA473" s="179"/>
      <c r="BB473" s="179"/>
      <c r="BC473" s="179"/>
      <c r="BD473" s="179"/>
      <c r="BE473" s="179"/>
      <c r="BF473" s="179"/>
      <c r="BG473" s="179"/>
      <c r="BH473" s="179"/>
      <c r="BI473" s="179"/>
      <c r="BJ473" s="179"/>
      <c r="BK473" s="179"/>
      <c r="BL473" s="179"/>
      <c r="BM473" s="179"/>
      <c r="BN473" s="179"/>
      <c r="BO473" s="179"/>
      <c r="BP473" s="179"/>
      <c r="BQ473" s="179"/>
    </row>
    <row r="474" spans="20:69" customFormat="1" ht="12.75" hidden="1" customHeight="1">
      <c r="T474" s="179"/>
      <c r="U474" s="179"/>
      <c r="V474" s="179"/>
      <c r="W474" s="179"/>
      <c r="X474" s="179"/>
      <c r="Y474" s="179"/>
      <c r="Z474" s="179"/>
      <c r="AA474" s="179"/>
      <c r="AB474" s="179"/>
      <c r="AC474" s="179"/>
      <c r="AD474" s="179"/>
      <c r="AE474" s="179"/>
      <c r="AF474" s="179"/>
      <c r="AG474" s="179"/>
      <c r="AH474" s="178"/>
      <c r="AI474" s="179"/>
      <c r="AJ474" s="179"/>
      <c r="AK474" s="179"/>
      <c r="AL474" s="179"/>
      <c r="AM474" s="179"/>
      <c r="AN474" s="179"/>
      <c r="AO474" s="179"/>
      <c r="AP474" s="179"/>
      <c r="AQ474" s="179"/>
      <c r="AR474" s="179"/>
      <c r="AS474" s="179"/>
      <c r="AT474" s="179"/>
      <c r="AU474" s="179"/>
      <c r="AV474" s="179"/>
      <c r="AW474" s="179"/>
      <c r="AX474" s="179"/>
      <c r="AY474" s="179"/>
      <c r="AZ474" s="179"/>
      <c r="BA474" s="179"/>
      <c r="BB474" s="179"/>
      <c r="BC474" s="179"/>
      <c r="BD474" s="179"/>
      <c r="BE474" s="179"/>
      <c r="BF474" s="179"/>
      <c r="BG474" s="179"/>
      <c r="BH474" s="179"/>
      <c r="BI474" s="179"/>
      <c r="BJ474" s="179"/>
      <c r="BK474" s="179"/>
      <c r="BL474" s="179"/>
      <c r="BM474" s="179"/>
      <c r="BN474" s="179"/>
      <c r="BO474" s="179"/>
      <c r="BP474" s="179"/>
      <c r="BQ474" s="179"/>
    </row>
    <row r="475" spans="20:69" customFormat="1" ht="12.75" hidden="1" customHeight="1">
      <c r="T475" s="179"/>
      <c r="U475" s="179"/>
      <c r="V475" s="179"/>
      <c r="W475" s="179"/>
      <c r="X475" s="179"/>
      <c r="Y475" s="179"/>
      <c r="Z475" s="179"/>
      <c r="AA475" s="179"/>
      <c r="AB475" s="179"/>
      <c r="AC475" s="179"/>
      <c r="AD475" s="179"/>
      <c r="AE475" s="179"/>
      <c r="AF475" s="179"/>
      <c r="AG475" s="179"/>
      <c r="AH475" s="178"/>
      <c r="AI475" s="179"/>
      <c r="AJ475" s="179"/>
      <c r="AK475" s="179"/>
      <c r="AL475" s="179"/>
      <c r="AM475" s="179"/>
      <c r="AN475" s="179"/>
      <c r="AO475" s="179"/>
      <c r="AP475" s="179"/>
      <c r="AQ475" s="179"/>
      <c r="AR475" s="179"/>
      <c r="AS475" s="179"/>
      <c r="AT475" s="179"/>
      <c r="AU475" s="179"/>
      <c r="AV475" s="179"/>
      <c r="AW475" s="179"/>
      <c r="AX475" s="179"/>
      <c r="AY475" s="179"/>
      <c r="AZ475" s="179"/>
      <c r="BA475" s="179"/>
      <c r="BB475" s="179"/>
      <c r="BC475" s="179"/>
      <c r="BD475" s="179"/>
      <c r="BE475" s="179"/>
      <c r="BF475" s="179"/>
      <c r="BG475" s="179"/>
      <c r="BH475" s="179"/>
      <c r="BI475" s="179"/>
      <c r="BJ475" s="179"/>
      <c r="BK475" s="179"/>
      <c r="BL475" s="179"/>
      <c r="BM475" s="179"/>
      <c r="BN475" s="179"/>
      <c r="BO475" s="179"/>
      <c r="BP475" s="179"/>
      <c r="BQ475" s="179"/>
    </row>
    <row r="476" spans="20:69" customFormat="1" ht="12.75" hidden="1" customHeight="1">
      <c r="T476" s="179"/>
      <c r="U476" s="179"/>
      <c r="V476" s="179"/>
      <c r="W476" s="179"/>
      <c r="X476" s="179"/>
      <c r="Y476" s="179"/>
      <c r="Z476" s="179"/>
      <c r="AA476" s="179"/>
      <c r="AB476" s="179"/>
      <c r="AC476" s="179"/>
      <c r="AD476" s="179"/>
      <c r="AE476" s="179"/>
      <c r="AF476" s="179"/>
      <c r="AG476" s="179"/>
      <c r="AH476" s="178"/>
      <c r="AI476" s="179"/>
      <c r="AJ476" s="179"/>
      <c r="AK476" s="179"/>
      <c r="AL476" s="179"/>
      <c r="AM476" s="179"/>
      <c r="AN476" s="179"/>
      <c r="AO476" s="179"/>
      <c r="AP476" s="179"/>
      <c r="AQ476" s="179"/>
      <c r="AR476" s="179"/>
      <c r="AS476" s="179"/>
      <c r="AT476" s="179"/>
      <c r="AU476" s="179"/>
      <c r="AV476" s="179"/>
      <c r="AW476" s="179"/>
      <c r="AX476" s="179"/>
      <c r="AY476" s="179"/>
      <c r="AZ476" s="179"/>
      <c r="BA476" s="179"/>
      <c r="BB476" s="179"/>
      <c r="BC476" s="179"/>
      <c r="BD476" s="179"/>
      <c r="BE476" s="179"/>
      <c r="BF476" s="179"/>
      <c r="BG476" s="179"/>
      <c r="BH476" s="179"/>
      <c r="BI476" s="179"/>
      <c r="BJ476" s="179"/>
      <c r="BK476" s="179"/>
      <c r="BL476" s="179"/>
      <c r="BM476" s="179"/>
      <c r="BN476" s="179"/>
      <c r="BO476" s="179"/>
      <c r="BP476" s="179"/>
      <c r="BQ476" s="179"/>
    </row>
    <row r="477" spans="20:69" customFormat="1" ht="12.75" hidden="1" customHeight="1">
      <c r="T477" s="179"/>
      <c r="U477" s="179"/>
      <c r="V477" s="179"/>
      <c r="W477" s="179"/>
      <c r="X477" s="179"/>
      <c r="Y477" s="179"/>
      <c r="Z477" s="179"/>
      <c r="AA477" s="179"/>
      <c r="AB477" s="179"/>
      <c r="AC477" s="179"/>
      <c r="AD477" s="179"/>
      <c r="AE477" s="179"/>
      <c r="AF477" s="179"/>
      <c r="AG477" s="179"/>
      <c r="AH477" s="178"/>
      <c r="AI477" s="179"/>
      <c r="AJ477" s="179"/>
      <c r="AK477" s="179"/>
      <c r="AL477" s="179"/>
      <c r="AM477" s="179"/>
      <c r="AN477" s="179"/>
      <c r="AO477" s="179"/>
      <c r="AP477" s="179"/>
      <c r="AQ477" s="179"/>
      <c r="AR477" s="179"/>
      <c r="AS477" s="179"/>
      <c r="AT477" s="179"/>
      <c r="AU477" s="179"/>
      <c r="AV477" s="179"/>
      <c r="AW477" s="179"/>
      <c r="AX477" s="179"/>
      <c r="AY477" s="179"/>
      <c r="AZ477" s="179"/>
      <c r="BA477" s="179"/>
      <c r="BB477" s="179"/>
      <c r="BC477" s="179"/>
      <c r="BD477" s="179"/>
      <c r="BE477" s="179"/>
      <c r="BF477" s="179"/>
      <c r="BG477" s="179"/>
      <c r="BH477" s="179"/>
      <c r="BI477" s="179"/>
      <c r="BJ477" s="179"/>
      <c r="BK477" s="179"/>
      <c r="BL477" s="179"/>
      <c r="BM477" s="179"/>
      <c r="BN477" s="179"/>
      <c r="BO477" s="179"/>
      <c r="BP477" s="179"/>
      <c r="BQ477" s="179"/>
    </row>
    <row r="478" spans="20:69" customFormat="1" ht="12.75" hidden="1" customHeight="1">
      <c r="T478" s="179"/>
      <c r="U478" s="179"/>
      <c r="V478" s="179"/>
      <c r="W478" s="179"/>
      <c r="X478" s="179"/>
      <c r="Y478" s="179"/>
      <c r="Z478" s="179"/>
      <c r="AA478" s="179"/>
      <c r="AB478" s="179"/>
      <c r="AC478" s="179"/>
      <c r="AD478" s="179"/>
      <c r="AE478" s="179"/>
      <c r="AF478" s="179"/>
      <c r="AG478" s="179"/>
      <c r="AH478" s="178"/>
      <c r="AI478" s="179"/>
      <c r="AJ478" s="179"/>
      <c r="AK478" s="179"/>
      <c r="AL478" s="179"/>
      <c r="AM478" s="179"/>
      <c r="AN478" s="179"/>
      <c r="AO478" s="179"/>
      <c r="AP478" s="179"/>
      <c r="AQ478" s="179"/>
      <c r="AR478" s="179"/>
      <c r="AS478" s="179"/>
      <c r="AT478" s="179"/>
      <c r="AU478" s="179"/>
      <c r="AV478" s="179"/>
      <c r="AW478" s="179"/>
      <c r="AX478" s="179"/>
      <c r="AY478" s="179"/>
      <c r="AZ478" s="179"/>
      <c r="BA478" s="179"/>
      <c r="BB478" s="179"/>
      <c r="BC478" s="179"/>
      <c r="BD478" s="179"/>
      <c r="BE478" s="179"/>
      <c r="BF478" s="179"/>
      <c r="BG478" s="179"/>
      <c r="BH478" s="179"/>
      <c r="BI478" s="179"/>
      <c r="BJ478" s="179"/>
      <c r="BK478" s="179"/>
      <c r="BL478" s="179"/>
      <c r="BM478" s="179"/>
      <c r="BN478" s="179"/>
      <c r="BO478" s="179"/>
      <c r="BP478" s="179"/>
      <c r="BQ478" s="179"/>
    </row>
    <row r="479" spans="20:69" customFormat="1" ht="12.75" hidden="1" customHeight="1">
      <c r="T479" s="179"/>
      <c r="U479" s="179"/>
      <c r="V479" s="179"/>
      <c r="W479" s="179"/>
      <c r="X479" s="179"/>
      <c r="Y479" s="179"/>
      <c r="Z479" s="179"/>
      <c r="AA479" s="179"/>
      <c r="AB479" s="179"/>
      <c r="AC479" s="179"/>
      <c r="AD479" s="179"/>
      <c r="AE479" s="179"/>
      <c r="AF479" s="179"/>
      <c r="AG479" s="179"/>
      <c r="AH479" s="178"/>
      <c r="AI479" s="179"/>
      <c r="AJ479" s="179"/>
      <c r="AK479" s="179"/>
      <c r="AL479" s="179"/>
      <c r="AM479" s="179"/>
      <c r="AN479" s="179"/>
      <c r="AO479" s="179"/>
      <c r="AP479" s="179"/>
      <c r="AQ479" s="179"/>
      <c r="AR479" s="179"/>
      <c r="AS479" s="179"/>
      <c r="AT479" s="179"/>
      <c r="AU479" s="179"/>
      <c r="AV479" s="179"/>
      <c r="AW479" s="179"/>
      <c r="AX479" s="179"/>
      <c r="AY479" s="179"/>
      <c r="AZ479" s="179"/>
      <c r="BA479" s="179"/>
      <c r="BB479" s="179"/>
      <c r="BC479" s="179"/>
      <c r="BD479" s="179"/>
      <c r="BE479" s="179"/>
      <c r="BF479" s="179"/>
      <c r="BG479" s="179"/>
      <c r="BH479" s="179"/>
      <c r="BI479" s="179"/>
      <c r="BJ479" s="179"/>
      <c r="BK479" s="179"/>
      <c r="BL479" s="179"/>
      <c r="BM479" s="179"/>
      <c r="BN479" s="179"/>
      <c r="BO479" s="179"/>
      <c r="BP479" s="179"/>
      <c r="BQ479" s="179"/>
    </row>
    <row r="480" spans="20:69" customFormat="1" ht="12.75" hidden="1" customHeight="1">
      <c r="T480" s="179"/>
      <c r="U480" s="179"/>
      <c r="V480" s="179"/>
      <c r="W480" s="179"/>
      <c r="X480" s="179"/>
      <c r="Y480" s="179"/>
      <c r="Z480" s="179"/>
      <c r="AA480" s="179"/>
      <c r="AB480" s="179"/>
      <c r="AC480" s="179"/>
      <c r="AD480" s="179"/>
      <c r="AE480" s="179"/>
      <c r="AF480" s="179"/>
      <c r="AG480" s="179"/>
      <c r="AH480" s="178"/>
      <c r="AI480" s="179"/>
      <c r="AJ480" s="179"/>
      <c r="AK480" s="179"/>
      <c r="AL480" s="179"/>
      <c r="AM480" s="179"/>
      <c r="AN480" s="179"/>
      <c r="AO480" s="179"/>
      <c r="AP480" s="179"/>
      <c r="AQ480" s="179"/>
      <c r="AR480" s="179"/>
      <c r="AS480" s="179"/>
      <c r="AT480" s="179"/>
      <c r="AU480" s="179"/>
      <c r="AV480" s="179"/>
      <c r="AW480" s="179"/>
      <c r="AX480" s="179"/>
      <c r="AY480" s="179"/>
      <c r="AZ480" s="179"/>
      <c r="BA480" s="179"/>
      <c r="BB480" s="179"/>
      <c r="BC480" s="179"/>
      <c r="BD480" s="179"/>
      <c r="BE480" s="179"/>
      <c r="BF480" s="179"/>
      <c r="BG480" s="179"/>
      <c r="BH480" s="179"/>
      <c r="BI480" s="179"/>
      <c r="BJ480" s="179"/>
      <c r="BK480" s="179"/>
      <c r="BL480" s="179"/>
      <c r="BM480" s="179"/>
      <c r="BN480" s="179"/>
      <c r="BO480" s="179"/>
      <c r="BP480" s="179"/>
      <c r="BQ480" s="179"/>
    </row>
    <row r="481" spans="20:69" customFormat="1" ht="12.75" hidden="1" customHeight="1">
      <c r="T481" s="179"/>
      <c r="U481" s="179"/>
      <c r="V481" s="179"/>
      <c r="W481" s="179"/>
      <c r="X481" s="179"/>
      <c r="Y481" s="179"/>
      <c r="Z481" s="179"/>
      <c r="AA481" s="179"/>
      <c r="AB481" s="179"/>
      <c r="AC481" s="179"/>
      <c r="AD481" s="179"/>
      <c r="AE481" s="179"/>
      <c r="AF481" s="179"/>
      <c r="AG481" s="179"/>
      <c r="AH481" s="178"/>
      <c r="AI481" s="179"/>
      <c r="AJ481" s="179"/>
      <c r="AK481" s="179"/>
      <c r="AL481" s="179"/>
      <c r="AM481" s="179"/>
      <c r="AN481" s="179"/>
      <c r="AO481" s="179"/>
      <c r="AP481" s="179"/>
      <c r="AQ481" s="179"/>
      <c r="AR481" s="179"/>
      <c r="AS481" s="179"/>
      <c r="AT481" s="179"/>
      <c r="AU481" s="179"/>
      <c r="AV481" s="179"/>
      <c r="AW481" s="179"/>
      <c r="AX481" s="179"/>
      <c r="AY481" s="179"/>
      <c r="AZ481" s="179"/>
      <c r="BA481" s="179"/>
      <c r="BB481" s="179"/>
      <c r="BC481" s="179"/>
      <c r="BD481" s="179"/>
      <c r="BE481" s="179"/>
      <c r="BF481" s="179"/>
      <c r="BG481" s="179"/>
      <c r="BH481" s="179"/>
      <c r="BI481" s="179"/>
      <c r="BJ481" s="179"/>
      <c r="BK481" s="179"/>
      <c r="BL481" s="179"/>
      <c r="BM481" s="179"/>
      <c r="BN481" s="179"/>
      <c r="BO481" s="179"/>
      <c r="BP481" s="179"/>
      <c r="BQ481" s="179"/>
    </row>
    <row r="482" spans="20:69" customFormat="1" ht="12.75" hidden="1" customHeight="1">
      <c r="T482" s="179"/>
      <c r="U482" s="179"/>
      <c r="V482" s="179"/>
      <c r="W482" s="179"/>
      <c r="X482" s="179"/>
      <c r="Y482" s="179"/>
      <c r="Z482" s="179"/>
      <c r="AA482" s="179"/>
      <c r="AB482" s="179"/>
      <c r="AC482" s="179"/>
      <c r="AD482" s="179"/>
      <c r="AE482" s="179"/>
      <c r="AF482" s="179"/>
      <c r="AG482" s="179"/>
      <c r="AH482" s="178"/>
      <c r="AI482" s="179"/>
      <c r="AJ482" s="179"/>
      <c r="AK482" s="179"/>
      <c r="AL482" s="179"/>
      <c r="AM482" s="179"/>
      <c r="AN482" s="179"/>
      <c r="AO482" s="179"/>
      <c r="AP482" s="179"/>
      <c r="AQ482" s="179"/>
      <c r="AR482" s="179"/>
      <c r="AS482" s="179"/>
      <c r="AT482" s="179"/>
      <c r="AU482" s="179"/>
      <c r="AV482" s="179"/>
      <c r="AW482" s="179"/>
      <c r="AX482" s="179"/>
      <c r="AY482" s="179"/>
      <c r="AZ482" s="179"/>
      <c r="BA482" s="179"/>
      <c r="BB482" s="179"/>
      <c r="BC482" s="179"/>
      <c r="BD482" s="179"/>
      <c r="BE482" s="179"/>
      <c r="BF482" s="179"/>
      <c r="BG482" s="179"/>
      <c r="BH482" s="179"/>
      <c r="BI482" s="179"/>
      <c r="BJ482" s="179"/>
      <c r="BK482" s="179"/>
      <c r="BL482" s="179"/>
      <c r="BM482" s="179"/>
      <c r="BN482" s="179"/>
      <c r="BO482" s="179"/>
      <c r="BP482" s="179"/>
      <c r="BQ482" s="179"/>
    </row>
    <row r="483" spans="20:69" customFormat="1" ht="12.75" hidden="1" customHeight="1">
      <c r="T483" s="179"/>
      <c r="U483" s="179"/>
      <c r="V483" s="179"/>
      <c r="W483" s="179"/>
      <c r="X483" s="179"/>
      <c r="Y483" s="179"/>
      <c r="Z483" s="179"/>
      <c r="AA483" s="179"/>
      <c r="AB483" s="179"/>
      <c r="AC483" s="179"/>
      <c r="AD483" s="179"/>
      <c r="AE483" s="179"/>
      <c r="AF483" s="179"/>
      <c r="AG483" s="179"/>
      <c r="AH483" s="178"/>
      <c r="AI483" s="179"/>
      <c r="AJ483" s="179"/>
      <c r="AK483" s="179"/>
      <c r="AL483" s="179"/>
      <c r="AM483" s="179"/>
      <c r="AN483" s="179"/>
      <c r="AO483" s="179"/>
      <c r="AP483" s="179"/>
      <c r="AQ483" s="179"/>
      <c r="AR483" s="179"/>
      <c r="AS483" s="179"/>
      <c r="AT483" s="179"/>
      <c r="AU483" s="179"/>
      <c r="AV483" s="179"/>
      <c r="AW483" s="179"/>
      <c r="AX483" s="179"/>
      <c r="AY483" s="179"/>
      <c r="AZ483" s="179"/>
      <c r="BA483" s="179"/>
      <c r="BB483" s="179"/>
      <c r="BC483" s="179"/>
      <c r="BD483" s="179"/>
      <c r="BE483" s="179"/>
      <c r="BF483" s="179"/>
      <c r="BG483" s="179"/>
      <c r="BH483" s="179"/>
      <c r="BI483" s="179"/>
      <c r="BJ483" s="179"/>
      <c r="BK483" s="179"/>
      <c r="BL483" s="179"/>
      <c r="BM483" s="179"/>
      <c r="BN483" s="179"/>
      <c r="BO483" s="179"/>
      <c r="BP483" s="179"/>
      <c r="BQ483" s="179"/>
    </row>
    <row r="484" spans="20:69" customFormat="1" ht="12.75" hidden="1" customHeight="1">
      <c r="T484" s="179"/>
      <c r="U484" s="179"/>
      <c r="V484" s="179"/>
      <c r="W484" s="179"/>
      <c r="X484" s="179"/>
      <c r="Y484" s="179"/>
      <c r="Z484" s="179"/>
      <c r="AA484" s="179"/>
      <c r="AB484" s="179"/>
      <c r="AC484" s="179"/>
      <c r="AD484" s="179"/>
      <c r="AE484" s="179"/>
      <c r="AF484" s="179"/>
      <c r="AG484" s="179"/>
      <c r="AH484" s="178"/>
      <c r="AI484" s="179"/>
      <c r="AJ484" s="179"/>
      <c r="AK484" s="179"/>
      <c r="AL484" s="179"/>
      <c r="AM484" s="179"/>
      <c r="AN484" s="179"/>
      <c r="AO484" s="179"/>
      <c r="AP484" s="179"/>
      <c r="AQ484" s="179"/>
      <c r="AR484" s="179"/>
      <c r="AS484" s="179"/>
      <c r="AT484" s="179"/>
      <c r="AU484" s="179"/>
      <c r="AV484" s="179"/>
      <c r="AW484" s="179"/>
      <c r="AX484" s="179"/>
      <c r="AY484" s="179"/>
      <c r="AZ484" s="179"/>
      <c r="BA484" s="179"/>
      <c r="BB484" s="179"/>
      <c r="BC484" s="179"/>
      <c r="BD484" s="179"/>
      <c r="BE484" s="179"/>
      <c r="BF484" s="179"/>
      <c r="BG484" s="179"/>
      <c r="BH484" s="179"/>
      <c r="BI484" s="179"/>
      <c r="BJ484" s="179"/>
      <c r="BK484" s="179"/>
      <c r="BL484" s="179"/>
      <c r="BM484" s="179"/>
      <c r="BN484" s="179"/>
      <c r="BO484" s="179"/>
      <c r="BP484" s="179"/>
      <c r="BQ484" s="179"/>
    </row>
    <row r="485" spans="20:69" customFormat="1" ht="12.75" hidden="1" customHeight="1">
      <c r="T485" s="179"/>
      <c r="U485" s="179"/>
      <c r="V485" s="179"/>
      <c r="W485" s="179"/>
      <c r="X485" s="179"/>
      <c r="Y485" s="179"/>
      <c r="Z485" s="179"/>
      <c r="AA485" s="179"/>
      <c r="AB485" s="179"/>
      <c r="AC485" s="179"/>
      <c r="AD485" s="179"/>
      <c r="AE485" s="179"/>
      <c r="AF485" s="179"/>
      <c r="AG485" s="179"/>
      <c r="AH485" s="178"/>
      <c r="AI485" s="179"/>
      <c r="AJ485" s="179"/>
      <c r="AK485" s="179"/>
      <c r="AL485" s="179"/>
      <c r="AM485" s="179"/>
      <c r="AN485" s="179"/>
      <c r="AO485" s="179"/>
      <c r="AP485" s="179"/>
      <c r="AQ485" s="179"/>
      <c r="AR485" s="179"/>
      <c r="AS485" s="179"/>
      <c r="AT485" s="179"/>
      <c r="AU485" s="179"/>
      <c r="AV485" s="179"/>
      <c r="AW485" s="179"/>
      <c r="AX485" s="179"/>
      <c r="AY485" s="179"/>
      <c r="AZ485" s="179"/>
      <c r="BA485" s="179"/>
      <c r="BB485" s="179"/>
      <c r="BC485" s="179"/>
      <c r="BD485" s="179"/>
      <c r="BE485" s="179"/>
      <c r="BF485" s="179"/>
      <c r="BG485" s="179"/>
      <c r="BH485" s="179"/>
      <c r="BI485" s="179"/>
      <c r="BJ485" s="179"/>
      <c r="BK485" s="179"/>
      <c r="BL485" s="179"/>
      <c r="BM485" s="179"/>
      <c r="BN485" s="179"/>
      <c r="BO485" s="179"/>
      <c r="BP485" s="179"/>
      <c r="BQ485" s="179"/>
    </row>
    <row r="486" spans="20:69" customFormat="1" ht="12.75" hidden="1" customHeight="1">
      <c r="T486" s="179"/>
      <c r="U486" s="179"/>
      <c r="V486" s="179"/>
      <c r="W486" s="179"/>
      <c r="X486" s="179"/>
      <c r="Y486" s="179"/>
      <c r="Z486" s="179"/>
      <c r="AA486" s="179"/>
      <c r="AB486" s="179"/>
      <c r="AC486" s="179"/>
      <c r="AD486" s="179"/>
      <c r="AE486" s="179"/>
      <c r="AF486" s="179"/>
      <c r="AG486" s="179"/>
      <c r="AH486" s="178"/>
      <c r="AI486" s="179"/>
      <c r="AJ486" s="179"/>
      <c r="AK486" s="179"/>
      <c r="AL486" s="179"/>
      <c r="AM486" s="179"/>
      <c r="AN486" s="179"/>
      <c r="AO486" s="179"/>
      <c r="AP486" s="179"/>
      <c r="AQ486" s="179"/>
      <c r="AR486" s="179"/>
      <c r="AS486" s="179"/>
      <c r="AT486" s="179"/>
      <c r="AU486" s="179"/>
      <c r="AV486" s="179"/>
      <c r="AW486" s="179"/>
      <c r="AX486" s="179"/>
      <c r="AY486" s="179"/>
      <c r="AZ486" s="179"/>
      <c r="BA486" s="179"/>
      <c r="BB486" s="179"/>
      <c r="BC486" s="179"/>
      <c r="BD486" s="179"/>
      <c r="BE486" s="179"/>
      <c r="BF486" s="179"/>
      <c r="BG486" s="179"/>
      <c r="BH486" s="179"/>
      <c r="BI486" s="179"/>
      <c r="BJ486" s="179"/>
      <c r="BK486" s="179"/>
      <c r="BL486" s="179"/>
      <c r="BM486" s="179"/>
      <c r="BN486" s="179"/>
      <c r="BO486" s="179"/>
      <c r="BP486" s="179"/>
      <c r="BQ486" s="179"/>
    </row>
    <row r="487" spans="20:69" customFormat="1" ht="12.75" hidden="1" customHeight="1">
      <c r="T487" s="179"/>
      <c r="U487" s="179"/>
      <c r="V487" s="179"/>
      <c r="W487" s="179"/>
      <c r="X487" s="179"/>
      <c r="Y487" s="179"/>
      <c r="Z487" s="179"/>
      <c r="AA487" s="179"/>
      <c r="AB487" s="179"/>
      <c r="AC487" s="179"/>
      <c r="AD487" s="179"/>
      <c r="AE487" s="179"/>
      <c r="AF487" s="179"/>
      <c r="AG487" s="179"/>
      <c r="AH487" s="178"/>
      <c r="AI487" s="179"/>
      <c r="AJ487" s="179"/>
      <c r="AK487" s="179"/>
      <c r="AL487" s="179"/>
      <c r="AM487" s="179"/>
      <c r="AN487" s="179"/>
      <c r="AO487" s="179"/>
      <c r="AP487" s="179"/>
      <c r="AQ487" s="179"/>
      <c r="AR487" s="179"/>
      <c r="AS487" s="179"/>
      <c r="AT487" s="179"/>
      <c r="AU487" s="179"/>
      <c r="AV487" s="179"/>
      <c r="AW487" s="179"/>
      <c r="AX487" s="179"/>
      <c r="AY487" s="179"/>
      <c r="AZ487" s="179"/>
      <c r="BA487" s="179"/>
      <c r="BB487" s="179"/>
      <c r="BC487" s="179"/>
      <c r="BD487" s="179"/>
      <c r="BE487" s="179"/>
      <c r="BF487" s="179"/>
      <c r="BG487" s="179"/>
      <c r="BH487" s="179"/>
      <c r="BI487" s="179"/>
      <c r="BJ487" s="179"/>
      <c r="BK487" s="179"/>
      <c r="BL487" s="179"/>
      <c r="BM487" s="179"/>
      <c r="BN487" s="179"/>
      <c r="BO487" s="179"/>
      <c r="BP487" s="179"/>
      <c r="BQ487" s="179"/>
    </row>
    <row r="488" spans="20:69" customFormat="1" ht="12.75" hidden="1" customHeight="1">
      <c r="T488" s="179"/>
      <c r="U488" s="179"/>
      <c r="V488" s="179"/>
      <c r="W488" s="179"/>
      <c r="X488" s="179"/>
      <c r="Y488" s="179"/>
      <c r="Z488" s="179"/>
      <c r="AA488" s="179"/>
      <c r="AB488" s="179"/>
      <c r="AC488" s="179"/>
      <c r="AD488" s="179"/>
      <c r="AE488" s="179"/>
      <c r="AF488" s="179"/>
      <c r="AG488" s="179"/>
      <c r="AH488" s="178"/>
      <c r="AI488" s="179"/>
      <c r="AJ488" s="179"/>
      <c r="AK488" s="179"/>
      <c r="AL488" s="179"/>
      <c r="AM488" s="179"/>
      <c r="AN488" s="179"/>
      <c r="AO488" s="179"/>
      <c r="AP488" s="179"/>
      <c r="AQ488" s="179"/>
      <c r="AR488" s="179"/>
      <c r="AS488" s="179"/>
      <c r="AT488" s="179"/>
      <c r="AU488" s="179"/>
      <c r="AV488" s="179"/>
      <c r="AW488" s="179"/>
      <c r="AX488" s="179"/>
      <c r="AY488" s="179"/>
      <c r="AZ488" s="179"/>
      <c r="BA488" s="179"/>
      <c r="BB488" s="179"/>
      <c r="BC488" s="179"/>
      <c r="BD488" s="179"/>
      <c r="BE488" s="179"/>
      <c r="BF488" s="179"/>
      <c r="BG488" s="179"/>
      <c r="BH488" s="179"/>
      <c r="BI488" s="179"/>
      <c r="BJ488" s="179"/>
      <c r="BK488" s="179"/>
      <c r="BL488" s="179"/>
      <c r="BM488" s="179"/>
      <c r="BN488" s="179"/>
      <c r="BO488" s="179"/>
      <c r="BP488" s="179"/>
      <c r="BQ488" s="179"/>
    </row>
    <row r="489" spans="20:69" customFormat="1" ht="12.75" hidden="1" customHeight="1">
      <c r="T489" s="179"/>
      <c r="U489" s="179"/>
      <c r="V489" s="179"/>
      <c r="W489" s="179"/>
      <c r="X489" s="179"/>
      <c r="Y489" s="179"/>
      <c r="Z489" s="179"/>
      <c r="AA489" s="179"/>
      <c r="AB489" s="179"/>
      <c r="AC489" s="179"/>
      <c r="AD489" s="179"/>
      <c r="AE489" s="179"/>
      <c r="AF489" s="179"/>
      <c r="AG489" s="179"/>
      <c r="AH489" s="178"/>
      <c r="AI489" s="179"/>
      <c r="AJ489" s="179"/>
      <c r="AK489" s="179"/>
      <c r="AL489" s="179"/>
      <c r="AM489" s="179"/>
      <c r="AN489" s="179"/>
      <c r="AO489" s="179"/>
      <c r="AP489" s="179"/>
      <c r="AQ489" s="179"/>
      <c r="AR489" s="179"/>
      <c r="AS489" s="179"/>
      <c r="AT489" s="179"/>
      <c r="AU489" s="179"/>
      <c r="AV489" s="179"/>
      <c r="AW489" s="179"/>
      <c r="AX489" s="179"/>
      <c r="AY489" s="179"/>
      <c r="AZ489" s="179"/>
      <c r="BA489" s="179"/>
      <c r="BB489" s="179"/>
      <c r="BC489" s="179"/>
      <c r="BD489" s="179"/>
      <c r="BE489" s="179"/>
      <c r="BF489" s="179"/>
      <c r="BG489" s="179"/>
      <c r="BH489" s="179"/>
      <c r="BI489" s="179"/>
      <c r="BJ489" s="179"/>
      <c r="BK489" s="179"/>
      <c r="BL489" s="179"/>
      <c r="BM489" s="179"/>
      <c r="BN489" s="179"/>
      <c r="BO489" s="179"/>
      <c r="BP489" s="179"/>
      <c r="BQ489" s="179"/>
    </row>
    <row r="490" spans="20:69" customFormat="1" ht="12.75" hidden="1" customHeight="1">
      <c r="T490" s="179"/>
      <c r="U490" s="179"/>
      <c r="V490" s="179"/>
      <c r="W490" s="179"/>
      <c r="X490" s="179"/>
      <c r="Y490" s="179"/>
      <c r="Z490" s="179"/>
      <c r="AA490" s="179"/>
      <c r="AB490" s="179"/>
      <c r="AC490" s="179"/>
      <c r="AD490" s="179"/>
      <c r="AE490" s="179"/>
      <c r="AF490" s="179"/>
      <c r="AG490" s="179"/>
      <c r="AH490" s="178"/>
      <c r="AI490" s="179"/>
      <c r="AJ490" s="179"/>
      <c r="AK490" s="179"/>
      <c r="AL490" s="179"/>
      <c r="AM490" s="179"/>
      <c r="AN490" s="179"/>
      <c r="AO490" s="179"/>
      <c r="AP490" s="179"/>
      <c r="AQ490" s="179"/>
      <c r="AR490" s="179"/>
      <c r="AS490" s="179"/>
      <c r="AT490" s="179"/>
      <c r="AU490" s="179"/>
      <c r="AV490" s="179"/>
      <c r="AW490" s="179"/>
      <c r="AX490" s="179"/>
      <c r="AY490" s="179"/>
      <c r="AZ490" s="179"/>
      <c r="BA490" s="179"/>
      <c r="BB490" s="179"/>
      <c r="BC490" s="179"/>
      <c r="BD490" s="179"/>
      <c r="BE490" s="179"/>
      <c r="BF490" s="179"/>
      <c r="BG490" s="179"/>
      <c r="BH490" s="179"/>
      <c r="BI490" s="179"/>
      <c r="BJ490" s="179"/>
      <c r="BK490" s="179"/>
      <c r="BL490" s="179"/>
      <c r="BM490" s="179"/>
      <c r="BN490" s="179"/>
      <c r="BO490" s="179"/>
      <c r="BP490" s="179"/>
      <c r="BQ490" s="179"/>
    </row>
    <row r="491" spans="20:69" customFormat="1" ht="12.75" hidden="1" customHeight="1">
      <c r="T491" s="179"/>
      <c r="U491" s="179"/>
      <c r="V491" s="179"/>
      <c r="W491" s="179"/>
      <c r="X491" s="179"/>
      <c r="Y491" s="179"/>
      <c r="Z491" s="179"/>
      <c r="AA491" s="179"/>
      <c r="AB491" s="179"/>
      <c r="AC491" s="179"/>
      <c r="AD491" s="179"/>
      <c r="AE491" s="179"/>
      <c r="AF491" s="179"/>
      <c r="AG491" s="179"/>
      <c r="AH491" s="178"/>
      <c r="AI491" s="179"/>
      <c r="AJ491" s="179"/>
      <c r="AK491" s="179"/>
      <c r="AL491" s="179"/>
      <c r="AM491" s="179"/>
      <c r="AN491" s="179"/>
      <c r="AO491" s="179"/>
      <c r="AP491" s="179"/>
      <c r="AQ491" s="179"/>
      <c r="AR491" s="179"/>
      <c r="AS491" s="179"/>
      <c r="AT491" s="179"/>
      <c r="AU491" s="179"/>
      <c r="AV491" s="179"/>
      <c r="AW491" s="179"/>
      <c r="AX491" s="179"/>
      <c r="AY491" s="179"/>
      <c r="AZ491" s="179"/>
      <c r="BA491" s="179"/>
      <c r="BB491" s="179"/>
      <c r="BC491" s="179"/>
      <c r="BD491" s="179"/>
      <c r="BE491" s="179"/>
      <c r="BF491" s="179"/>
      <c r="BG491" s="179"/>
      <c r="BH491" s="179"/>
      <c r="BI491" s="179"/>
      <c r="BJ491" s="179"/>
      <c r="BK491" s="179"/>
      <c r="BL491" s="179"/>
      <c r="BM491" s="179"/>
      <c r="BN491" s="179"/>
      <c r="BO491" s="179"/>
      <c r="BP491" s="179"/>
      <c r="BQ491" s="179"/>
    </row>
    <row r="492" spans="20:69" customFormat="1" ht="12.75" hidden="1" customHeight="1">
      <c r="T492" s="179"/>
      <c r="U492" s="179"/>
      <c r="V492" s="179"/>
      <c r="W492" s="179"/>
      <c r="X492" s="179"/>
      <c r="Y492" s="179"/>
      <c r="Z492" s="179"/>
      <c r="AA492" s="179"/>
      <c r="AB492" s="179"/>
      <c r="AC492" s="179"/>
      <c r="AD492" s="179"/>
      <c r="AE492" s="179"/>
      <c r="AF492" s="179"/>
      <c r="AG492" s="179"/>
      <c r="AH492" s="178"/>
      <c r="AI492" s="179"/>
      <c r="AJ492" s="179"/>
      <c r="AK492" s="179"/>
      <c r="AL492" s="179"/>
      <c r="AM492" s="179"/>
      <c r="AN492" s="179"/>
      <c r="AO492" s="179"/>
      <c r="AP492" s="179"/>
      <c r="AQ492" s="179"/>
      <c r="AR492" s="179"/>
      <c r="AS492" s="179"/>
      <c r="AT492" s="179"/>
      <c r="AU492" s="179"/>
      <c r="AV492" s="179"/>
      <c r="AW492" s="179"/>
      <c r="AX492" s="179"/>
      <c r="AY492" s="179"/>
      <c r="AZ492" s="179"/>
      <c r="BA492" s="179"/>
      <c r="BB492" s="179"/>
      <c r="BC492" s="179"/>
      <c r="BD492" s="179"/>
      <c r="BE492" s="179"/>
      <c r="BF492" s="179"/>
      <c r="BG492" s="179"/>
      <c r="BH492" s="179"/>
      <c r="BI492" s="179"/>
      <c r="BJ492" s="179"/>
      <c r="BK492" s="179"/>
      <c r="BL492" s="179"/>
      <c r="BM492" s="179"/>
      <c r="BN492" s="179"/>
      <c r="BO492" s="179"/>
      <c r="BP492" s="179"/>
      <c r="BQ492" s="179"/>
    </row>
    <row r="493" spans="20:69" customFormat="1" ht="12.75" hidden="1" customHeight="1">
      <c r="T493" s="179"/>
      <c r="U493" s="179"/>
      <c r="V493" s="179"/>
      <c r="W493" s="179"/>
      <c r="X493" s="179"/>
      <c r="Y493" s="179"/>
      <c r="Z493" s="179"/>
      <c r="AA493" s="179"/>
      <c r="AB493" s="179"/>
      <c r="AC493" s="179"/>
      <c r="AD493" s="179"/>
      <c r="AE493" s="179"/>
      <c r="AF493" s="179"/>
      <c r="AG493" s="179"/>
      <c r="AH493" s="178"/>
      <c r="AI493" s="179"/>
      <c r="AJ493" s="179"/>
      <c r="AK493" s="179"/>
      <c r="AL493" s="179"/>
      <c r="AM493" s="179"/>
      <c r="AN493" s="179"/>
      <c r="AO493" s="179"/>
      <c r="AP493" s="179"/>
      <c r="AQ493" s="179"/>
      <c r="AR493" s="179"/>
      <c r="AS493" s="179"/>
      <c r="AT493" s="179"/>
      <c r="AU493" s="179"/>
      <c r="AV493" s="179"/>
      <c r="AW493" s="179"/>
      <c r="AX493" s="179"/>
      <c r="AY493" s="179"/>
      <c r="AZ493" s="179"/>
      <c r="BA493" s="179"/>
      <c r="BB493" s="179"/>
      <c r="BC493" s="179"/>
      <c r="BD493" s="179"/>
      <c r="BE493" s="179"/>
      <c r="BF493" s="179"/>
      <c r="BG493" s="179"/>
      <c r="BH493" s="179"/>
      <c r="BI493" s="179"/>
      <c r="BJ493" s="179"/>
      <c r="BK493" s="179"/>
      <c r="BL493" s="179"/>
      <c r="BM493" s="179"/>
      <c r="BN493" s="179"/>
      <c r="BO493" s="179"/>
      <c r="BP493" s="179"/>
      <c r="BQ493" s="179"/>
    </row>
    <row r="494" spans="20:69" customFormat="1" ht="12.75" hidden="1" customHeight="1">
      <c r="T494" s="179"/>
      <c r="U494" s="179"/>
      <c r="V494" s="179"/>
      <c r="W494" s="179"/>
      <c r="X494" s="179"/>
      <c r="Y494" s="179"/>
      <c r="Z494" s="179"/>
      <c r="AA494" s="179"/>
      <c r="AB494" s="179"/>
      <c r="AC494" s="179"/>
      <c r="AD494" s="179"/>
      <c r="AE494" s="179"/>
      <c r="AF494" s="179"/>
      <c r="AG494" s="179"/>
      <c r="AH494" s="178"/>
      <c r="AI494" s="179"/>
      <c r="AJ494" s="179"/>
      <c r="AK494" s="179"/>
      <c r="AL494" s="179"/>
      <c r="AM494" s="179"/>
      <c r="AN494" s="179"/>
      <c r="AO494" s="179"/>
      <c r="AP494" s="179"/>
      <c r="AQ494" s="179"/>
      <c r="AR494" s="179"/>
      <c r="AS494" s="179"/>
      <c r="AT494" s="179"/>
      <c r="AU494" s="179"/>
      <c r="AV494" s="179"/>
      <c r="AW494" s="179"/>
      <c r="AX494" s="179"/>
      <c r="AY494" s="179"/>
      <c r="AZ494" s="179"/>
      <c r="BA494" s="179"/>
      <c r="BB494" s="179"/>
      <c r="BC494" s="179"/>
      <c r="BD494" s="179"/>
      <c r="BE494" s="179"/>
      <c r="BF494" s="179"/>
      <c r="BG494" s="179"/>
      <c r="BH494" s="179"/>
      <c r="BI494" s="179"/>
      <c r="BJ494" s="179"/>
      <c r="BK494" s="179"/>
      <c r="BL494" s="179"/>
      <c r="BM494" s="179"/>
      <c r="BN494" s="179"/>
      <c r="BO494" s="179"/>
      <c r="BP494" s="179"/>
      <c r="BQ494" s="179"/>
    </row>
    <row r="495" spans="20:69" customFormat="1" ht="12.75" hidden="1" customHeight="1">
      <c r="T495" s="179"/>
      <c r="U495" s="179"/>
      <c r="V495" s="179"/>
      <c r="W495" s="179"/>
      <c r="X495" s="179"/>
      <c r="Y495" s="179"/>
      <c r="Z495" s="179"/>
      <c r="AA495" s="179"/>
      <c r="AB495" s="179"/>
      <c r="AC495" s="179"/>
      <c r="AD495" s="179"/>
      <c r="AE495" s="179"/>
      <c r="AF495" s="179"/>
      <c r="AG495" s="179"/>
      <c r="AH495" s="178"/>
      <c r="AI495" s="179"/>
      <c r="AJ495" s="179"/>
      <c r="AK495" s="179"/>
      <c r="AL495" s="179"/>
      <c r="AM495" s="179"/>
      <c r="AN495" s="179"/>
      <c r="AO495" s="179"/>
      <c r="AP495" s="179"/>
      <c r="AQ495" s="179"/>
      <c r="AR495" s="179"/>
      <c r="AS495" s="179"/>
      <c r="AT495" s="179"/>
      <c r="AU495" s="179"/>
      <c r="AV495" s="179"/>
      <c r="AW495" s="179"/>
      <c r="AX495" s="179"/>
      <c r="AY495" s="179"/>
      <c r="AZ495" s="179"/>
      <c r="BA495" s="179"/>
      <c r="BB495" s="179"/>
      <c r="BC495" s="179"/>
      <c r="BD495" s="179"/>
      <c r="BE495" s="179"/>
      <c r="BF495" s="179"/>
      <c r="BG495" s="179"/>
      <c r="BH495" s="179"/>
      <c r="BI495" s="179"/>
      <c r="BJ495" s="179"/>
      <c r="BK495" s="179"/>
      <c r="BL495" s="179"/>
      <c r="BM495" s="179"/>
      <c r="BN495" s="179"/>
      <c r="BO495" s="179"/>
      <c r="BP495" s="179"/>
      <c r="BQ495" s="179"/>
    </row>
    <row r="496" spans="20:69" customFormat="1" ht="12.75" hidden="1" customHeight="1">
      <c r="T496" s="179"/>
      <c r="U496" s="179"/>
      <c r="V496" s="179"/>
      <c r="W496" s="179"/>
      <c r="X496" s="179"/>
      <c r="Y496" s="179"/>
      <c r="Z496" s="179"/>
      <c r="AA496" s="179"/>
      <c r="AB496" s="179"/>
      <c r="AC496" s="179"/>
      <c r="AD496" s="179"/>
      <c r="AE496" s="179"/>
      <c r="AF496" s="179"/>
      <c r="AG496" s="179"/>
      <c r="AH496" s="178"/>
      <c r="AI496" s="179"/>
      <c r="AJ496" s="179"/>
      <c r="AK496" s="179"/>
      <c r="AL496" s="179"/>
      <c r="AM496" s="179"/>
      <c r="AN496" s="179"/>
      <c r="AO496" s="179"/>
      <c r="AP496" s="179"/>
      <c r="AQ496" s="179"/>
      <c r="AR496" s="179"/>
      <c r="AS496" s="179"/>
      <c r="AT496" s="179"/>
      <c r="AU496" s="179"/>
      <c r="AV496" s="179"/>
      <c r="AW496" s="179"/>
      <c r="AX496" s="179"/>
      <c r="AY496" s="179"/>
      <c r="AZ496" s="179"/>
      <c r="BA496" s="179"/>
      <c r="BB496" s="179"/>
      <c r="BC496" s="179"/>
      <c r="BD496" s="179"/>
      <c r="BE496" s="179"/>
      <c r="BF496" s="179"/>
      <c r="BG496" s="179"/>
      <c r="BH496" s="179"/>
      <c r="BI496" s="179"/>
      <c r="BJ496" s="179"/>
      <c r="BK496" s="179"/>
      <c r="BL496" s="179"/>
      <c r="BM496" s="179"/>
      <c r="BN496" s="179"/>
      <c r="BO496" s="179"/>
      <c r="BP496" s="179"/>
      <c r="BQ496" s="179"/>
    </row>
    <row r="497" spans="20:69" customFormat="1" ht="12.75" hidden="1" customHeight="1">
      <c r="T497" s="179"/>
      <c r="U497" s="179"/>
      <c r="V497" s="179"/>
      <c r="W497" s="179"/>
      <c r="X497" s="179"/>
      <c r="Y497" s="179"/>
      <c r="Z497" s="179"/>
      <c r="AA497" s="179"/>
      <c r="AB497" s="179"/>
      <c r="AC497" s="179"/>
      <c r="AD497" s="179"/>
      <c r="AE497" s="179"/>
      <c r="AF497" s="179"/>
      <c r="AG497" s="179"/>
      <c r="AH497" s="178"/>
      <c r="AI497" s="179"/>
      <c r="AJ497" s="179"/>
      <c r="AK497" s="179"/>
      <c r="AL497" s="179"/>
      <c r="AM497" s="179"/>
      <c r="AN497" s="179"/>
      <c r="AO497" s="179"/>
      <c r="AP497" s="179"/>
      <c r="AQ497" s="179"/>
      <c r="AR497" s="179"/>
      <c r="AS497" s="179"/>
      <c r="AT497" s="179"/>
      <c r="AU497" s="179"/>
      <c r="AV497" s="179"/>
      <c r="AW497" s="179"/>
      <c r="AX497" s="179"/>
      <c r="AY497" s="179"/>
      <c r="AZ497" s="179"/>
      <c r="BA497" s="179"/>
      <c r="BB497" s="179"/>
      <c r="BC497" s="179"/>
      <c r="BD497" s="179"/>
      <c r="BE497" s="179"/>
      <c r="BF497" s="179"/>
      <c r="BG497" s="179"/>
      <c r="BH497" s="179"/>
      <c r="BI497" s="179"/>
      <c r="BJ497" s="179"/>
      <c r="BK497" s="179"/>
      <c r="BL497" s="179"/>
      <c r="BM497" s="179"/>
      <c r="BN497" s="179"/>
      <c r="BO497" s="179"/>
      <c r="BP497" s="179"/>
      <c r="BQ497" s="179"/>
    </row>
    <row r="498" spans="20:69" customFormat="1" ht="12.75" hidden="1" customHeight="1">
      <c r="T498" s="179"/>
      <c r="U498" s="179"/>
      <c r="V498" s="179"/>
      <c r="W498" s="179"/>
      <c r="X498" s="179"/>
      <c r="Y498" s="179"/>
      <c r="Z498" s="179"/>
      <c r="AA498" s="179"/>
      <c r="AB498" s="179"/>
      <c r="AC498" s="179"/>
      <c r="AD498" s="179"/>
      <c r="AE498" s="179"/>
      <c r="AF498" s="179"/>
      <c r="AG498" s="179"/>
      <c r="AH498" s="178"/>
      <c r="AI498" s="179"/>
      <c r="AJ498" s="179"/>
      <c r="AK498" s="179"/>
      <c r="AL498" s="179"/>
      <c r="AM498" s="179"/>
      <c r="AN498" s="179"/>
      <c r="AO498" s="179"/>
      <c r="AP498" s="179"/>
      <c r="AQ498" s="179"/>
      <c r="AR498" s="179"/>
      <c r="AS498" s="179"/>
      <c r="AT498" s="179"/>
      <c r="AU498" s="179"/>
      <c r="AV498" s="179"/>
      <c r="AW498" s="179"/>
      <c r="AX498" s="179"/>
      <c r="AY498" s="179"/>
      <c r="AZ498" s="179"/>
      <c r="BA498" s="179"/>
      <c r="BB498" s="179"/>
      <c r="BC498" s="179"/>
      <c r="BD498" s="179"/>
      <c r="BE498" s="179"/>
      <c r="BF498" s="179"/>
      <c r="BG498" s="179"/>
      <c r="BH498" s="179"/>
      <c r="BI498" s="179"/>
      <c r="BJ498" s="179"/>
      <c r="BK498" s="179"/>
      <c r="BL498" s="179"/>
      <c r="BM498" s="179"/>
      <c r="BN498" s="179"/>
      <c r="BO498" s="179"/>
      <c r="BP498" s="179"/>
      <c r="BQ498" s="179"/>
    </row>
    <row r="499" spans="20:69" customFormat="1" ht="12.75" hidden="1" customHeight="1">
      <c r="T499" s="179"/>
      <c r="U499" s="179"/>
      <c r="V499" s="179"/>
      <c r="W499" s="179"/>
      <c r="X499" s="179"/>
      <c r="Y499" s="179"/>
      <c r="Z499" s="179"/>
      <c r="AA499" s="179"/>
      <c r="AB499" s="179"/>
      <c r="AC499" s="179"/>
      <c r="AD499" s="179"/>
      <c r="AE499" s="179"/>
      <c r="AF499" s="179"/>
      <c r="AG499" s="179"/>
      <c r="AH499" s="178"/>
      <c r="AI499" s="179"/>
      <c r="AJ499" s="179"/>
      <c r="AK499" s="179"/>
      <c r="AL499" s="179"/>
      <c r="AM499" s="179"/>
      <c r="AN499" s="179"/>
      <c r="AO499" s="179"/>
      <c r="AP499" s="179"/>
      <c r="AQ499" s="179"/>
      <c r="AR499" s="179"/>
      <c r="AS499" s="179"/>
      <c r="AT499" s="179"/>
      <c r="AU499" s="179"/>
      <c r="AV499" s="179"/>
      <c r="AW499" s="179"/>
      <c r="AX499" s="179"/>
      <c r="AY499" s="179"/>
      <c r="AZ499" s="179"/>
      <c r="BA499" s="179"/>
      <c r="BB499" s="179"/>
      <c r="BC499" s="179"/>
      <c r="BD499" s="179"/>
      <c r="BE499" s="179"/>
      <c r="BF499" s="179"/>
      <c r="BG499" s="179"/>
      <c r="BH499" s="179"/>
      <c r="BI499" s="179"/>
      <c r="BJ499" s="179"/>
      <c r="BK499" s="179"/>
      <c r="BL499" s="179"/>
      <c r="BM499" s="179"/>
      <c r="BN499" s="179"/>
      <c r="BO499" s="179"/>
      <c r="BP499" s="179"/>
      <c r="BQ499" s="179"/>
    </row>
    <row r="500" spans="20:69" customFormat="1" ht="12.75" hidden="1" customHeight="1">
      <c r="T500" s="179"/>
      <c r="U500" s="179"/>
      <c r="V500" s="179"/>
      <c r="W500" s="179"/>
      <c r="X500" s="179"/>
      <c r="Y500" s="179"/>
      <c r="Z500" s="179"/>
      <c r="AA500" s="179"/>
      <c r="AB500" s="179"/>
      <c r="AC500" s="179"/>
      <c r="AD500" s="179"/>
      <c r="AE500" s="179"/>
      <c r="AF500" s="179"/>
      <c r="AG500" s="179"/>
      <c r="AH500" s="178"/>
      <c r="AI500" s="179"/>
      <c r="AJ500" s="179"/>
      <c r="AK500" s="179"/>
      <c r="AL500" s="179"/>
      <c r="AM500" s="179"/>
      <c r="AN500" s="179"/>
      <c r="AO500" s="179"/>
      <c r="AP500" s="179"/>
      <c r="AQ500" s="179"/>
      <c r="AR500" s="179"/>
      <c r="AS500" s="179"/>
      <c r="AT500" s="179"/>
      <c r="AU500" s="179"/>
      <c r="AV500" s="179"/>
      <c r="AW500" s="179"/>
      <c r="AX500" s="179"/>
      <c r="AY500" s="179"/>
      <c r="AZ500" s="179"/>
      <c r="BA500" s="179"/>
      <c r="BB500" s="179"/>
      <c r="BC500" s="179"/>
      <c r="BD500" s="179"/>
      <c r="BE500" s="179"/>
      <c r="BF500" s="179"/>
      <c r="BG500" s="179"/>
      <c r="BH500" s="179"/>
      <c r="BI500" s="179"/>
      <c r="BJ500" s="179"/>
      <c r="BK500" s="179"/>
      <c r="BL500" s="179"/>
      <c r="BM500" s="179"/>
      <c r="BN500" s="179"/>
      <c r="BO500" s="179"/>
      <c r="BP500" s="179"/>
      <c r="BQ500" s="179"/>
    </row>
    <row r="501" spans="20:69" customFormat="1" ht="12.75" hidden="1" customHeight="1">
      <c r="T501" s="179"/>
      <c r="U501" s="179"/>
      <c r="V501" s="179"/>
      <c r="W501" s="179"/>
      <c r="X501" s="179"/>
      <c r="Y501" s="179"/>
      <c r="Z501" s="179"/>
      <c r="AA501" s="179"/>
      <c r="AB501" s="179"/>
      <c r="AC501" s="179"/>
      <c r="AD501" s="179"/>
      <c r="AE501" s="179"/>
      <c r="AF501" s="179"/>
      <c r="AG501" s="179"/>
      <c r="AH501" s="178"/>
      <c r="AI501" s="179"/>
      <c r="AJ501" s="179"/>
      <c r="AK501" s="179"/>
      <c r="AL501" s="179"/>
      <c r="AM501" s="179"/>
      <c r="AN501" s="179"/>
      <c r="AO501" s="179"/>
      <c r="AP501" s="179"/>
      <c r="AQ501" s="179"/>
      <c r="AR501" s="179"/>
      <c r="AS501" s="179"/>
      <c r="AT501" s="179"/>
      <c r="AU501" s="179"/>
      <c r="AV501" s="179"/>
      <c r="AW501" s="179"/>
      <c r="AX501" s="179"/>
      <c r="AY501" s="179"/>
      <c r="AZ501" s="179"/>
      <c r="BA501" s="179"/>
      <c r="BB501" s="179"/>
      <c r="BC501" s="179"/>
      <c r="BD501" s="179"/>
      <c r="BE501" s="179"/>
      <c r="BF501" s="179"/>
      <c r="BG501" s="179"/>
      <c r="BH501" s="179"/>
      <c r="BI501" s="179"/>
      <c r="BJ501" s="179"/>
      <c r="BK501" s="179"/>
      <c r="BL501" s="179"/>
      <c r="BM501" s="179"/>
      <c r="BN501" s="179"/>
      <c r="BO501" s="179"/>
      <c r="BP501" s="179"/>
      <c r="BQ501" s="179"/>
    </row>
    <row r="502" spans="20:69" ht="12.75" customHeight="1"/>
  </sheetData>
  <sheetProtection sheet="1" objects="1"/>
  <protectedRanges>
    <protectedRange sqref="K20:L194" name="Expenses and notes_1_1_1_1"/>
    <protectedRange sqref="C9:J10" name="Odometer_1_2_1_1"/>
    <protectedRange sqref="N7:O12" name="Month end summary_1_2_1_1_1"/>
    <protectedRange sqref="H13:R15" name="Special notes_1_2_1_1"/>
    <protectedRange sqref="C20:C194" name="Not available_2_1_1"/>
    <protectedRange sqref="H20:J194 N20:Q194" name="Expenses and notes_1_1_2"/>
    <protectedRange sqref="D21:D194" name="days_1"/>
  </protectedRanges>
  <mergeCells count="57">
    <mergeCell ref="U201:AB202"/>
    <mergeCell ref="B5:G5"/>
    <mergeCell ref="H5:J5"/>
    <mergeCell ref="K5:R5"/>
    <mergeCell ref="G13:G15"/>
    <mergeCell ref="C9:D9"/>
    <mergeCell ref="K6:N6"/>
    <mergeCell ref="O6:R6"/>
    <mergeCell ref="C8:D8"/>
    <mergeCell ref="E8:F8"/>
    <mergeCell ref="B7:F7"/>
    <mergeCell ref="E9:F9"/>
    <mergeCell ref="C10:D10"/>
    <mergeCell ref="E10:F10"/>
    <mergeCell ref="C11:J12"/>
    <mergeCell ref="H13:R15"/>
    <mergeCell ref="T1:AC1"/>
    <mergeCell ref="T2:AG2"/>
    <mergeCell ref="B3:M4"/>
    <mergeCell ref="N4:R4"/>
    <mergeCell ref="N2:P2"/>
    <mergeCell ref="N3:P3"/>
    <mergeCell ref="R16:R19"/>
    <mergeCell ref="P16:P17"/>
    <mergeCell ref="C18:C19"/>
    <mergeCell ref="D18:G19"/>
    <mergeCell ref="H18:H19"/>
    <mergeCell ref="I18:I19"/>
    <mergeCell ref="BK17:BK19"/>
    <mergeCell ref="BI17:BI19"/>
    <mergeCell ref="AV18:AV19"/>
    <mergeCell ref="BH17:BH19"/>
    <mergeCell ref="AJ13:AJ15"/>
    <mergeCell ref="AJ18:AJ19"/>
    <mergeCell ref="AW17:AW19"/>
    <mergeCell ref="BE17:BG17"/>
    <mergeCell ref="AS8:AS19"/>
    <mergeCell ref="AM8:AM19"/>
    <mergeCell ref="AP8:AP16"/>
    <mergeCell ref="AQ8:AQ19"/>
    <mergeCell ref="AR8:AR19"/>
    <mergeCell ref="F196:R198"/>
    <mergeCell ref="AT8:AT19"/>
    <mergeCell ref="AU18:AU19"/>
    <mergeCell ref="BJ17:BJ19"/>
    <mergeCell ref="AK8:AK19"/>
    <mergeCell ref="BE20:BF20"/>
    <mergeCell ref="O16:O18"/>
    <mergeCell ref="K19:L19"/>
    <mergeCell ref="K17:M17"/>
    <mergeCell ref="B16:J16"/>
    <mergeCell ref="K16:M16"/>
    <mergeCell ref="N16:N18"/>
    <mergeCell ref="Q16:Q18"/>
    <mergeCell ref="J18:J19"/>
    <mergeCell ref="D17:J17"/>
    <mergeCell ref="C13:F15"/>
  </mergeCells>
  <phoneticPr fontId="4" type="noConversion"/>
  <conditionalFormatting sqref="H21:J194">
    <cfRule type="expression" dxfId="535" priority="5" stopIfTrue="1">
      <formula>($D20=$D21)</formula>
    </cfRule>
  </conditionalFormatting>
  <conditionalFormatting sqref="AC20:AE194 AK20:AK194 AQ20:AR194 U18 X20:Z194">
    <cfRule type="cellIs" dxfId="534" priority="6" stopIfTrue="1" operator="notEqual">
      <formula>U17</formula>
    </cfRule>
  </conditionalFormatting>
  <conditionalFormatting sqref="B20:B194">
    <cfRule type="expression" dxfId="533" priority="7" stopIfTrue="1">
      <formula>($G20="- -")</formula>
    </cfRule>
  </conditionalFormatting>
  <conditionalFormatting sqref="BI10:BI12 BF11:BF12">
    <cfRule type="expression" dxfId="532" priority="8" stopIfTrue="1">
      <formula>LEN($AA9)&gt;4</formula>
    </cfRule>
    <cfRule type="expression" dxfId="531" priority="9" stopIfTrue="1">
      <formula>(LEN($C$9)=0)</formula>
    </cfRule>
  </conditionalFormatting>
  <conditionalFormatting sqref="BJ10:BN12">
    <cfRule type="expression" dxfId="530" priority="10" stopIfTrue="1">
      <formula>LEN($AA9)&gt;4</formula>
    </cfRule>
    <cfRule type="expression" dxfId="529" priority="11" stopIfTrue="1">
      <formula>(LEN(E$9)=0)</formula>
    </cfRule>
  </conditionalFormatting>
  <conditionalFormatting sqref="R20:R194">
    <cfRule type="expression" dxfId="528" priority="12" stopIfTrue="1">
      <formula>OR($G20=$G19,$D20=$D19)</formula>
    </cfRule>
    <cfRule type="expression" dxfId="527" priority="13" stopIfTrue="1">
      <formula>"ND($G21&lt;&gt;""- -"",$G21&lt;&gt;TEXT(X21,""Dddd, Mmmm dd, Yyyy""))"</formula>
    </cfRule>
    <cfRule type="expression" dxfId="526" priority="14" stopIfTrue="1">
      <formula>($AI20=1)</formula>
    </cfRule>
  </conditionalFormatting>
  <conditionalFormatting sqref="C20:C194">
    <cfRule type="expression" dxfId="525" priority="15" stopIfTrue="1">
      <formula>($X$16=$X$14)</formula>
    </cfRule>
    <cfRule type="expression" dxfId="524" priority="16" stopIfTrue="1">
      <formula>($AV20=1)</formula>
    </cfRule>
    <cfRule type="expression" dxfId="523" priority="17" stopIfTrue="1">
      <formula>AND(D20=1+D19,G20=X20)</formula>
    </cfRule>
  </conditionalFormatting>
  <conditionalFormatting sqref="D20">
    <cfRule type="expression" dxfId="522" priority="18" stopIfTrue="1">
      <formula>OR($G20=$G19,$D20=$D19)</formula>
    </cfRule>
    <cfRule type="expression" dxfId="521" priority="19" stopIfTrue="1">
      <formula>AND($G20&lt;&gt;"- -",$G20&lt;&gt;$Y20)</formula>
    </cfRule>
    <cfRule type="expression" dxfId="520" priority="20" stopIfTrue="1">
      <formula>($AI20=1)</formula>
    </cfRule>
  </conditionalFormatting>
  <conditionalFormatting sqref="E20:G20">
    <cfRule type="expression" dxfId="519" priority="21" stopIfTrue="1">
      <formula>OR($G20=$G19,$D20=$D19)</formula>
    </cfRule>
    <cfRule type="expression" dxfId="518" priority="22" stopIfTrue="1">
      <formula>AND($G20&lt;&gt;"- -",$G20&lt;&gt;$Y20)</formula>
    </cfRule>
    <cfRule type="expression" dxfId="517" priority="23" stopIfTrue="1">
      <formula>($AI20+$AX20&gt;0)</formula>
    </cfRule>
  </conditionalFormatting>
  <conditionalFormatting sqref="V5:V7 U6:U7 J6">
    <cfRule type="expression" dxfId="516" priority="24" stopIfTrue="1">
      <formula>OR($AC$7,$AC$6,#REF!)</formula>
    </cfRule>
  </conditionalFormatting>
  <conditionalFormatting sqref="U5">
    <cfRule type="expression" dxfId="515" priority="25" stopIfTrue="1">
      <formula>OR($AC$7,$AC$6)</formula>
    </cfRule>
  </conditionalFormatting>
  <conditionalFormatting sqref="V19">
    <cfRule type="cellIs" dxfId="514" priority="26" stopIfTrue="1" operator="equal">
      <formula>1</formula>
    </cfRule>
  </conditionalFormatting>
  <conditionalFormatting sqref="BJ13:BN13 R16:R17">
    <cfRule type="cellIs" dxfId="513" priority="27" stopIfTrue="1" operator="equal">
      <formula>0</formula>
    </cfRule>
  </conditionalFormatting>
  <conditionalFormatting sqref="AP20:AP194">
    <cfRule type="cellIs" dxfId="512" priority="28" stopIfTrue="1" operator="lessThan">
      <formula>999</formula>
    </cfRule>
  </conditionalFormatting>
  <conditionalFormatting sqref="BE19:BF19 K18:L18">
    <cfRule type="expression" dxfId="511" priority="29" stopIfTrue="1">
      <formula>($K$19=$AL$7)</formula>
    </cfRule>
  </conditionalFormatting>
  <conditionalFormatting sqref="BE20:BF20">
    <cfRule type="expression" dxfId="510" priority="30" stopIfTrue="1">
      <formula>($K$19=$AL$7)</formula>
    </cfRule>
  </conditionalFormatting>
  <conditionalFormatting sqref="AB7">
    <cfRule type="expression" dxfId="509" priority="31" stopIfTrue="1">
      <formula>$AC$7</formula>
    </cfRule>
  </conditionalFormatting>
  <conditionalFormatting sqref="AB6">
    <cfRule type="expression" dxfId="508" priority="32" stopIfTrue="1">
      <formula>$AC$6</formula>
    </cfRule>
  </conditionalFormatting>
  <conditionalFormatting sqref="AK5:BO6">
    <cfRule type="cellIs" dxfId="507" priority="33" stopIfTrue="1" operator="equal">
      <formula>0</formula>
    </cfRule>
  </conditionalFormatting>
  <conditionalFormatting sqref="AJ16:AJ17 AJ20:AJ194">
    <cfRule type="cellIs" dxfId="506" priority="34" stopIfTrue="1" operator="greaterThan">
      <formula>0</formula>
    </cfRule>
  </conditionalFormatting>
  <conditionalFormatting sqref="AF20:AG194">
    <cfRule type="cellIs" dxfId="505" priority="35" stopIfTrue="1" operator="greaterThan">
      <formula>1</formula>
    </cfRule>
  </conditionalFormatting>
  <conditionalFormatting sqref="AV20:AV194">
    <cfRule type="cellIs" dxfId="504" priority="36" stopIfTrue="1" operator="equal">
      <formula>1</formula>
    </cfRule>
  </conditionalFormatting>
  <conditionalFormatting sqref="AU20:AU194">
    <cfRule type="expression" dxfId="503" priority="37" stopIfTrue="1">
      <formula>LEN(AU20)&gt;2</formula>
    </cfRule>
  </conditionalFormatting>
  <conditionalFormatting sqref="AK2:BO2">
    <cfRule type="cellIs" dxfId="502" priority="38" stopIfTrue="1" operator="equal">
      <formula>0</formula>
    </cfRule>
  </conditionalFormatting>
  <conditionalFormatting sqref="D18:G19">
    <cfRule type="expression" dxfId="501" priority="39" stopIfTrue="1">
      <formula>($AB$16&lt;2)</formula>
    </cfRule>
  </conditionalFormatting>
  <conditionalFormatting sqref="B18">
    <cfRule type="expression" dxfId="500" priority="40" stopIfTrue="1">
      <formula>(B18&gt;DATE(2000+$Y$2,$AA$21+1,1)-DATE(2000+$Y$2,$AA$21,1))</formula>
    </cfRule>
  </conditionalFormatting>
  <conditionalFormatting sqref="U201:AB201">
    <cfRule type="expression" dxfId="499" priority="41" stopIfTrue="1">
      <formula>(LEN($X$11)&gt;4)</formula>
    </cfRule>
  </conditionalFormatting>
  <conditionalFormatting sqref="N19:Q19 BH20:BK20">
    <cfRule type="cellIs" dxfId="498" priority="42" stopIfTrue="1" operator="equal">
      <formula>0</formula>
    </cfRule>
    <cfRule type="expression" dxfId="497" priority="43" stopIfTrue="1">
      <formula>($AJ$2=$AF$5)</formula>
    </cfRule>
  </conditionalFormatting>
  <conditionalFormatting sqref="M19 BG20">
    <cfRule type="cellIs" dxfId="496" priority="44" stopIfTrue="1" operator="equal">
      <formula>0</formula>
    </cfRule>
    <cfRule type="expression" dxfId="495" priority="45" stopIfTrue="1">
      <formula>($AJ$2=$AF$5)</formula>
    </cfRule>
  </conditionalFormatting>
  <conditionalFormatting sqref="C17">
    <cfRule type="cellIs" dxfId="494" priority="46" stopIfTrue="1" operator="equal">
      <formula>"X"</formula>
    </cfRule>
  </conditionalFormatting>
  <conditionalFormatting sqref="B16:J16">
    <cfRule type="expression" dxfId="493" priority="47" stopIfTrue="1">
      <formula>AND($AJ$2=$AF$5,$X$16=$X$13)</formula>
    </cfRule>
  </conditionalFormatting>
  <conditionalFormatting sqref="AW20:AW194">
    <cfRule type="cellIs" dxfId="492" priority="48" stopIfTrue="1" operator="equal">
      <formula>0</formula>
    </cfRule>
  </conditionalFormatting>
  <conditionalFormatting sqref="AB20:AB194">
    <cfRule type="cellIs" dxfId="491" priority="49" stopIfTrue="1" operator="greaterThan">
      <formula>0</formula>
    </cfRule>
    <cfRule type="cellIs" dxfId="490" priority="50" stopIfTrue="1" operator="lessThan">
      <formula>0</formula>
    </cfRule>
  </conditionalFormatting>
  <conditionalFormatting sqref="J7">
    <cfRule type="cellIs" dxfId="489" priority="51" stopIfTrue="1" operator="lessThan">
      <formula>0</formula>
    </cfRule>
  </conditionalFormatting>
  <conditionalFormatting sqref="N20:Q194">
    <cfRule type="expression" dxfId="488" priority="52" stopIfTrue="1">
      <formula>OR($AW20=0,$AV20=1,$AG20=99,$AJ$2=$AF$5)</formula>
    </cfRule>
  </conditionalFormatting>
  <conditionalFormatting sqref="M20:M194">
    <cfRule type="expression" dxfId="487" priority="53" stopIfTrue="1">
      <formula>OR($AJ$2=$AF$5,$AW20=0,$AV20=1,$AG20=99)</formula>
    </cfRule>
    <cfRule type="cellIs" dxfId="486" priority="54" stopIfTrue="1" operator="lessThan">
      <formula>0</formula>
    </cfRule>
    <cfRule type="expression" dxfId="485" priority="55" stopIfTrue="1">
      <formula>($D19=$D20)</formula>
    </cfRule>
  </conditionalFormatting>
  <conditionalFormatting sqref="BM20:BN194">
    <cfRule type="cellIs" dxfId="484" priority="56" stopIfTrue="1" operator="notEqual">
      <formula>1</formula>
    </cfRule>
  </conditionalFormatting>
  <conditionalFormatting sqref="L35:L194">
    <cfRule type="expression" dxfId="483" priority="57" stopIfTrue="1">
      <formula>OR($AJ$2=$AF$5,$AW35=0,$AV35=1,$AG35=99)</formula>
    </cfRule>
    <cfRule type="expression" dxfId="482" priority="58" stopIfTrue="1">
      <formula>AND(ISNUMBER(L35),OR(AND(L35&lt;K34,B35&gt;1),K35&gt;L35,$BN35&lt;&gt;1))</formula>
    </cfRule>
  </conditionalFormatting>
  <conditionalFormatting sqref="K35:K194">
    <cfRule type="expression" dxfId="481" priority="59" stopIfTrue="1">
      <formula>OR($AJ$2=$AF$5,$AW35=0,$AV35=1,$AG35=99)</formula>
    </cfRule>
    <cfRule type="expression" dxfId="480" priority="60" stopIfTrue="1">
      <formula>AND(ISNUMBER(K35),OR(K35&lt;L34,K35&gt;L35,$BM35&lt;&gt;1))</formula>
    </cfRule>
  </conditionalFormatting>
  <conditionalFormatting sqref="B13:B15">
    <cfRule type="expression" dxfId="479" priority="61" stopIfTrue="1">
      <formula>AND($AJ$2=$AF$5,$X$16=$X$13)</formula>
    </cfRule>
  </conditionalFormatting>
  <conditionalFormatting sqref="D21:D194">
    <cfRule type="expression" dxfId="478" priority="62" stopIfTrue="1">
      <formula>OR($G21=$G20,$D21=$D20)</formula>
    </cfRule>
    <cfRule type="expression" dxfId="477" priority="63" stopIfTrue="1">
      <formula>AND($G21&lt;&gt;"- -",$G21&lt;&gt;$Y21)</formula>
    </cfRule>
    <cfRule type="expression" dxfId="476" priority="64" stopIfTrue="1">
      <formula>($AI21=1)</formula>
    </cfRule>
  </conditionalFormatting>
  <conditionalFormatting sqref="E21:G194">
    <cfRule type="expression" dxfId="475" priority="65" stopIfTrue="1">
      <formula>OR($G21=$G20,$D21=$D20)</formula>
    </cfRule>
    <cfRule type="expression" dxfId="474" priority="66" stopIfTrue="1">
      <formula>AND($G21&lt;&gt;"- -",$G21&lt;&gt;$Y21)</formula>
    </cfRule>
    <cfRule type="expression" dxfId="473" priority="67" stopIfTrue="1">
      <formula>($AI21+$AX21&gt;0)</formula>
    </cfRule>
  </conditionalFormatting>
  <conditionalFormatting sqref="L20:L34">
    <cfRule type="expression" dxfId="472" priority="68" stopIfTrue="1">
      <formula>OR($AJ$2=$AF$5,$AW20=0,$AV20=1,$AG20=99)</formula>
    </cfRule>
    <cfRule type="expression" dxfId="471" priority="69" stopIfTrue="1">
      <formula>AND(ISNUMBER(L20),OR(AND(L20&lt;K19,B20&gt;1),K20&gt;L20))</formula>
    </cfRule>
  </conditionalFormatting>
  <conditionalFormatting sqref="K20:K34">
    <cfRule type="expression" dxfId="470" priority="70" stopIfTrue="1">
      <formula>OR($AJ$2=$AF$5,$AW20=0,$AV20=1,$AG20=99)</formula>
    </cfRule>
    <cfRule type="expression" dxfId="469" priority="71" stopIfTrue="1">
      <formula>AND(ISNUMBER(K20),ISNUMBER(L20),OR(K20&lt;L19,K20&gt;L20))</formula>
    </cfRule>
  </conditionalFormatting>
  <conditionalFormatting sqref="C9:J9">
    <cfRule type="expression" dxfId="468" priority="72" stopIfTrue="1">
      <formula>AND(ISNUMBER(C$9),ISNUMBER(C10),(C$9&gt;C$10))</formula>
    </cfRule>
  </conditionalFormatting>
  <conditionalFormatting sqref="E8:F8">
    <cfRule type="expression" dxfId="467" priority="73" stopIfTrue="1">
      <formula>(BJ$13&gt;0)</formula>
    </cfRule>
    <cfRule type="expression" dxfId="466" priority="74" stopIfTrue="1">
      <formula>AND(ISNUMBER(E$9),ISNUMBER(E10),(E$9&gt;E$10))</formula>
    </cfRule>
  </conditionalFormatting>
  <conditionalFormatting sqref="G8:J8">
    <cfRule type="expression" dxfId="465" priority="75" stopIfTrue="1">
      <formula>(BK$13&gt;0)</formula>
    </cfRule>
    <cfRule type="expression" dxfId="464" priority="76" stopIfTrue="1">
      <formula>AND(ISNUMBER(G$9),ISNUMBER(G10),(G$9&gt;G$10))</formula>
    </cfRule>
  </conditionalFormatting>
  <conditionalFormatting sqref="H6:I7">
    <cfRule type="expression" dxfId="463" priority="77" stopIfTrue="1">
      <formula>AND(ISNUMBER($H$7),$H$7&lt;$I$7)</formula>
    </cfRule>
  </conditionalFormatting>
  <conditionalFormatting sqref="C10:J10">
    <cfRule type="expression" dxfId="462" priority="78" stopIfTrue="1">
      <formula>AND(ISNUMBER(C$9),ISNUMBER(C10),(C$9&gt;C$10))</formula>
    </cfRule>
  </conditionalFormatting>
  <hyperlinks>
    <hyperlink ref="Q2" r:id="rId1"/>
    <hyperlink ref="Q3" r:id="rId2"/>
  </hyperlinks>
  <pageMargins left="0.75" right="0.75" top="1" bottom="1" header="0.5" footer="0.5"/>
  <pageSetup fitToHeight="99" orientation="landscape" r:id="rId3"/>
  <headerFooter alignWithMargins="0">
    <oddFooter>&amp;L[Path]&amp;F&amp;R&amp;A     &amp; Page &amp;P</oddFooter>
  </headerFooter>
  <drawing r:id="rId4"/>
  <legacy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30</vt:i4>
      </vt:variant>
    </vt:vector>
  </HeadingPairs>
  <TitlesOfParts>
    <vt:vector size="46" baseType="lpstr">
      <vt:lpstr>NTS ONLY_set_year</vt:lpstr>
      <vt:lpstr>Instructions</vt:lpstr>
      <vt:lpstr>Annual Summary_Sommaire annuel</vt:lpstr>
      <vt:lpstr>01</vt:lpstr>
      <vt:lpstr>02</vt:lpstr>
      <vt:lpstr>03</vt:lpstr>
      <vt:lpstr>04</vt:lpstr>
      <vt:lpstr>05</vt:lpstr>
      <vt:lpstr>06</vt:lpstr>
      <vt:lpstr>07</vt:lpstr>
      <vt:lpstr>08</vt:lpstr>
      <vt:lpstr>09</vt:lpstr>
      <vt:lpstr>10</vt:lpstr>
      <vt:lpstr>11</vt:lpstr>
      <vt:lpstr>12</vt:lpstr>
      <vt:lpstr>$ to Employer_$ à l'employeur</vt:lpstr>
      <vt:lpstr>BASE_YEAR</vt:lpstr>
      <vt:lpstr>Language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'Annual Summary_Sommaire annuel'!Print_Area</vt:lpstr>
      <vt:lpstr>Instructions!Print_Area</vt:lpstr>
      <vt:lpstr>'$ to Employer_$ à l''employeur'!Print_Titles</vt:lpstr>
      <vt:lpstr>'01'!Print_Titles</vt:lpstr>
      <vt:lpstr>'02'!Print_Titles</vt:lpstr>
      <vt:lpstr>'03'!Print_Titles</vt:lpstr>
      <vt:lpstr>'04'!Print_Titles</vt:lpstr>
      <vt:lpstr>'05'!Print_Titles</vt:lpstr>
      <vt:lpstr>'06'!Print_Titles</vt:lpstr>
      <vt:lpstr>'07'!Print_Titles</vt:lpstr>
      <vt:lpstr>'08'!Print_Titles</vt:lpstr>
      <vt:lpstr>'09'!Print_Titles</vt:lpstr>
      <vt:lpstr>'10'!Print_Titles</vt:lpstr>
      <vt:lpstr>'11'!Print_Titles</vt:lpstr>
      <vt:lpstr>'12'!Print_Titles</vt:lpstr>
      <vt:lpstr>Year_four_digits</vt:lpstr>
    </vt:vector>
  </TitlesOfParts>
  <Company>PricewaterhouseCoopers LLP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 Davis</dc:creator>
  <cp:lastModifiedBy>SUZANNE BRISSETTE</cp:lastModifiedBy>
  <cp:lastPrinted>2012-01-19T20:19:44Z</cp:lastPrinted>
  <dcterms:created xsi:type="dcterms:W3CDTF">2009-10-23T21:31:14Z</dcterms:created>
  <dcterms:modified xsi:type="dcterms:W3CDTF">2015-02-11T14:50:57Z</dcterms:modified>
</cp:coreProperties>
</file>