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Objects="placeholders" defaultThemeVersion="124226"/>
  <mc:AlternateContent xmlns:mc="http://schemas.openxmlformats.org/markup-compatibility/2006">
    <mc:Choice Requires="x15">
      <x15ac:absPath xmlns:x15ac="http://schemas.microsoft.com/office/spreadsheetml/2010/11/ac" url="C:\Users\ablack015\Desktop\Car expenses 2016\for web\"/>
    </mc:Choice>
  </mc:AlternateContent>
  <bookViews>
    <workbookView xWindow="3840" yWindow="30" windowWidth="7515" windowHeight="3585" tabRatio="764" firstSheet="1" activeTab="1"/>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52511"/>
</workbook>
</file>

<file path=xl/calcChain.xml><?xml version="1.0" encoding="utf-8"?>
<calcChain xmlns="http://schemas.openxmlformats.org/spreadsheetml/2006/main">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L187" i="34"/>
  <c r="AN187" i="34"/>
  <c r="M187" i="34"/>
  <c r="AH187" i="34" s="1"/>
  <c r="AM186" i="34"/>
  <c r="AL186" i="34"/>
  <c r="AN186" i="34"/>
  <c r="M186" i="34"/>
  <c r="AH186" i="34" s="1"/>
  <c r="AM185" i="34"/>
  <c r="AN185" i="34" s="1"/>
  <c r="AL185" i="34"/>
  <c r="M185" i="34"/>
  <c r="AH185" i="34" s="1"/>
  <c r="AM184" i="34"/>
  <c r="AL184" i="34"/>
  <c r="AN184" i="34"/>
  <c r="M184" i="34"/>
  <c r="AH184" i="34" s="1"/>
  <c r="AM183" i="34"/>
  <c r="AL183" i="34"/>
  <c r="AN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c r="AM171" i="34"/>
  <c r="AL171" i="34"/>
  <c r="AN171" i="34"/>
  <c r="M171" i="34"/>
  <c r="AH171" i="34" s="1"/>
  <c r="AM170" i="34"/>
  <c r="AN170" i="34" s="1"/>
  <c r="AL170" i="34"/>
  <c r="M170" i="34"/>
  <c r="AH170" i="34"/>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c r="AM157" i="34"/>
  <c r="AN157" i="34" s="1"/>
  <c r="AL157" i="34"/>
  <c r="M157" i="34"/>
  <c r="AH157" i="34" s="1"/>
  <c r="AM156" i="34"/>
  <c r="AN156" i="34" s="1"/>
  <c r="AL156" i="34"/>
  <c r="M156" i="34"/>
  <c r="AH156" i="34"/>
  <c r="AM155" i="34"/>
  <c r="AN155" i="34" s="1"/>
  <c r="AL155" i="34"/>
  <c r="M155" i="34"/>
  <c r="AH155" i="34" s="1"/>
  <c r="AM154" i="34"/>
  <c r="AN154" i="34" s="1"/>
  <c r="AL154" i="34"/>
  <c r="M154" i="34"/>
  <c r="AH154" i="34"/>
  <c r="AM153" i="34"/>
  <c r="AN153" i="34" s="1"/>
  <c r="AL153" i="34"/>
  <c r="M153" i="34"/>
  <c r="AH153" i="34" s="1"/>
  <c r="AM152" i="34"/>
  <c r="AN152" i="34" s="1"/>
  <c r="AL152" i="34"/>
  <c r="M152" i="34"/>
  <c r="AH152" i="34"/>
  <c r="AM151" i="34"/>
  <c r="AN151" i="34" s="1"/>
  <c r="AL151" i="34"/>
  <c r="M151" i="34"/>
  <c r="AH151" i="34" s="1"/>
  <c r="AM150" i="34"/>
  <c r="AN150" i="34" s="1"/>
  <c r="AL150" i="34"/>
  <c r="M150" i="34"/>
  <c r="AH150" i="34"/>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c r="AM111" i="34"/>
  <c r="AN111" i="34" s="1"/>
  <c r="AL111" i="34"/>
  <c r="M111" i="34"/>
  <c r="AH111" i="34" s="1"/>
  <c r="AM110" i="34"/>
  <c r="AL110" i="34"/>
  <c r="AN110" i="34"/>
  <c r="M110" i="34"/>
  <c r="AH110" i="34"/>
  <c r="AM109" i="34"/>
  <c r="AN109" i="34" s="1"/>
  <c r="AL109" i="34"/>
  <c r="M109" i="34"/>
  <c r="AH109" i="34" s="1"/>
  <c r="AM108" i="34"/>
  <c r="AN108" i="34" s="1"/>
  <c r="AL108" i="34"/>
  <c r="M108" i="34"/>
  <c r="AH108" i="34" s="1"/>
  <c r="AM107" i="34"/>
  <c r="AN107" i="34" s="1"/>
  <c r="AL107" i="34"/>
  <c r="M107" i="34"/>
  <c r="AH107" i="34" s="1"/>
  <c r="AM106" i="34"/>
  <c r="AL106" i="34"/>
  <c r="AN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L101" i="34"/>
  <c r="AN101" i="34"/>
  <c r="M101" i="34"/>
  <c r="AH101" i="34" s="1"/>
  <c r="AM100" i="34"/>
  <c r="AL100" i="34"/>
  <c r="AN100" i="34"/>
  <c r="M100" i="34"/>
  <c r="AH100" i="34" s="1"/>
  <c r="AM99" i="34"/>
  <c r="AN99" i="34" s="1"/>
  <c r="AL99" i="34"/>
  <c r="M99" i="34"/>
  <c r="AH99" i="34" s="1"/>
  <c r="AM98" i="34"/>
  <c r="AN98" i="34" s="1"/>
  <c r="AL98" i="34"/>
  <c r="M98" i="34"/>
  <c r="AH98" i="34"/>
  <c r="AM97" i="34"/>
  <c r="AL97" i="34"/>
  <c r="AN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c r="AM91" i="34"/>
  <c r="AN91" i="34" s="1"/>
  <c r="AL91" i="34"/>
  <c r="M91" i="34"/>
  <c r="AH91" i="34" s="1"/>
  <c r="AM90" i="34"/>
  <c r="AL90" i="34"/>
  <c r="AN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L77" i="34"/>
  <c r="AN77" i="34"/>
  <c r="M77" i="34"/>
  <c r="AH77" i="34" s="1"/>
  <c r="AM76" i="34"/>
  <c r="AN76" i="34" s="1"/>
  <c r="AL76" i="34"/>
  <c r="M76" i="34"/>
  <c r="AH76" i="34"/>
  <c r="AM75" i="34"/>
  <c r="AN75" i="34" s="1"/>
  <c r="AL75" i="34"/>
  <c r="M75" i="34"/>
  <c r="AH75" i="34" s="1"/>
  <c r="AM74" i="34"/>
  <c r="AL74" i="34"/>
  <c r="AN74" i="34"/>
  <c r="M74" i="34"/>
  <c r="AH74" i="34" s="1"/>
  <c r="AM73" i="34"/>
  <c r="AN73" i="34" s="1"/>
  <c r="AL73" i="34"/>
  <c r="M73" i="34"/>
  <c r="AH73" i="34" s="1"/>
  <c r="AM72" i="34"/>
  <c r="AN72" i="34" s="1"/>
  <c r="AL72" i="34"/>
  <c r="M72" i="34"/>
  <c r="AH72" i="34"/>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L54" i="34"/>
  <c r="AN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BN14" i="34"/>
  <c r="AU13" i="34"/>
  <c r="Z13" i="34"/>
  <c r="AU12" i="34"/>
  <c r="BN8" i="34"/>
  <c r="BM8" i="34" s="1"/>
  <c r="BL8" i="34" s="1"/>
  <c r="AA6" i="34"/>
  <c r="B6" i="37"/>
  <c r="N3" i="28" s="1"/>
  <c r="B5" i="37"/>
  <c r="AD3" i="33"/>
  <c r="AD4" i="33" s="1"/>
  <c r="Z27" i="13"/>
  <c r="Y27" i="13" s="1"/>
  <c r="AY2" i="13" s="1"/>
  <c r="BF10" i="33"/>
  <c r="BJ10" i="33"/>
  <c r="BK10" i="33"/>
  <c r="BL10" i="33"/>
  <c r="BL8" i="33" s="1"/>
  <c r="BK8" i="33" s="1"/>
  <c r="BJ8" i="33" s="1"/>
  <c r="BM10" i="33"/>
  <c r="BN10" i="33"/>
  <c r="BF11" i="33"/>
  <c r="BJ11" i="33"/>
  <c r="BM133" i="33" s="1"/>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L164" i="33"/>
  <c r="AN164" i="33"/>
  <c r="M164" i="33"/>
  <c r="AH164" i="33" s="1"/>
  <c r="AM163" i="33"/>
  <c r="AL163" i="33"/>
  <c r="AN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c r="AM153" i="33"/>
  <c r="AN153" i="33" s="1"/>
  <c r="AL153" i="33"/>
  <c r="M153" i="33"/>
  <c r="AH153" i="33" s="1"/>
  <c r="AM152" i="33"/>
  <c r="AN152" i="33" s="1"/>
  <c r="AL152" i="33"/>
  <c r="M152" i="33"/>
  <c r="AH152" i="33" s="1"/>
  <c r="AM151" i="33"/>
  <c r="AL151" i="33"/>
  <c r="AN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L132" i="33"/>
  <c r="AN132" i="33"/>
  <c r="M132" i="33"/>
  <c r="AH132" i="33" s="1"/>
  <c r="AM131" i="33"/>
  <c r="AN131" i="33" s="1"/>
  <c r="AL131" i="33"/>
  <c r="M131" i="33"/>
  <c r="AH131" i="33" s="1"/>
  <c r="AM130" i="33"/>
  <c r="AN130" i="33" s="1"/>
  <c r="AL130" i="33"/>
  <c r="M130" i="33"/>
  <c r="AH130" i="33" s="1"/>
  <c r="AM129" i="33"/>
  <c r="AN129" i="33" s="1"/>
  <c r="AL129" i="33"/>
  <c r="M129" i="33"/>
  <c r="AH129" i="33" s="1"/>
  <c r="AM128" i="33"/>
  <c r="AL128" i="33"/>
  <c r="AN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L103" i="33"/>
  <c r="AN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BM85" i="33"/>
  <c r="AM85" i="33"/>
  <c r="AN85" i="33" s="1"/>
  <c r="AL85" i="33"/>
  <c r="M85" i="33"/>
  <c r="AH85" i="33" s="1"/>
  <c r="BN84" i="33"/>
  <c r="AM84" i="33"/>
  <c r="AN84" i="33" s="1"/>
  <c r="AL84" i="33"/>
  <c r="M84" i="33"/>
  <c r="AH84" i="33" s="1"/>
  <c r="AM83" i="33"/>
  <c r="AN83" i="33" s="1"/>
  <c r="AL83" i="33"/>
  <c r="M83" i="33"/>
  <c r="AH83" i="33" s="1"/>
  <c r="AM82" i="33"/>
  <c r="AN82" i="33" s="1"/>
  <c r="AL82" i="33"/>
  <c r="M82" i="33"/>
  <c r="AH82" i="33" s="1"/>
  <c r="AM81" i="33"/>
  <c r="AN81" i="33" s="1"/>
  <c r="AL81" i="33"/>
  <c r="M81" i="33"/>
  <c r="AH81" i="33" s="1"/>
  <c r="AM80" i="33"/>
  <c r="AL80" i="33"/>
  <c r="AN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c r="AM67" i="33"/>
  <c r="AN67" i="33" s="1"/>
  <c r="AL67" i="33"/>
  <c r="M67" i="33"/>
  <c r="AH67" i="33" s="1"/>
  <c r="AM66" i="33"/>
  <c r="AN66" i="33" s="1"/>
  <c r="AL66" i="33"/>
  <c r="M66" i="33"/>
  <c r="AH66" i="33" s="1"/>
  <c r="AM65" i="33"/>
  <c r="AN65" i="33" s="1"/>
  <c r="AL65" i="33"/>
  <c r="M65" i="33"/>
  <c r="AH65" i="33" s="1"/>
  <c r="AM64" i="33"/>
  <c r="AN64" i="33" s="1"/>
  <c r="AL64" i="33"/>
  <c r="M64" i="33"/>
  <c r="AH64" i="33"/>
  <c r="AM63" i="33"/>
  <c r="AL63" i="33"/>
  <c r="AN63" i="33"/>
  <c r="M63" i="33"/>
  <c r="AH63" i="33" s="1"/>
  <c r="AM62" i="33"/>
  <c r="AL62" i="33"/>
  <c r="AN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BM57" i="33"/>
  <c r="AM57" i="33"/>
  <c r="AN57" i="33" s="1"/>
  <c r="AL57" i="33"/>
  <c r="M57" i="33"/>
  <c r="AH57" i="33" s="1"/>
  <c r="BN56" i="33"/>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L31" i="33"/>
  <c r="AN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L25" i="33"/>
  <c r="AN25" i="33"/>
  <c r="AK25" i="33"/>
  <c r="M25" i="33"/>
  <c r="AH25" i="33" s="1"/>
  <c r="AM24" i="33"/>
  <c r="AN24" i="33" s="1"/>
  <c r="AL24" i="33"/>
  <c r="AK24" i="33"/>
  <c r="M24" i="33"/>
  <c r="AH24" i="33" s="1"/>
  <c r="AM23" i="33"/>
  <c r="AN23" i="33" s="1"/>
  <c r="AL23" i="33"/>
  <c r="AK23" i="33"/>
  <c r="M23" i="33"/>
  <c r="AH23" i="33" s="1"/>
  <c r="AM22" i="33"/>
  <c r="AN22" i="33" s="1"/>
  <c r="AL22" i="33"/>
  <c r="AK22" i="33"/>
  <c r="M22" i="33"/>
  <c r="AH22" i="33" s="1"/>
  <c r="BN21" i="33"/>
  <c r="AM21" i="33"/>
  <c r="AN21" i="33" s="1"/>
  <c r="AL21" i="33"/>
  <c r="AK21" i="33"/>
  <c r="M21" i="33"/>
  <c r="AH21" i="33" s="1"/>
  <c r="AU11" i="33"/>
  <c r="AM20" i="33"/>
  <c r="AN20" i="33" s="1"/>
  <c r="AL20" i="33"/>
  <c r="AK20" i="33"/>
  <c r="BM13" i="33"/>
  <c r="BK13" i="33"/>
  <c r="AU13" i="33"/>
  <c r="Z13" i="33"/>
  <c r="AU12" i="33"/>
  <c r="BN8" i="33"/>
  <c r="BM8" i="33" s="1"/>
  <c r="AA6" i="33"/>
  <c r="AD3" i="32"/>
  <c r="AD4" i="32" s="1"/>
  <c r="Z28" i="13"/>
  <c r="Y28" i="13" s="1"/>
  <c r="BF10" i="32"/>
  <c r="BJ10" i="32"/>
  <c r="BK10" i="32"/>
  <c r="BL10" i="32"/>
  <c r="BM10" i="32"/>
  <c r="BM13" i="32" s="1"/>
  <c r="BN10" i="32"/>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BN194" i="32"/>
  <c r="AM194" i="32"/>
  <c r="AN194" i="32" s="1"/>
  <c r="AL194" i="32"/>
  <c r="AK45" i="32"/>
  <c r="AK46" i="32" s="1"/>
  <c r="AK47" i="32"/>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L155" i="32"/>
  <c r="AN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L114" i="32"/>
  <c r="AN114" i="32"/>
  <c r="M114" i="32"/>
  <c r="AH114" i="32" s="1"/>
  <c r="AM113" i="32"/>
  <c r="AL113" i="32"/>
  <c r="AN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L95" i="32"/>
  <c r="AN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L74" i="32"/>
  <c r="AN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L68" i="32"/>
  <c r="AN68" i="32"/>
  <c r="M68" i="32"/>
  <c r="AH68" i="32" s="1"/>
  <c r="AM67" i="32"/>
  <c r="AN67" i="32" s="1"/>
  <c r="AL67" i="32"/>
  <c r="M67" i="32"/>
  <c r="AH67" i="32" s="1"/>
  <c r="AM66" i="32"/>
  <c r="AN66" i="32" s="1"/>
  <c r="AL66" i="32"/>
  <c r="M66" i="32"/>
  <c r="AH66" i="32" s="1"/>
  <c r="AM65" i="32"/>
  <c r="AN65" i="32" s="1"/>
  <c r="AL65" i="32"/>
  <c r="M65" i="32"/>
  <c r="AH65" i="32" s="1"/>
  <c r="AM64" i="32"/>
  <c r="AL64" i="32"/>
  <c r="AN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L44" i="32"/>
  <c r="AN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BN38" i="32"/>
  <c r="AM38" i="32"/>
  <c r="AN38" i="32" s="1"/>
  <c r="AL38" i="32"/>
  <c r="AK38" i="32"/>
  <c r="M38" i="32"/>
  <c r="AH38" i="32" s="1"/>
  <c r="AM37" i="32"/>
  <c r="AN37" i="32" s="1"/>
  <c r="AL37" i="32"/>
  <c r="AK37" i="32"/>
  <c r="M37" i="32"/>
  <c r="AH37" i="32" s="1"/>
  <c r="AM36" i="32"/>
  <c r="AL36" i="32"/>
  <c r="AN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L31" i="32"/>
  <c r="AN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c r="AM25" i="32"/>
  <c r="AN25" i="32" s="1"/>
  <c r="AL25" i="32"/>
  <c r="AK25" i="32"/>
  <c r="M25" i="32"/>
  <c r="AH25" i="32" s="1"/>
  <c r="BN24" i="32"/>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BN20" i="32"/>
  <c r="AU11" i="32"/>
  <c r="AM20" i="32"/>
  <c r="AN20" i="32" s="1"/>
  <c r="AL20" i="32"/>
  <c r="AK20" i="32"/>
  <c r="AH20" i="32"/>
  <c r="AU13" i="32"/>
  <c r="Z13" i="32"/>
  <c r="AU12" i="32"/>
  <c r="BN8" i="32"/>
  <c r="AA6" i="32"/>
  <c r="AD3" i="31"/>
  <c r="AD4" i="31" s="1"/>
  <c r="Z29" i="13"/>
  <c r="Y29" i="13" s="1"/>
  <c r="BF10" i="31"/>
  <c r="BJ10" i="31"/>
  <c r="BK10" i="31"/>
  <c r="BL10" i="31"/>
  <c r="BM10" i="31"/>
  <c r="BN10" i="31"/>
  <c r="BN13" i="31" s="1"/>
  <c r="BF11" i="31"/>
  <c r="BJ11" i="31"/>
  <c r="BK11" i="31"/>
  <c r="BL11" i="31"/>
  <c r="BL14" i="31" s="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L145" i="31"/>
  <c r="AN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L116" i="31"/>
  <c r="AN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c r="AM82" i="31"/>
  <c r="AN82" i="31" s="1"/>
  <c r="AL82" i="31"/>
  <c r="M82" i="31"/>
  <c r="AH82" i="31" s="1"/>
  <c r="AM81" i="31"/>
  <c r="AN81" i="31" s="1"/>
  <c r="AL81" i="31"/>
  <c r="M81" i="31"/>
  <c r="AH81" i="31" s="1"/>
  <c r="AM80" i="31"/>
  <c r="AN80" i="31" s="1"/>
  <c r="AL80" i="31"/>
  <c r="M80" i="31"/>
  <c r="AH80" i="31"/>
  <c r="AM79" i="31"/>
  <c r="AN79" i="31" s="1"/>
  <c r="AL79" i="31"/>
  <c r="M79" i="31"/>
  <c r="AH79" i="31"/>
  <c r="AM78" i="31"/>
  <c r="AN78" i="31" s="1"/>
  <c r="AL78" i="31"/>
  <c r="M78" i="31"/>
  <c r="AH78" i="31" s="1"/>
  <c r="AM77" i="31"/>
  <c r="AN77" i="31" s="1"/>
  <c r="AL77" i="31"/>
  <c r="M77" i="31"/>
  <c r="AH77" i="31"/>
  <c r="AM76" i="31"/>
  <c r="AN76" i="31" s="1"/>
  <c r="AL76" i="31"/>
  <c r="M76" i="31"/>
  <c r="AH76" i="31" s="1"/>
  <c r="AM75" i="31"/>
  <c r="AN75" i="31" s="1"/>
  <c r="AL75" i="31"/>
  <c r="M75" i="31"/>
  <c r="AH75" i="3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L43" i="31"/>
  <c r="AN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L38" i="31"/>
  <c r="AN38" i="31"/>
  <c r="AK38" i="31"/>
  <c r="M38" i="31"/>
  <c r="AH38" i="31"/>
  <c r="AM37" i="31"/>
  <c r="AN37" i="31" s="1"/>
  <c r="AL37" i="31"/>
  <c r="AK37" i="31"/>
  <c r="M37" i="31"/>
  <c r="AH37" i="31" s="1"/>
  <c r="AM36" i="31"/>
  <c r="AL36" i="31"/>
  <c r="AN36" i="31"/>
  <c r="AK36" i="31"/>
  <c r="M36" i="31"/>
  <c r="AH36" i="31"/>
  <c r="AM35" i="31"/>
  <c r="AN35" i="31" s="1"/>
  <c r="AL35" i="31"/>
  <c r="AK35" i="31"/>
  <c r="M35" i="31"/>
  <c r="AH35" i="31"/>
  <c r="AM34" i="31"/>
  <c r="AN34" i="31" s="1"/>
  <c r="AL34" i="31"/>
  <c r="AK34" i="31"/>
  <c r="M34" i="31"/>
  <c r="AH34" i="31" s="1"/>
  <c r="AM33" i="31"/>
  <c r="AN33" i="31" s="1"/>
  <c r="AL33" i="31"/>
  <c r="AK33" i="31"/>
  <c r="M33" i="31"/>
  <c r="AH33" i="31"/>
  <c r="AM32" i="31"/>
  <c r="AN32" i="31" s="1"/>
  <c r="AL32" i="31"/>
  <c r="AK32" i="31"/>
  <c r="M32" i="31"/>
  <c r="AH32" i="31" s="1"/>
  <c r="AM31" i="31"/>
  <c r="AN31" i="31" s="1"/>
  <c r="AL31" i="31"/>
  <c r="AK31" i="31"/>
  <c r="M31" i="31"/>
  <c r="AH31" i="31" s="1"/>
  <c r="AM30" i="31"/>
  <c r="AL30" i="31"/>
  <c r="AN30" i="31"/>
  <c r="AK30" i="31"/>
  <c r="M30" i="31"/>
  <c r="AH30" i="31"/>
  <c r="AM29" i="31"/>
  <c r="AN29" i="31" s="1"/>
  <c r="AL29" i="31"/>
  <c r="AK29" i="31"/>
  <c r="M29" i="31"/>
  <c r="AH29" i="31" s="1"/>
  <c r="AM28" i="31"/>
  <c r="AL28" i="31"/>
  <c r="AN28" i="31"/>
  <c r="AK28" i="31"/>
  <c r="M28" i="31"/>
  <c r="AH28" i="31" s="1"/>
  <c r="AM27" i="31"/>
  <c r="AN27" i="31" s="1"/>
  <c r="AL27" i="31"/>
  <c r="AK27" i="31"/>
  <c r="M27" i="31"/>
  <c r="AH27" i="3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L22" i="31"/>
  <c r="AN22" i="31"/>
  <c r="AK22" i="31"/>
  <c r="M22" i="31"/>
  <c r="AH22" i="31"/>
  <c r="AM21" i="31"/>
  <c r="AN21" i="31" s="1"/>
  <c r="AL21" i="31"/>
  <c r="AK21" i="31"/>
  <c r="M21" i="31"/>
  <c r="AH21" i="31" s="1"/>
  <c r="AU11" i="31"/>
  <c r="AM20" i="31"/>
  <c r="AN20" i="31" s="1"/>
  <c r="AL20" i="31"/>
  <c r="AK20" i="31"/>
  <c r="BI15" i="31"/>
  <c r="BJ15" i="31" s="1"/>
  <c r="BK15" i="31" s="1"/>
  <c r="BL15" i="31" s="1"/>
  <c r="BM15" i="31" s="1"/>
  <c r="AU13" i="31"/>
  <c r="Z13" i="31"/>
  <c r="AU12" i="31"/>
  <c r="BN8" i="31"/>
  <c r="AA6" i="31"/>
  <c r="AD3" i="30"/>
  <c r="AD4" i="30" s="1"/>
  <c r="Z30" i="13"/>
  <c r="Y30" i="13" s="1"/>
  <c r="BB2" i="13" s="1"/>
  <c r="BF10" i="30"/>
  <c r="BM158" i="30" s="1"/>
  <c r="BJ10" i="30"/>
  <c r="BK10" i="30"/>
  <c r="BL10" i="30"/>
  <c r="BM10" i="30"/>
  <c r="BN10" i="30"/>
  <c r="BN8" i="30" s="1"/>
  <c r="BF11" i="30"/>
  <c r="BJ11" i="30"/>
  <c r="BK11" i="30"/>
  <c r="BL11" i="30"/>
  <c r="BL14" i="30" s="1"/>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L190" i="30"/>
  <c r="AN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L168" i="30"/>
  <c r="AN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BN123" i="30"/>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BN101" i="30"/>
  <c r="AM101" i="30"/>
  <c r="AN101" i="30"/>
  <c r="AL101" i="30"/>
  <c r="M101" i="30"/>
  <c r="AH101" i="30" s="1"/>
  <c r="AM100" i="30"/>
  <c r="AN100" i="30" s="1"/>
  <c r="AL100" i="30"/>
  <c r="M100" i="30"/>
  <c r="AH100" i="30"/>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c r="AM83" i="30"/>
  <c r="AN83" i="30"/>
  <c r="AL83" i="30"/>
  <c r="M83" i="30"/>
  <c r="AH83" i="30" s="1"/>
  <c r="AM82" i="30"/>
  <c r="AN82" i="30" s="1"/>
  <c r="AL82" i="30"/>
  <c r="M82" i="30"/>
  <c r="AH82" i="30"/>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L67" i="30"/>
  <c r="AN67" i="30"/>
  <c r="M67" i="30"/>
  <c r="AH67" i="30" s="1"/>
  <c r="AM66" i="30"/>
  <c r="AN66" i="30" s="1"/>
  <c r="AL66" i="30"/>
  <c r="M66" i="30"/>
  <c r="AH66" i="30" s="1"/>
  <c r="AM65" i="30"/>
  <c r="AN65" i="30" s="1"/>
  <c r="AL65" i="30"/>
  <c r="M65" i="30"/>
  <c r="AH65" i="30" s="1"/>
  <c r="AM64" i="30"/>
  <c r="AN64" i="30" s="1"/>
  <c r="AL64" i="30"/>
  <c r="M64" i="30"/>
  <c r="AH64" i="30" s="1"/>
  <c r="AM63" i="30"/>
  <c r="AL63" i="30"/>
  <c r="AN63" i="30"/>
  <c r="M63" i="30"/>
  <c r="AH63" i="30" s="1"/>
  <c r="AM62" i="30"/>
  <c r="AN62" i="30" s="1"/>
  <c r="AL62" i="30"/>
  <c r="M62" i="30"/>
  <c r="AH62" i="30" s="1"/>
  <c r="AM61" i="30"/>
  <c r="AN61" i="30" s="1"/>
  <c r="AL61" i="30"/>
  <c r="M61" i="30"/>
  <c r="AH61" i="30" s="1"/>
  <c r="AM60" i="30"/>
  <c r="AN60" i="30" s="1"/>
  <c r="AL60" i="30"/>
  <c r="M60" i="30"/>
  <c r="AH60" i="30"/>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L41" i="30"/>
  <c r="AN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L35" i="30"/>
  <c r="AN35" i="30"/>
  <c r="AK35" i="30"/>
  <c r="M35" i="30"/>
  <c r="AH35" i="30" s="1"/>
  <c r="AM34" i="30"/>
  <c r="AN34" i="30" s="1"/>
  <c r="AL34" i="30"/>
  <c r="AK34" i="30"/>
  <c r="M34" i="30"/>
  <c r="AH34" i="30" s="1"/>
  <c r="BN33" i="30"/>
  <c r="AM33" i="30"/>
  <c r="AN33" i="30" s="1"/>
  <c r="AL33" i="30"/>
  <c r="AK33" i="30"/>
  <c r="M33" i="30"/>
  <c r="AH33" i="30" s="1"/>
  <c r="AM32" i="30"/>
  <c r="AN32" i="30" s="1"/>
  <c r="AL32" i="30"/>
  <c r="AK32" i="30"/>
  <c r="M32" i="30"/>
  <c r="AH32" i="30" s="1"/>
  <c r="AM31" i="30"/>
  <c r="AL31" i="30"/>
  <c r="AN31" i="30"/>
  <c r="AK31" i="30"/>
  <c r="M31" i="30"/>
  <c r="AH31" i="30" s="1"/>
  <c r="AM30" i="30"/>
  <c r="AL30" i="30"/>
  <c r="AN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L24" i="30"/>
  <c r="AN24" i="30"/>
  <c r="AK24" i="30"/>
  <c r="M24" i="30"/>
  <c r="AH24" i="30" s="1"/>
  <c r="AM23" i="30"/>
  <c r="AN23" i="30" s="1"/>
  <c r="AL23" i="30"/>
  <c r="AK23" i="30"/>
  <c r="M23" i="30"/>
  <c r="AH23" i="30"/>
  <c r="AM22" i="30"/>
  <c r="AN22" i="30" s="1"/>
  <c r="AL22" i="30"/>
  <c r="AK22" i="30"/>
  <c r="M22" i="30"/>
  <c r="AH22" i="30"/>
  <c r="AM21" i="30"/>
  <c r="AN21" i="30" s="1"/>
  <c r="AL21" i="30"/>
  <c r="AK21" i="30"/>
  <c r="M21" i="30"/>
  <c r="AH21" i="30" s="1"/>
  <c r="AU11" i="30"/>
  <c r="AM20" i="30"/>
  <c r="AN20" i="30" s="1"/>
  <c r="AL20" i="30"/>
  <c r="AK20" i="30"/>
  <c r="BL13" i="30"/>
  <c r="BJ13" i="30"/>
  <c r="BI15" i="30"/>
  <c r="AU13" i="30"/>
  <c r="Z13" i="30"/>
  <c r="AU12" i="30"/>
  <c r="AA6" i="30"/>
  <c r="AD3" i="29"/>
  <c r="AD4" i="29" s="1"/>
  <c r="Z31" i="13"/>
  <c r="Y31" i="13" s="1"/>
  <c r="BC2" i="13" s="1"/>
  <c r="BF10" i="29"/>
  <c r="BJ10" i="29"/>
  <c r="BK10" i="29"/>
  <c r="BL10" i="29"/>
  <c r="BM10" i="29"/>
  <c r="BN10" i="29"/>
  <c r="BF11" i="29"/>
  <c r="BJ11" i="29"/>
  <c r="BM133" i="29" s="1"/>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c r="AM192" i="29"/>
  <c r="AN192" i="29" s="1"/>
  <c r="AL192" i="29"/>
  <c r="M192" i="29"/>
  <c r="AH192" i="29" s="1"/>
  <c r="AM191" i="29"/>
  <c r="AN191" i="29" s="1"/>
  <c r="AL191" i="29"/>
  <c r="M191" i="29"/>
  <c r="AH191" i="29" s="1"/>
  <c r="AM190" i="29"/>
  <c r="AN190" i="29" s="1"/>
  <c r="AL190" i="29"/>
  <c r="M190" i="29"/>
  <c r="AH190" i="29" s="1"/>
  <c r="AM189" i="29"/>
  <c r="AL189" i="29"/>
  <c r="AN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c r="AM174" i="29"/>
  <c r="AN174" i="29" s="1"/>
  <c r="AL174" i="29"/>
  <c r="M174" i="29"/>
  <c r="AH174" i="29"/>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L149" i="29"/>
  <c r="AN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L144" i="29"/>
  <c r="AN144" i="29"/>
  <c r="M144" i="29"/>
  <c r="AH144" i="29" s="1"/>
  <c r="AM143" i="29"/>
  <c r="AL143" i="29"/>
  <c r="AN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c r="AM108" i="29"/>
  <c r="AN108" i="29" s="1"/>
  <c r="AL108" i="29"/>
  <c r="M108" i="29"/>
  <c r="AH108" i="29"/>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L94" i="29"/>
  <c r="AN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c r="AM67" i="29"/>
  <c r="AN67" i="29" s="1"/>
  <c r="AL67" i="29"/>
  <c r="M67" i="29"/>
  <c r="AH67" i="29"/>
  <c r="AM66" i="29"/>
  <c r="AN66" i="29" s="1"/>
  <c r="AL66" i="29"/>
  <c r="M66" i="29"/>
  <c r="AH66" i="29" s="1"/>
  <c r="AM65" i="29"/>
  <c r="AN65" i="29" s="1"/>
  <c r="AL65" i="29"/>
  <c r="M65" i="29"/>
  <c r="AH65" i="29"/>
  <c r="BM64"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L36" i="29"/>
  <c r="AN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c r="AM22" i="29"/>
  <c r="AN22" i="29" s="1"/>
  <c r="AL22" i="29"/>
  <c r="AK22" i="29"/>
  <c r="M22" i="29"/>
  <c r="AH22" i="29" s="1"/>
  <c r="AM21" i="29"/>
  <c r="AN21" i="29" s="1"/>
  <c r="AL21" i="29"/>
  <c r="AK21" i="29"/>
  <c r="M21" i="29"/>
  <c r="AH21" i="29" s="1"/>
  <c r="AU11" i="29"/>
  <c r="AM20" i="29"/>
  <c r="AL20" i="29"/>
  <c r="AN20" i="29"/>
  <c r="AK20" i="29"/>
  <c r="BM13" i="29"/>
  <c r="BF13" i="29"/>
  <c r="AU13" i="29"/>
  <c r="Z13" i="29"/>
  <c r="AU12" i="29"/>
  <c r="AA6" i="29"/>
  <c r="AD3" i="28"/>
  <c r="AD4" i="28" s="1"/>
  <c r="Z32" i="13"/>
  <c r="Y32" i="13" s="1"/>
  <c r="BD2" i="13" s="1"/>
  <c r="BF10" i="28"/>
  <c r="BJ10" i="28"/>
  <c r="BK10" i="28"/>
  <c r="BK14" i="28" s="1"/>
  <c r="BL10" i="28"/>
  <c r="BM10" i="28"/>
  <c r="BN10" i="28"/>
  <c r="BF11" i="28"/>
  <c r="BN159" i="28" s="1"/>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L181" i="28"/>
  <c r="AN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c r="AM169" i="28"/>
  <c r="AN169" i="28" s="1"/>
  <c r="AL169" i="28"/>
  <c r="M169" i="28"/>
  <c r="AH169" i="28" s="1"/>
  <c r="AM168" i="28"/>
  <c r="AN168" i="28" s="1"/>
  <c r="AL168" i="28"/>
  <c r="M168" i="28"/>
  <c r="AH168" i="28" s="1"/>
  <c r="AM167" i="28"/>
  <c r="AN167" i="28" s="1"/>
  <c r="AL167" i="28"/>
  <c r="M167" i="28"/>
  <c r="AH167" i="28" s="1"/>
  <c r="BM166" i="28"/>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c r="AM161" i="28"/>
  <c r="AN161" i="28" s="1"/>
  <c r="AL161" i="28"/>
  <c r="M161" i="28"/>
  <c r="AH161" i="28" s="1"/>
  <c r="AM160" i="28"/>
  <c r="AN160" i="28" s="1"/>
  <c r="AL160" i="28"/>
  <c r="M160" i="28"/>
  <c r="AH160" i="28" s="1"/>
  <c r="AM159" i="28"/>
  <c r="AN159" i="28" s="1"/>
  <c r="AL159" i="28"/>
  <c r="M159" i="28"/>
  <c r="AH159" i="28" s="1"/>
  <c r="AM158" i="28"/>
  <c r="AL158" i="28"/>
  <c r="AN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c r="AM146" i="28"/>
  <c r="AN146" i="28" s="1"/>
  <c r="AL146" i="28"/>
  <c r="M146" i="28"/>
  <c r="AH146" i="28" s="1"/>
  <c r="AM145" i="28"/>
  <c r="AL145" i="28"/>
  <c r="AN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BN131" i="28"/>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c r="AM102" i="28"/>
  <c r="AN102" i="28" s="1"/>
  <c r="AL102" i="28"/>
  <c r="M102" i="28"/>
  <c r="AH102" i="28"/>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L55" i="28"/>
  <c r="AN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L49" i="28"/>
  <c r="AN49" i="28"/>
  <c r="M49" i="28"/>
  <c r="AH49" i="28" s="1"/>
  <c r="BM48" i="28"/>
  <c r="AM48" i="28"/>
  <c r="AN48" i="28" s="1"/>
  <c r="AL48" i="28"/>
  <c r="M48" i="28"/>
  <c r="AH48" i="28" s="1"/>
  <c r="AM47" i="28"/>
  <c r="AN47" i="28" s="1"/>
  <c r="AL47" i="28"/>
  <c r="M47" i="28"/>
  <c r="AH47" i="28" s="1"/>
  <c r="AM46" i="28"/>
  <c r="AN46" i="28" s="1"/>
  <c r="AL46" i="28"/>
  <c r="M46" i="28"/>
  <c r="AH46" i="28" s="1"/>
  <c r="AM45" i="28"/>
  <c r="AN45" i="28" s="1"/>
  <c r="AL45" i="28"/>
  <c r="M45" i="28"/>
  <c r="AH45" i="28" s="1"/>
  <c r="AM44" i="28"/>
  <c r="AL44" i="28"/>
  <c r="AN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BM39" i="28"/>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c r="AM30" i="28"/>
  <c r="AL30" i="28"/>
  <c r="AN30" i="28"/>
  <c r="AK30" i="28"/>
  <c r="M30" i="28"/>
  <c r="AH30" i="28" s="1"/>
  <c r="AM29" i="28"/>
  <c r="AN29" i="28" s="1"/>
  <c r="AL29" i="28"/>
  <c r="AK29" i="28"/>
  <c r="M29" i="28"/>
  <c r="AH29" i="28"/>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BM24" i="28"/>
  <c r="AM24" i="28"/>
  <c r="AN24" i="28" s="1"/>
  <c r="AL24" i="28"/>
  <c r="AK24" i="28"/>
  <c r="M24" i="28"/>
  <c r="AH24" i="28" s="1"/>
  <c r="AM23" i="28"/>
  <c r="AN23" i="28" s="1"/>
  <c r="AL23" i="28"/>
  <c r="AK23" i="28"/>
  <c r="M23" i="28"/>
  <c r="AH23" i="28" s="1"/>
  <c r="BM22" i="28"/>
  <c r="AM22" i="28"/>
  <c r="AN22" i="28" s="1"/>
  <c r="AL22" i="28"/>
  <c r="AK22" i="28"/>
  <c r="M22" i="28"/>
  <c r="AH22" i="28" s="1"/>
  <c r="AM21" i="28"/>
  <c r="AN21" i="28" s="1"/>
  <c r="AL21" i="28"/>
  <c r="AK21" i="28"/>
  <c r="M21" i="28"/>
  <c r="AH21" i="28" s="1"/>
  <c r="AU11" i="28"/>
  <c r="AM20" i="28"/>
  <c r="AL20" i="28"/>
  <c r="AN20" i="28"/>
  <c r="AK20" i="28"/>
  <c r="AH20" i="28"/>
  <c r="AU13" i="28"/>
  <c r="Z13" i="28"/>
  <c r="AU12" i="28"/>
  <c r="BN8" i="28"/>
  <c r="BM8" i="28"/>
  <c r="BL8" i="28" s="1"/>
  <c r="BK8" i="28" s="1"/>
  <c r="BJ8" i="28" s="1"/>
  <c r="AA6" i="28"/>
  <c r="AD3" i="27"/>
  <c r="AD4" i="27" s="1"/>
  <c r="Z33" i="13"/>
  <c r="Y33" i="13" s="1"/>
  <c r="BF10" i="27"/>
  <c r="BN98" i="27" s="1"/>
  <c r="BJ10" i="27"/>
  <c r="BK10" i="27"/>
  <c r="BL10" i="27"/>
  <c r="BM10" i="27"/>
  <c r="BM13" i="27" s="1"/>
  <c r="BN10" i="27"/>
  <c r="BF11" i="27"/>
  <c r="BJ11" i="27"/>
  <c r="BK11" i="27"/>
  <c r="BL11" i="27"/>
  <c r="BL13" i="27" s="1"/>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BL1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c r="AM191" i="27"/>
  <c r="AN191" i="27" s="1"/>
  <c r="AL191" i="27"/>
  <c r="M191" i="27"/>
  <c r="AH191" i="27"/>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c r="AM164" i="27"/>
  <c r="AN164" i="27" s="1"/>
  <c r="AL164" i="27"/>
  <c r="M164" i="27"/>
  <c r="AH164" i="27"/>
  <c r="AM163" i="27"/>
  <c r="AN163" i="27" s="1"/>
  <c r="AL163" i="27"/>
  <c r="M163" i="27"/>
  <c r="AH163" i="27"/>
  <c r="AM162" i="27"/>
  <c r="AN162" i="27" s="1"/>
  <c r="AL162" i="27"/>
  <c r="M162" i="27"/>
  <c r="AH162" i="27"/>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L149" i="27"/>
  <c r="AN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L143" i="27"/>
  <c r="AN143" i="27"/>
  <c r="M143" i="27"/>
  <c r="AH143" i="27" s="1"/>
  <c r="AM142" i="27"/>
  <c r="AL142" i="27"/>
  <c r="AN142" i="27"/>
  <c r="M142" i="27"/>
  <c r="AH142" i="27"/>
  <c r="AM141" i="27"/>
  <c r="AN141" i="27" s="1"/>
  <c r="AL141" i="27"/>
  <c r="M141" i="27"/>
  <c r="AH141" i="27"/>
  <c r="AM140" i="27"/>
  <c r="AN140" i="27" s="1"/>
  <c r="AL140" i="27"/>
  <c r="M140" i="27"/>
  <c r="AH140" i="27" s="1"/>
  <c r="AM139" i="27"/>
  <c r="AN139" i="27" s="1"/>
  <c r="AL139" i="27"/>
  <c r="M139" i="27"/>
  <c r="AH139" i="27"/>
  <c r="AM138" i="27"/>
  <c r="AN138" i="27" s="1"/>
  <c r="AL138" i="27"/>
  <c r="M138" i="27"/>
  <c r="AH138" i="27"/>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c r="AM132" i="27"/>
  <c r="AL132" i="27"/>
  <c r="AN132" i="27"/>
  <c r="M132" i="27"/>
  <c r="AH132" i="27" s="1"/>
  <c r="AM131" i="27"/>
  <c r="AL131" i="27"/>
  <c r="AN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L108" i="27"/>
  <c r="AN108" i="27"/>
  <c r="M108" i="27"/>
  <c r="AH108" i="27" s="1"/>
  <c r="AM107" i="27"/>
  <c r="AL107" i="27"/>
  <c r="AN107" i="27"/>
  <c r="M107" i="27"/>
  <c r="AH107" i="27"/>
  <c r="AM106" i="27"/>
  <c r="AN106" i="27" s="1"/>
  <c r="AL106" i="27"/>
  <c r="M106" i="27"/>
  <c r="AH106" i="27"/>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c r="AM96" i="27"/>
  <c r="AN96" i="27" s="1"/>
  <c r="AL96" i="27"/>
  <c r="M96" i="27"/>
  <c r="AH96" i="27"/>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L56" i="27"/>
  <c r="AN56" i="27"/>
  <c r="M56" i="27"/>
  <c r="AH56" i="27" s="1"/>
  <c r="AM55" i="27"/>
  <c r="AN55" i="27" s="1"/>
  <c r="AL55" i="27"/>
  <c r="M55" i="27"/>
  <c r="AH55" i="27"/>
  <c r="AM54" i="27"/>
  <c r="AL54" i="27"/>
  <c r="AN54" i="27"/>
  <c r="M54" i="27"/>
  <c r="AH54" i="27" s="1"/>
  <c r="AM53" i="27"/>
  <c r="AN53" i="27" s="1"/>
  <c r="AL53" i="27"/>
  <c r="M53" i="27"/>
  <c r="AH53" i="27"/>
  <c r="AM52" i="27"/>
  <c r="AN52" i="27" s="1"/>
  <c r="AL52" i="27"/>
  <c r="M52" i="27"/>
  <c r="AH52" i="27" s="1"/>
  <c r="AM51" i="27"/>
  <c r="AN51" i="27" s="1"/>
  <c r="AL51" i="27"/>
  <c r="M51" i="27"/>
  <c r="AH51" i="27" s="1"/>
  <c r="AM50" i="27"/>
  <c r="AN50" i="27" s="1"/>
  <c r="AL50" i="27"/>
  <c r="M50" i="27"/>
  <c r="AH50" i="27" s="1"/>
  <c r="AM49" i="27"/>
  <c r="AN49" i="27" s="1"/>
  <c r="AL49" i="27"/>
  <c r="M49" i="27"/>
  <c r="AH49" i="27" s="1"/>
  <c r="AM48" i="27"/>
  <c r="AL48" i="27"/>
  <c r="AN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c r="AM39" i="27"/>
  <c r="AN39" i="27" s="1"/>
  <c r="AL39" i="27"/>
  <c r="AK39" i="27"/>
  <c r="M39" i="27"/>
  <c r="AH39" i="27" s="1"/>
  <c r="AM38" i="27"/>
  <c r="AN38" i="27" s="1"/>
  <c r="AL38" i="27"/>
  <c r="AK38" i="27"/>
  <c r="M38" i="27"/>
  <c r="AH38" i="27"/>
  <c r="AM37" i="27"/>
  <c r="AN37" i="27" s="1"/>
  <c r="AL37" i="27"/>
  <c r="AK37" i="27"/>
  <c r="M37" i="27"/>
  <c r="AH37" i="27"/>
  <c r="AM36" i="27"/>
  <c r="AL36" i="27"/>
  <c r="AN36" i="27"/>
  <c r="AK36" i="27"/>
  <c r="M36" i="27"/>
  <c r="AH36" i="27" s="1"/>
  <c r="AM35" i="27"/>
  <c r="AN35" i="27" s="1"/>
  <c r="AL35" i="27"/>
  <c r="AK35" i="27"/>
  <c r="M35" i="27"/>
  <c r="AH35" i="27" s="1"/>
  <c r="AM34" i="27"/>
  <c r="AN34" i="27" s="1"/>
  <c r="AL34" i="27"/>
  <c r="AK34" i="27"/>
  <c r="M34" i="27"/>
  <c r="AH34" i="27"/>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BN13" i="26" s="1"/>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L191" i="26"/>
  <c r="AN191" i="26"/>
  <c r="M191" i="26"/>
  <c r="AH191" i="26" s="1"/>
  <c r="AM190" i="26"/>
  <c r="AN190" i="26" s="1"/>
  <c r="AL190" i="26"/>
  <c r="M190" i="26"/>
  <c r="AH190" i="26" s="1"/>
  <c r="AM189" i="26"/>
  <c r="AL189" i="26"/>
  <c r="AN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L183" i="26"/>
  <c r="AN183" i="26"/>
  <c r="M183" i="26"/>
  <c r="AH183" i="26" s="1"/>
  <c r="AM182" i="26"/>
  <c r="AN182" i="26" s="1"/>
  <c r="AL182" i="26"/>
  <c r="M182" i="26"/>
  <c r="AH182" i="26" s="1"/>
  <c r="AM181" i="26"/>
  <c r="AL181" i="26"/>
  <c r="AN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L175" i="26"/>
  <c r="AN175" i="26"/>
  <c r="M175" i="26"/>
  <c r="AH175" i="26" s="1"/>
  <c r="AM174" i="26"/>
  <c r="AN174" i="26" s="1"/>
  <c r="AL174" i="26"/>
  <c r="M174" i="26"/>
  <c r="AH174" i="26" s="1"/>
  <c r="AM173" i="26"/>
  <c r="AN173" i="26"/>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L163" i="26"/>
  <c r="AN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L149" i="26"/>
  <c r="AN149" i="26"/>
  <c r="M149" i="26"/>
  <c r="AH149" i="26" s="1"/>
  <c r="AM148" i="26"/>
  <c r="AN148" i="26" s="1"/>
  <c r="AL148" i="26"/>
  <c r="M148" i="26"/>
  <c r="AH148" i="26" s="1"/>
  <c r="AM147" i="26"/>
  <c r="AN147" i="26" s="1"/>
  <c r="AL147" i="26"/>
  <c r="M147" i="26"/>
  <c r="AH147" i="26" s="1"/>
  <c r="AM146" i="26"/>
  <c r="AN146" i="26" s="1"/>
  <c r="AL146" i="26"/>
  <c r="M146" i="26"/>
  <c r="AH146" i="26"/>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L120" i="26"/>
  <c r="AN120" i="26"/>
  <c r="M120" i="26"/>
  <c r="AH120" i="26" s="1"/>
  <c r="AM119" i="26"/>
  <c r="AN119" i="26" s="1"/>
  <c r="AL119" i="26"/>
  <c r="M119" i="26"/>
  <c r="AH119" i="26" s="1"/>
  <c r="AM118" i="26"/>
  <c r="AL118" i="26"/>
  <c r="AN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L112" i="26"/>
  <c r="AN112" i="26"/>
  <c r="M112" i="26"/>
  <c r="AH112" i="26" s="1"/>
  <c r="AM111" i="26"/>
  <c r="AN111" i="26" s="1"/>
  <c r="AL111" i="26"/>
  <c r="M111" i="26"/>
  <c r="AH111" i="26" s="1"/>
  <c r="AM110" i="26"/>
  <c r="AL110" i="26"/>
  <c r="AN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L102" i="26"/>
  <c r="AN102" i="26"/>
  <c r="M102" i="26"/>
  <c r="AH102" i="26" s="1"/>
  <c r="AM101" i="26"/>
  <c r="AL101" i="26"/>
  <c r="M101" i="26"/>
  <c r="AH101" i="26" s="1"/>
  <c r="AM100" i="26"/>
  <c r="AL100" i="26"/>
  <c r="AN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L90" i="26"/>
  <c r="AN90" i="26"/>
  <c r="M90" i="26"/>
  <c r="AH90" i="26" s="1"/>
  <c r="AM89" i="26"/>
  <c r="AN89" i="26" s="1"/>
  <c r="AL89" i="26"/>
  <c r="M89" i="26"/>
  <c r="AH89" i="26" s="1"/>
  <c r="AM88" i="26"/>
  <c r="AN88" i="26" s="1"/>
  <c r="AL88" i="26"/>
  <c r="M88" i="26"/>
  <c r="AH88" i="26" s="1"/>
  <c r="AM87" i="26"/>
  <c r="AN87" i="26" s="1"/>
  <c r="AL87" i="26"/>
  <c r="M87" i="26"/>
  <c r="AH87" i="26"/>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L80" i="26"/>
  <c r="AN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c r="AM68" i="26"/>
  <c r="AN68" i="26" s="1"/>
  <c r="AL68" i="26"/>
  <c r="M68" i="26"/>
  <c r="AH68" i="26"/>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L52" i="26"/>
  <c r="AN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L46" i="26"/>
  <c r="AN46" i="26"/>
  <c r="M46" i="26"/>
  <c r="AH46" i="26" s="1"/>
  <c r="AM45" i="26"/>
  <c r="AN45" i="26" s="1"/>
  <c r="AL45" i="26"/>
  <c r="M45" i="26"/>
  <c r="AH45" i="26" s="1"/>
  <c r="AM44" i="26"/>
  <c r="AL44" i="26"/>
  <c r="AN44" i="26"/>
  <c r="AK44" i="26"/>
  <c r="M44" i="26"/>
  <c r="AH44" i="26"/>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c r="AM29" i="26"/>
  <c r="AN29" i="26" s="1"/>
  <c r="AL29" i="26"/>
  <c r="AK29" i="26"/>
  <c r="M29" i="26"/>
  <c r="AH29" i="26" s="1"/>
  <c r="AM28" i="26"/>
  <c r="AL28" i="26"/>
  <c r="AN28" i="26"/>
  <c r="AK28" i="26"/>
  <c r="M28" i="26"/>
  <c r="AH28" i="26"/>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P20" i="26" s="1"/>
  <c r="AL20" i="26"/>
  <c r="AK20" i="26"/>
  <c r="BL13" i="26"/>
  <c r="BI15" i="26"/>
  <c r="BJ15" i="26" s="1"/>
  <c r="AU13" i="26"/>
  <c r="Z13" i="26"/>
  <c r="AU12" i="26"/>
  <c r="AA6" i="26"/>
  <c r="AD3" i="14"/>
  <c r="AD4" i="14" s="1"/>
  <c r="Z35" i="13"/>
  <c r="Y35" i="13" s="1"/>
  <c r="BG2" i="13" s="1"/>
  <c r="BF10" i="14"/>
  <c r="BJ10" i="14"/>
  <c r="BK10" i="14"/>
  <c r="BL10" i="14"/>
  <c r="BM10" i="14"/>
  <c r="BN10" i="14"/>
  <c r="BN8" i="14" s="1"/>
  <c r="BF11" i="14"/>
  <c r="BJ11" i="14"/>
  <c r="BK11" i="14"/>
  <c r="BL11" i="14"/>
  <c r="BM11" i="14"/>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BM1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L187" i="14"/>
  <c r="AN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L165" i="14"/>
  <c r="AN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L141" i="14"/>
  <c r="AN141" i="14"/>
  <c r="M141" i="14"/>
  <c r="AH141" i="14" s="1"/>
  <c r="AM140" i="14"/>
  <c r="AN140" i="14" s="1"/>
  <c r="AL140" i="14"/>
  <c r="M140" i="14"/>
  <c r="AH140" i="14" s="1"/>
  <c r="AM139" i="14"/>
  <c r="AN139" i="14" s="1"/>
  <c r="AL139" i="14"/>
  <c r="M139" i="14"/>
  <c r="AH139" i="14" s="1"/>
  <c r="AM138" i="14"/>
  <c r="AN138" i="14" s="1"/>
  <c r="AL138" i="14"/>
  <c r="M138" i="14"/>
  <c r="AH138" i="14"/>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BM108" i="14"/>
  <c r="AM108" i="14"/>
  <c r="AN108" i="14" s="1"/>
  <c r="AL108" i="14"/>
  <c r="M108" i="14"/>
  <c r="AH108" i="14"/>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c r="AM85" i="14"/>
  <c r="AN85" i="14" s="1"/>
  <c r="AL85" i="14"/>
  <c r="M85" i="14"/>
  <c r="AH85" i="14" s="1"/>
  <c r="AM84" i="14"/>
  <c r="AN84" i="14" s="1"/>
  <c r="AL84" i="14"/>
  <c r="M84" i="14"/>
  <c r="AH84" i="14" s="1"/>
  <c r="AM83" i="14"/>
  <c r="AL83" i="14"/>
  <c r="AN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c r="AM68" i="14"/>
  <c r="AN68" i="14" s="1"/>
  <c r="AL68" i="14"/>
  <c r="M68" i="14"/>
  <c r="AH68" i="14"/>
  <c r="AM67" i="14"/>
  <c r="AN67" i="14" s="1"/>
  <c r="AL67" i="14"/>
  <c r="M67" i="14"/>
  <c r="AH67" i="14"/>
  <c r="AM66" i="14"/>
  <c r="AN66" i="14" s="1"/>
  <c r="AL66" i="14"/>
  <c r="M66" i="14"/>
  <c r="AH66" i="14" s="1"/>
  <c r="AM65" i="14"/>
  <c r="AN65" i="14" s="1"/>
  <c r="AL65" i="14"/>
  <c r="M65" i="14"/>
  <c r="AH65" i="14" s="1"/>
  <c r="AM64" i="14"/>
  <c r="AN64" i="14" s="1"/>
  <c r="AL64" i="14"/>
  <c r="M64" i="14"/>
  <c r="AH64" i="14" s="1"/>
  <c r="AM63" i="14"/>
  <c r="AN63" i="14" s="1"/>
  <c r="AL63" i="14"/>
  <c r="M63" i="14"/>
  <c r="AH63" i="14"/>
  <c r="AM62" i="14"/>
  <c r="AN62" i="14" s="1"/>
  <c r="AL62" i="14"/>
  <c r="M62" i="14"/>
  <c r="AH62" i="14" s="1"/>
  <c r="AM61" i="14"/>
  <c r="AN61" i="14" s="1"/>
  <c r="AL61" i="14"/>
  <c r="M61" i="14"/>
  <c r="AH61" i="14"/>
  <c r="AM60" i="14"/>
  <c r="AN60" i="14" s="1"/>
  <c r="AL60" i="14"/>
  <c r="M60" i="14"/>
  <c r="AH60" i="14"/>
  <c r="AM59" i="14"/>
  <c r="AL59" i="14"/>
  <c r="M59" i="14"/>
  <c r="AH59" i="14" s="1"/>
  <c r="AM58" i="14"/>
  <c r="AN58" i="14" s="1"/>
  <c r="AL58" i="14"/>
  <c r="M58" i="14"/>
  <c r="AH58" i="14" s="1"/>
  <c r="AM57" i="14"/>
  <c r="AN57" i="14" s="1"/>
  <c r="AL57" i="14"/>
  <c r="M57" i="14"/>
  <c r="AH57" i="14" s="1"/>
  <c r="AM56" i="14"/>
  <c r="AL56" i="14"/>
  <c r="AN56" i="14"/>
  <c r="M56" i="14"/>
  <c r="AH56" i="14" s="1"/>
  <c r="AM55" i="14"/>
  <c r="AN55" i="14" s="1"/>
  <c r="AL55" i="14"/>
  <c r="M55" i="14"/>
  <c r="AH55" i="14" s="1"/>
  <c r="AM54" i="14"/>
  <c r="AN54" i="14" s="1"/>
  <c r="AL54" i="14"/>
  <c r="M54" i="14"/>
  <c r="AH54" i="14" s="1"/>
  <c r="AM53" i="14"/>
  <c r="AN53" i="14" s="1"/>
  <c r="AL53" i="14"/>
  <c r="M53" i="14"/>
  <c r="AH53" i="14" s="1"/>
  <c r="BM52" i="14"/>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c r="AM43" i="14"/>
  <c r="AN43" i="14" s="1"/>
  <c r="AL43" i="14"/>
  <c r="AK43" i="14"/>
  <c r="M43" i="14"/>
  <c r="AH43" i="14" s="1"/>
  <c r="AM42" i="14"/>
  <c r="AN42" i="14" s="1"/>
  <c r="AL42" i="14"/>
  <c r="AK42" i="14"/>
  <c r="M42" i="14"/>
  <c r="AH42" i="14" s="1"/>
  <c r="AM41" i="14"/>
  <c r="AN41" i="14" s="1"/>
  <c r="AL41" i="14"/>
  <c r="AK41" i="14"/>
  <c r="M41" i="14"/>
  <c r="AH41" i="14"/>
  <c r="AM40" i="14"/>
  <c r="AL40" i="14"/>
  <c r="AN40" i="14"/>
  <c r="AK40" i="14"/>
  <c r="M40" i="14"/>
  <c r="AH40" i="14" s="1"/>
  <c r="AM39" i="14"/>
  <c r="AN39" i="14" s="1"/>
  <c r="AL39" i="14"/>
  <c r="AK39" i="14"/>
  <c r="M39" i="14"/>
  <c r="AH39" i="14" s="1"/>
  <c r="AM38" i="14"/>
  <c r="AN38" i="14" s="1"/>
  <c r="AL38" i="14"/>
  <c r="AK38" i="14"/>
  <c r="M38" i="14"/>
  <c r="AH38" i="14" s="1"/>
  <c r="AM37" i="14"/>
  <c r="AN37" i="14" s="1"/>
  <c r="AL37" i="14"/>
  <c r="AK37" i="14"/>
  <c r="M37" i="14"/>
  <c r="AH37" i="14"/>
  <c r="AM36" i="14"/>
  <c r="AN36" i="14" s="1"/>
  <c r="AL36" i="14"/>
  <c r="AK36" i="14"/>
  <c r="M36" i="14"/>
  <c r="AH36" i="14" s="1"/>
  <c r="AM35" i="14"/>
  <c r="AN35" i="14" s="1"/>
  <c r="AL35" i="14"/>
  <c r="AK35" i="14"/>
  <c r="M35" i="14"/>
  <c r="AH35" i="14"/>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L30" i="14"/>
  <c r="AN30" i="14"/>
  <c r="AK30" i="14"/>
  <c r="M30" i="14"/>
  <c r="AH30" i="14" s="1"/>
  <c r="AM29" i="14"/>
  <c r="AN29" i="14" s="1"/>
  <c r="AL29" i="14"/>
  <c r="AK29" i="14"/>
  <c r="M29" i="14"/>
  <c r="AH29" i="14" s="1"/>
  <c r="AM28" i="14"/>
  <c r="AN28" i="14" s="1"/>
  <c r="AL28" i="14"/>
  <c r="AK28" i="14"/>
  <c r="M28" i="14"/>
  <c r="AH28" i="14"/>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BK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L193" i="35"/>
  <c r="AN193" i="35"/>
  <c r="M193" i="35"/>
  <c r="AH193" i="35" s="1"/>
  <c r="AM192" i="35"/>
  <c r="AL192" i="35"/>
  <c r="AN192" i="35"/>
  <c r="M192" i="35"/>
  <c r="AH192" i="35" s="1"/>
  <c r="AM191" i="35"/>
  <c r="AL191" i="35"/>
  <c r="AN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L185" i="35"/>
  <c r="AN185" i="35"/>
  <c r="M185" i="35"/>
  <c r="AH185" i="35" s="1"/>
  <c r="AM184" i="35"/>
  <c r="AL184" i="35"/>
  <c r="AN184" i="35"/>
  <c r="M184" i="35"/>
  <c r="AH184" i="35" s="1"/>
  <c r="AM183" i="35"/>
  <c r="AL183" i="35"/>
  <c r="AN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L171" i="35"/>
  <c r="AN171" i="35"/>
  <c r="M171" i="35"/>
  <c r="AH171" i="35" s="1"/>
  <c r="AM170" i="35"/>
  <c r="AL170" i="35"/>
  <c r="AN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c r="AM147" i="35"/>
  <c r="AN147" i="35"/>
  <c r="AL147" i="35"/>
  <c r="M147" i="35"/>
  <c r="AH147" i="35" s="1"/>
  <c r="AM146" i="35"/>
  <c r="AN146" i="35" s="1"/>
  <c r="AL146" i="35"/>
  <c r="M146" i="35"/>
  <c r="AH146" i="35"/>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c r="AM135" i="35"/>
  <c r="AN135" i="35" s="1"/>
  <c r="AL135" i="35"/>
  <c r="M135" i="35"/>
  <c r="AH135" i="35"/>
  <c r="AM134" i="35"/>
  <c r="AN134" i="35" s="1"/>
  <c r="AL134" i="35"/>
  <c r="M134" i="35"/>
  <c r="AH134" i="35"/>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c r="AM119" i="35"/>
  <c r="AN119" i="35" s="1"/>
  <c r="AL119" i="35"/>
  <c r="M119" i="35"/>
  <c r="AH119" i="35"/>
  <c r="AM118" i="35"/>
  <c r="AN118" i="35" s="1"/>
  <c r="AL118" i="35"/>
  <c r="M118" i="35"/>
  <c r="AH118" i="35"/>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c r="AM103" i="35"/>
  <c r="AN103" i="35" s="1"/>
  <c r="AL103" i="35"/>
  <c r="M103" i="35"/>
  <c r="AH103" i="35"/>
  <c r="AM102" i="35"/>
  <c r="AN102" i="35" s="1"/>
  <c r="AL102" i="35"/>
  <c r="M102" i="35"/>
  <c r="AH102" i="35"/>
  <c r="AM101" i="35"/>
  <c r="AN101" i="35" s="1"/>
  <c r="AL101" i="35"/>
  <c r="M101" i="35"/>
  <c r="AH101" i="35" s="1"/>
  <c r="AM100" i="35"/>
  <c r="AN100" i="35" s="1"/>
  <c r="AL100" i="35"/>
  <c r="M100" i="35"/>
  <c r="AH100" i="35" s="1"/>
  <c r="AM99" i="35"/>
  <c r="AN99" i="35" s="1"/>
  <c r="AL99" i="35"/>
  <c r="M99" i="35"/>
  <c r="AH99" i="35" s="1"/>
  <c r="AM98" i="35"/>
  <c r="AL98" i="35"/>
  <c r="AN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L93" i="35"/>
  <c r="AN93" i="35"/>
  <c r="M93" i="35"/>
  <c r="AH93" i="35" s="1"/>
  <c r="AM92" i="35"/>
  <c r="AL92" i="35"/>
  <c r="AN92" i="35"/>
  <c r="M92" i="35"/>
  <c r="AH92" i="35"/>
  <c r="AM91" i="35"/>
  <c r="AN91" i="35" s="1"/>
  <c r="AL91" i="35"/>
  <c r="M91" i="35"/>
  <c r="AH91" i="35" s="1"/>
  <c r="AM90" i="35"/>
  <c r="AL90" i="35"/>
  <c r="AN90" i="35"/>
  <c r="M90" i="35"/>
  <c r="AH90" i="35"/>
  <c r="AM89" i="35"/>
  <c r="AN89" i="35"/>
  <c r="AL89" i="35"/>
  <c r="M89" i="35"/>
  <c r="AH89" i="35" s="1"/>
  <c r="AM88" i="35"/>
  <c r="AN88" i="35" s="1"/>
  <c r="AL88" i="35"/>
  <c r="M88" i="35"/>
  <c r="AH88" i="35"/>
  <c r="AM87" i="35"/>
  <c r="AN87" i="35" s="1"/>
  <c r="AL87" i="35"/>
  <c r="M87" i="35"/>
  <c r="AH87" i="35"/>
  <c r="AM86" i="35"/>
  <c r="AN86" i="35" s="1"/>
  <c r="AL86" i="35"/>
  <c r="M86" i="35"/>
  <c r="AH86" i="35" s="1"/>
  <c r="AM85" i="35"/>
  <c r="AL85" i="35"/>
  <c r="AN85" i="35"/>
  <c r="M85" i="35"/>
  <c r="AH85" i="35" s="1"/>
  <c r="AM84" i="35"/>
  <c r="AL84" i="35"/>
  <c r="AN84" i="35"/>
  <c r="M84" i="35"/>
  <c r="AH84" i="35"/>
  <c r="AM83" i="35"/>
  <c r="AN83" i="35" s="1"/>
  <c r="AL83" i="35"/>
  <c r="M83" i="35"/>
  <c r="AH83" i="35" s="1"/>
  <c r="AM82" i="35"/>
  <c r="AL82" i="35"/>
  <c r="AN82" i="35"/>
  <c r="M82" i="35"/>
  <c r="AH82" i="35"/>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c r="AL43" i="35"/>
  <c r="M43" i="35"/>
  <c r="AH43" i="35" s="1"/>
  <c r="AL42" i="35"/>
  <c r="M42" i="35"/>
  <c r="AH42" i="35" s="1"/>
  <c r="AL41" i="35"/>
  <c r="M41" i="35"/>
  <c r="AH41" i="35" s="1"/>
  <c r="AL40" i="35"/>
  <c r="M40" i="35"/>
  <c r="AH40" i="35" s="1"/>
  <c r="AL39" i="35"/>
  <c r="M39" i="35"/>
  <c r="AH39" i="35" s="1"/>
  <c r="AL38" i="35"/>
  <c r="M38" i="35"/>
  <c r="AH38" i="35"/>
  <c r="AL37" i="35"/>
  <c r="M37" i="35"/>
  <c r="AH37" i="35" s="1"/>
  <c r="AL36" i="35"/>
  <c r="M36" i="35"/>
  <c r="AH36" i="35" s="1"/>
  <c r="AL35" i="35"/>
  <c r="M35" i="35"/>
  <c r="AH35" i="35" s="1"/>
  <c r="AL34" i="35"/>
  <c r="M34" i="35"/>
  <c r="AH34" i="35" s="1"/>
  <c r="AL33" i="35"/>
  <c r="M33" i="35"/>
  <c r="AH33" i="35" s="1"/>
  <c r="AL32" i="35"/>
  <c r="M32" i="35"/>
  <c r="AH32" i="35"/>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L13" i="12" s="1"/>
  <c r="BM10" i="12"/>
  <c r="BN10" i="12"/>
  <c r="BF11" i="12"/>
  <c r="BJ11" i="12"/>
  <c r="BK11" i="12"/>
  <c r="BL11" i="12"/>
  <c r="BM11" i="12"/>
  <c r="BM14" i="12" s="1"/>
  <c r="BN11" i="12"/>
  <c r="BN14" i="12" s="1"/>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BJ40" i="13"/>
  <c r="AU12" i="12"/>
  <c r="BL14"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c r="AK30" i="12"/>
  <c r="AL30" i="12"/>
  <c r="AM30" i="12"/>
  <c r="AN30" i="12"/>
  <c r="AK31" i="12"/>
  <c r="AL31" i="12"/>
  <c r="AM31" i="12"/>
  <c r="AN31" i="12"/>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BH32" i="13"/>
  <c r="AM194" i="12"/>
  <c r="AN194" i="12"/>
  <c r="AK45" i="12"/>
  <c r="AK46" i="12"/>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AP184" i="12" s="1"/>
  <c r="M184" i="12"/>
  <c r="AH184" i="12" s="1"/>
  <c r="AM183" i="12"/>
  <c r="AN183" i="12" s="1"/>
  <c r="M183" i="12"/>
  <c r="AH183" i="12"/>
  <c r="AM182" i="12"/>
  <c r="AN182" i="12" s="1"/>
  <c r="M182" i="12"/>
  <c r="AH182" i="12" s="1"/>
  <c r="AM181" i="12"/>
  <c r="AN181" i="12" s="1"/>
  <c r="M181" i="12"/>
  <c r="AH181" i="12" s="1"/>
  <c r="AM180" i="12"/>
  <c r="AN180" i="12" s="1"/>
  <c r="M180" i="12"/>
  <c r="AH180" i="12" s="1"/>
  <c r="AM179" i="12"/>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M173" i="12"/>
  <c r="AH173" i="12" s="1"/>
  <c r="AM172" i="12"/>
  <c r="AN172" i="12" s="1"/>
  <c r="M172" i="12"/>
  <c r="AH172" i="12" s="1"/>
  <c r="AM171" i="12"/>
  <c r="M171" i="12"/>
  <c r="AH171" i="12" s="1"/>
  <c r="AM170" i="12"/>
  <c r="AN170" i="12" s="1"/>
  <c r="M170" i="12"/>
  <c r="AH170" i="12" s="1"/>
  <c r="AM169" i="12"/>
  <c r="M169" i="12"/>
  <c r="AH169" i="12" s="1"/>
  <c r="AM168" i="12"/>
  <c r="AN168" i="12" s="1"/>
  <c r="M168" i="12"/>
  <c r="AH168" i="12" s="1"/>
  <c r="AM167" i="12"/>
  <c r="AN167" i="12" s="1"/>
  <c r="M167" i="12"/>
  <c r="AH167" i="12"/>
  <c r="AM166" i="12"/>
  <c r="AN166" i="12"/>
  <c r="M166" i="12"/>
  <c r="AH166" i="12"/>
  <c r="AM165" i="12"/>
  <c r="M165" i="12"/>
  <c r="AH165" i="12" s="1"/>
  <c r="AM164" i="12"/>
  <c r="AN164" i="12" s="1"/>
  <c r="M164" i="12"/>
  <c r="AH164" i="12" s="1"/>
  <c r="AM163" i="12"/>
  <c r="M163" i="12"/>
  <c r="AH163" i="12" s="1"/>
  <c r="AM162" i="12"/>
  <c r="AN162" i="12"/>
  <c r="M162" i="12"/>
  <c r="AH162" i="12" s="1"/>
  <c r="AM161" i="12"/>
  <c r="AN161" i="12" s="1"/>
  <c r="M161" i="12"/>
  <c r="AH161" i="12"/>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c r="AM149" i="12"/>
  <c r="AN149" i="12" s="1"/>
  <c r="M149" i="12"/>
  <c r="AH149" i="12" s="1"/>
  <c r="AM148" i="12"/>
  <c r="AN148" i="12"/>
  <c r="M148" i="12"/>
  <c r="AH148" i="12" s="1"/>
  <c r="AM147" i="12"/>
  <c r="M147" i="12"/>
  <c r="AH147" i="12"/>
  <c r="AM146" i="12"/>
  <c r="AN146" i="12"/>
  <c r="M146" i="12"/>
  <c r="AH146" i="12"/>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c r="AM96" i="12"/>
  <c r="AN96" i="12"/>
  <c r="M96" i="12"/>
  <c r="AH96" i="12"/>
  <c r="AM95" i="12"/>
  <c r="M95" i="12"/>
  <c r="AH95" i="12" s="1"/>
  <c r="AM94" i="12"/>
  <c r="AN94" i="12" s="1"/>
  <c r="M94" i="12"/>
  <c r="AH94" i="12" s="1"/>
  <c r="AM93" i="12"/>
  <c r="M93" i="12"/>
  <c r="AH93" i="12" s="1"/>
  <c r="AM92" i="12"/>
  <c r="AN92" i="12"/>
  <c r="M92" i="12"/>
  <c r="AH92" i="12" s="1"/>
  <c r="AM91" i="12"/>
  <c r="M91" i="12"/>
  <c r="AH91" i="12"/>
  <c r="AM90" i="12"/>
  <c r="AN90" i="12"/>
  <c r="M90" i="12"/>
  <c r="AH90" i="12" s="1"/>
  <c r="AM89" i="12"/>
  <c r="AN89" i="12" s="1"/>
  <c r="M89" i="12"/>
  <c r="AH89" i="12" s="1"/>
  <c r="AM88" i="12"/>
  <c r="AN88" i="12" s="1"/>
  <c r="M88" i="12"/>
  <c r="AH88" i="12"/>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c r="AM78" i="12"/>
  <c r="AN78" i="12" s="1"/>
  <c r="M78" i="12"/>
  <c r="AH78" i="12" s="1"/>
  <c r="AM77" i="12"/>
  <c r="AN77" i="12" s="1"/>
  <c r="M77" i="12"/>
  <c r="AH77" i="12" s="1"/>
  <c r="AM76" i="12"/>
  <c r="AN76" i="12" s="1"/>
  <c r="M76" i="12"/>
  <c r="AH76" i="12" s="1"/>
  <c r="AM75" i="12"/>
  <c r="M75" i="12"/>
  <c r="AH75" i="12" s="1"/>
  <c r="AM74" i="12"/>
  <c r="AN74" i="12" s="1"/>
  <c r="M74" i="12"/>
  <c r="AH74" i="12" s="1"/>
  <c r="AM73" i="12"/>
  <c r="AN73" i="12" s="1"/>
  <c r="M73" i="12"/>
  <c r="AH73" i="12" s="1"/>
  <c r="AM72" i="12"/>
  <c r="AN72" i="12" s="1"/>
  <c r="M72" i="12"/>
  <c r="AH72" i="12" s="1"/>
  <c r="AM71" i="12"/>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c r="AM64" i="12"/>
  <c r="AN64" i="12"/>
  <c r="M64" i="12"/>
  <c r="AH64" i="12"/>
  <c r="AM63" i="12"/>
  <c r="AN63" i="12"/>
  <c r="M63" i="12"/>
  <c r="AH63" i="12"/>
  <c r="AM62" i="12"/>
  <c r="AN62" i="12"/>
  <c r="M62" i="12"/>
  <c r="AH62" i="12"/>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8" i="12"/>
  <c r="AH36" i="12"/>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BN13" i="12"/>
  <c r="AU13" i="12"/>
  <c r="Z13" i="12"/>
  <c r="BN8" i="12"/>
  <c r="BM8" i="12" s="1"/>
  <c r="BL8" i="12" s="1"/>
  <c r="AA6" i="12"/>
  <c r="BH41" i="13"/>
  <c r="BK3" i="25"/>
  <c r="AD7" i="13"/>
  <c r="AE7" i="13" s="1"/>
  <c r="W13" i="36"/>
  <c r="B13" i="36"/>
  <c r="E14" i="36"/>
  <c r="I14" i="36"/>
  <c r="K14" i="36"/>
  <c r="E15" i="36"/>
  <c r="I15" i="36"/>
  <c r="K15" i="36"/>
  <c r="O15" i="36"/>
  <c r="J15" i="36" s="1"/>
  <c r="M15" i="36" s="1"/>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K25" i="36"/>
  <c r="O25" i="36"/>
  <c r="J25" i="36" s="1"/>
  <c r="M25" i="36" s="1"/>
  <c r="E26" i="36"/>
  <c r="I26" i="36"/>
  <c r="O26" i="36" s="1"/>
  <c r="K26" i="36"/>
  <c r="J26" i="36"/>
  <c r="M26" i="36" s="1"/>
  <c r="E27" i="36"/>
  <c r="I27" i="36"/>
  <c r="K27" i="36"/>
  <c r="O27" i="36"/>
  <c r="J27" i="36" s="1"/>
  <c r="M27" i="36" s="1"/>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K52" i="36"/>
  <c r="O52" i="36"/>
  <c r="J52" i="36" s="1"/>
  <c r="M52" i="36" s="1"/>
  <c r="E53" i="36"/>
  <c r="I53" i="36"/>
  <c r="O53" i="36" s="1"/>
  <c r="K53" i="36"/>
  <c r="J53" i="36"/>
  <c r="M53" i="36" s="1"/>
  <c r="E54" i="36"/>
  <c r="I54" i="36"/>
  <c r="K54" i="36"/>
  <c r="O54" i="36"/>
  <c r="J54" i="36" s="1"/>
  <c r="M54" i="36" s="1"/>
  <c r="E55" i="36"/>
  <c r="I55" i="36"/>
  <c r="K55" i="36"/>
  <c r="O55" i="36"/>
  <c r="J55" i="36" s="1"/>
  <c r="M55" i="36" s="1"/>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3" i="37"/>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H14" i="25" s="1"/>
  <c r="G14" i="25"/>
  <c r="J14" i="25" s="1"/>
  <c r="A15" i="25"/>
  <c r="F15" i="25"/>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H39" i="25" s="1"/>
  <c r="A40" i="25"/>
  <c r="F40" i="25"/>
  <c r="G40" i="25"/>
  <c r="J40" i="25"/>
  <c r="A41" i="25"/>
  <c r="F41" i="25"/>
  <c r="G41" i="25"/>
  <c r="J41" i="25"/>
  <c r="A42" i="25"/>
  <c r="F42" i="25"/>
  <c r="G42" i="25"/>
  <c r="J42" i="25"/>
  <c r="A43" i="25"/>
  <c r="F43" i="25"/>
  <c r="I43" i="25" s="1"/>
  <c r="G43" i="25"/>
  <c r="J43" i="25"/>
  <c r="A44" i="25"/>
  <c r="F44" i="25"/>
  <c r="G44" i="25"/>
  <c r="J44" i="25" s="1"/>
  <c r="I44" i="25"/>
  <c r="H44" i="25" s="1"/>
  <c r="A45" i="25"/>
  <c r="F45" i="25"/>
  <c r="G45" i="25"/>
  <c r="J45" i="25" s="1"/>
  <c r="A46" i="25"/>
  <c r="F46" i="25"/>
  <c r="G46" i="25"/>
  <c r="J46" i="25" s="1"/>
  <c r="I46" i="25"/>
  <c r="A47" i="25"/>
  <c r="F47" i="25"/>
  <c r="I47" i="25" s="1"/>
  <c r="G47" i="25"/>
  <c r="J47" i="25" s="1"/>
  <c r="A48" i="25"/>
  <c r="F48" i="25"/>
  <c r="I48" i="25" s="1"/>
  <c r="G48" i="25"/>
  <c r="J48" i="25" s="1"/>
  <c r="A49" i="25"/>
  <c r="F49" i="25"/>
  <c r="I49" i="25" s="1"/>
  <c r="G49" i="25"/>
  <c r="J49" i="25" s="1"/>
  <c r="A50" i="25"/>
  <c r="F50" i="25"/>
  <c r="G50" i="25"/>
  <c r="J50" i="25" s="1"/>
  <c r="A51" i="25"/>
  <c r="F51" i="25"/>
  <c r="I51" i="25" s="1"/>
  <c r="H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E75" i="25"/>
  <c r="G75" i="25"/>
  <c r="J75" i="25"/>
  <c r="I75" i="25"/>
  <c r="H75" i="25"/>
  <c r="A76" i="25"/>
  <c r="F76" i="25"/>
  <c r="I76" i="25" s="1"/>
  <c r="G76" i="25"/>
  <c r="J76" i="25"/>
  <c r="A77" i="25"/>
  <c r="F77" i="25"/>
  <c r="I77" i="25" s="1"/>
  <c r="G77" i="25"/>
  <c r="J77" i="25"/>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G86" i="25"/>
  <c r="J86" i="25" s="1"/>
  <c r="A87" i="25"/>
  <c r="F87" i="25"/>
  <c r="I87" i="25" s="1"/>
  <c r="H87" i="25" s="1"/>
  <c r="G87" i="25"/>
  <c r="J87" i="25" s="1"/>
  <c r="A88" i="25"/>
  <c r="F88" i="25"/>
  <c r="G88" i="25"/>
  <c r="J88" i="25" s="1"/>
  <c r="F89" i="25"/>
  <c r="I89" i="25" s="1"/>
  <c r="G89" i="25"/>
  <c r="J89" i="25" s="1"/>
  <c r="F90" i="25"/>
  <c r="I90" i="25" s="1"/>
  <c r="H90" i="25" s="1"/>
  <c r="G90" i="25"/>
  <c r="J90" i="25" s="1"/>
  <c r="A91" i="25"/>
  <c r="F91" i="25"/>
  <c r="I91" i="25" s="1"/>
  <c r="H91" i="25" s="1"/>
  <c r="G91" i="25"/>
  <c r="J91" i="25" s="1"/>
  <c r="A92" i="25"/>
  <c r="F92" i="25"/>
  <c r="I92" i="25" s="1"/>
  <c r="G92" i="25"/>
  <c r="J92" i="25" s="1"/>
  <c r="A93" i="25"/>
  <c r="F93" i="25"/>
  <c r="I93" i="25" s="1"/>
  <c r="H93" i="25" s="1"/>
  <c r="G93" i="25"/>
  <c r="J93" i="25" s="1"/>
  <c r="A94" i="25"/>
  <c r="F94" i="25"/>
  <c r="G94" i="25"/>
  <c r="J94" i="25" s="1"/>
  <c r="I94" i="25"/>
  <c r="A95" i="25"/>
  <c r="F95" i="25"/>
  <c r="I95" i="25" s="1"/>
  <c r="G95" i="25"/>
  <c r="J95" i="25" s="1"/>
  <c r="A96" i="25"/>
  <c r="F96" i="25"/>
  <c r="I96" i="25" s="1"/>
  <c r="G96" i="25"/>
  <c r="J96" i="25" s="1"/>
  <c r="A97" i="25"/>
  <c r="F97" i="25"/>
  <c r="I97" i="25" s="1"/>
  <c r="H97" i="25" s="1"/>
  <c r="G97" i="25"/>
  <c r="J97" i="25" s="1"/>
  <c r="A98" i="25"/>
  <c r="F98" i="25"/>
  <c r="I98" i="25" s="1"/>
  <c r="G98" i="25"/>
  <c r="J98" i="25" s="1"/>
  <c r="A99" i="25"/>
  <c r="F99" i="25"/>
  <c r="I99" i="25" s="1"/>
  <c r="G99" i="25"/>
  <c r="J99" i="25" s="1"/>
  <c r="A100" i="25"/>
  <c r="F100" i="25"/>
  <c r="I100" i="25" s="1"/>
  <c r="G100" i="25"/>
  <c r="J100" i="25" s="1"/>
  <c r="A101" i="25"/>
  <c r="F101" i="25"/>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H114" i="25" s="1"/>
  <c r="G114" i="25"/>
  <c r="J114" i="25"/>
  <c r="A115" i="25"/>
  <c r="F115" i="25"/>
  <c r="I115" i="25" s="1"/>
  <c r="H115" i="25" s="1"/>
  <c r="G115" i="25"/>
  <c r="J115" i="25" s="1"/>
  <c r="A116" i="25"/>
  <c r="F116" i="25"/>
  <c r="I116" i="25" s="1"/>
  <c r="H116" i="25" s="1"/>
  <c r="G116" i="25"/>
  <c r="J116" i="25" s="1"/>
  <c r="A117" i="25"/>
  <c r="F117" i="25"/>
  <c r="E117" i="25" s="1"/>
  <c r="I21" i="13" s="1"/>
  <c r="I117" i="25"/>
  <c r="G117" i="25"/>
  <c r="J117" i="25" s="1"/>
  <c r="A118" i="25"/>
  <c r="F118" i="25"/>
  <c r="I118" i="25"/>
  <c r="H118" i="25" s="1"/>
  <c r="G118" i="25"/>
  <c r="J118" i="25" s="1"/>
  <c r="A119" i="25"/>
  <c r="F119" i="25"/>
  <c r="I119" i="25" s="1"/>
  <c r="G119" i="25"/>
  <c r="J119" i="25" s="1"/>
  <c r="A120" i="25"/>
  <c r="F120" i="25"/>
  <c r="G120" i="25"/>
  <c r="J120" i="25" s="1"/>
  <c r="A121" i="25"/>
  <c r="F121" i="25"/>
  <c r="G121" i="25"/>
  <c r="J121" i="25" s="1"/>
  <c r="A122" i="25"/>
  <c r="F122" i="25"/>
  <c r="I122" i="25" s="1"/>
  <c r="H122" i="25" s="1"/>
  <c r="G122" i="25"/>
  <c r="J122" i="25" s="1"/>
  <c r="A123" i="25"/>
  <c r="F123" i="25"/>
  <c r="G123" i="25"/>
  <c r="J123" i="25" s="1"/>
  <c r="A124" i="25"/>
  <c r="F124" i="25"/>
  <c r="I124" i="25" s="1"/>
  <c r="G124" i="25"/>
  <c r="J124" i="25" s="1"/>
  <c r="A125" i="25"/>
  <c r="F125" i="25"/>
  <c r="I125" i="25" s="1"/>
  <c r="G125" i="25"/>
  <c r="J125" i="25" s="1"/>
  <c r="H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I138" i="25" s="1"/>
  <c r="H138" i="25" s="1"/>
  <c r="G138" i="25"/>
  <c r="J138" i="25" s="1"/>
  <c r="A139" i="25"/>
  <c r="F139" i="25"/>
  <c r="G139" i="25"/>
  <c r="J139" i="25" s="1"/>
  <c r="A140" i="25"/>
  <c r="F140" i="25"/>
  <c r="G140" i="25"/>
  <c r="J140" i="25" s="1"/>
  <c r="F141" i="25"/>
  <c r="E141" i="25" s="1"/>
  <c r="G141" i="25"/>
  <c r="J141" i="25" s="1"/>
  <c r="F142" i="25"/>
  <c r="G142" i="25"/>
  <c r="J142" i="25" s="1"/>
  <c r="A143" i="25"/>
  <c r="F143" i="25"/>
  <c r="G143" i="25"/>
  <c r="J143" i="25" s="1"/>
  <c r="A145" i="25"/>
  <c r="F145" i="25"/>
  <c r="I145" i="25" s="1"/>
  <c r="H145" i="25" s="1"/>
  <c r="G145" i="25"/>
  <c r="J145" i="25"/>
  <c r="A146" i="25"/>
  <c r="F146" i="25"/>
  <c r="I146" i="25" s="1"/>
  <c r="H146" i="25" s="1"/>
  <c r="G146" i="25"/>
  <c r="J146" i="25"/>
  <c r="A147" i="25"/>
  <c r="F147" i="25"/>
  <c r="I147" i="25" s="1"/>
  <c r="H147" i="25" s="1"/>
  <c r="G147" i="25"/>
  <c r="J147" i="25"/>
  <c r="A148" i="25"/>
  <c r="F148" i="25"/>
  <c r="I148" i="25" s="1"/>
  <c r="H148" i="25" s="1"/>
  <c r="G148" i="25"/>
  <c r="J148" i="25"/>
  <c r="A149" i="25"/>
  <c r="F149" i="25"/>
  <c r="E149" i="25" s="1"/>
  <c r="G149" i="25"/>
  <c r="J149" i="25" s="1"/>
  <c r="A150" i="25"/>
  <c r="F150" i="25"/>
  <c r="G150" i="25"/>
  <c r="J150" i="25" s="1"/>
  <c r="A151" i="25"/>
  <c r="F151" i="25"/>
  <c r="G151" i="25"/>
  <c r="J151" i="25" s="1"/>
  <c r="A152" i="25"/>
  <c r="F152" i="25"/>
  <c r="G152" i="25"/>
  <c r="J152" i="25" s="1"/>
  <c r="A153" i="25"/>
  <c r="F153" i="25"/>
  <c r="I153" i="25" s="1"/>
  <c r="G153" i="25"/>
  <c r="J153" i="25" s="1"/>
  <c r="A154" i="25"/>
  <c r="F154" i="25"/>
  <c r="I154" i="25" s="1"/>
  <c r="G154" i="25"/>
  <c r="J154" i="25" s="1"/>
  <c r="A155" i="25"/>
  <c r="F155" i="25"/>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G163" i="25"/>
  <c r="J163" i="25" s="1"/>
  <c r="A164" i="25"/>
  <c r="F164" i="25"/>
  <c r="I164" i="25" s="1"/>
  <c r="G164" i="25"/>
  <c r="J164" i="25" s="1"/>
  <c r="A165" i="25"/>
  <c r="F165" i="25"/>
  <c r="G165" i="25"/>
  <c r="J165" i="25" s="1"/>
  <c r="I165" i="25"/>
  <c r="A166" i="25"/>
  <c r="F166" i="25"/>
  <c r="I166" i="25" s="1"/>
  <c r="G166" i="25"/>
  <c r="J166" i="25" s="1"/>
  <c r="A167" i="25"/>
  <c r="F167" i="25"/>
  <c r="G167" i="25"/>
  <c r="J167" i="25" s="1"/>
  <c r="I167" i="25"/>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G173" i="25"/>
  <c r="J173" i="25" s="1"/>
  <c r="I173" i="25"/>
  <c r="H173" i="25" s="1"/>
  <c r="A174" i="25"/>
  <c r="F174" i="25"/>
  <c r="I174" i="25" s="1"/>
  <c r="H174" i="25" s="1"/>
  <c r="G174" i="25"/>
  <c r="J174" i="25" s="1"/>
  <c r="A175" i="25"/>
  <c r="F175" i="25"/>
  <c r="G175" i="25"/>
  <c r="J175" i="25" s="1"/>
  <c r="A176" i="25"/>
  <c r="F176" i="25"/>
  <c r="G176" i="25"/>
  <c r="J176" i="25" s="1"/>
  <c r="A177" i="25"/>
  <c r="F177" i="25"/>
  <c r="I177" i="25" s="1"/>
  <c r="G177" i="25"/>
  <c r="J177" i="25" s="1"/>
  <c r="A178" i="25"/>
  <c r="F178" i="25"/>
  <c r="G178" i="25"/>
  <c r="J178" i="25" s="1"/>
  <c r="A179" i="25"/>
  <c r="F179" i="25"/>
  <c r="G179" i="25"/>
  <c r="J179" i="25" s="1"/>
  <c r="I179" i="25"/>
  <c r="A180" i="25"/>
  <c r="F180" i="25"/>
  <c r="I180" i="25" s="1"/>
  <c r="H180" i="25" s="1"/>
  <c r="G180" i="25"/>
  <c r="J180" i="25" s="1"/>
  <c r="A181" i="25"/>
  <c r="F181" i="25"/>
  <c r="I181" i="25" s="1"/>
  <c r="G181" i="25"/>
  <c r="J181" i="25" s="1"/>
  <c r="A182" i="25"/>
  <c r="F182" i="25"/>
  <c r="I182" i="25" s="1"/>
  <c r="H182" i="25" s="1"/>
  <c r="G182" i="25"/>
  <c r="J182" i="25" s="1"/>
  <c r="A183" i="25"/>
  <c r="F183" i="25"/>
  <c r="I183" i="25" s="1"/>
  <c r="G183" i="25"/>
  <c r="J183" i="25" s="1"/>
  <c r="A184" i="25"/>
  <c r="F184" i="25"/>
  <c r="G184" i="25"/>
  <c r="J184" i="25" s="1"/>
  <c r="AN185" i="12"/>
  <c r="AN179" i="12"/>
  <c r="AN173" i="12"/>
  <c r="AN171" i="12"/>
  <c r="AN169"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75" i="12"/>
  <c r="AN71" i="12"/>
  <c r="AN69" i="12"/>
  <c r="AN61" i="12"/>
  <c r="AN45" i="12"/>
  <c r="AN39" i="12"/>
  <c r="I184" i="25"/>
  <c r="I178" i="25"/>
  <c r="I163" i="25"/>
  <c r="I155" i="25"/>
  <c r="I152" i="25"/>
  <c r="I151" i="25"/>
  <c r="H151" i="25" s="1"/>
  <c r="I150" i="25"/>
  <c r="I140" i="25"/>
  <c r="I134" i="25"/>
  <c r="H134" i="25" s="1"/>
  <c r="I130" i="25"/>
  <c r="I126" i="25"/>
  <c r="H126" i="25" s="1"/>
  <c r="I121" i="25"/>
  <c r="I110" i="25"/>
  <c r="I107" i="25"/>
  <c r="I106" i="25"/>
  <c r="I101" i="25"/>
  <c r="H101" i="25"/>
  <c r="I86" i="25"/>
  <c r="I82" i="25"/>
  <c r="I72" i="25"/>
  <c r="I70" i="25"/>
  <c r="H70" i="25" s="1"/>
  <c r="I64" i="25"/>
  <c r="I61" i="25"/>
  <c r="I53" i="25"/>
  <c r="H53" i="25" s="1"/>
  <c r="I42" i="25"/>
  <c r="H42" i="25" s="1"/>
  <c r="I40" i="25"/>
  <c r="H40" i="25" s="1"/>
  <c r="I35" i="25"/>
  <c r="H35" i="25" s="1"/>
  <c r="I34" i="25"/>
  <c r="H34" i="25" s="1"/>
  <c r="I20" i="25"/>
  <c r="I15" i="25"/>
  <c r="H15" i="25" s="1"/>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M71" i="30"/>
  <c r="BN74" i="30"/>
  <c r="BM75" i="30"/>
  <c r="BN78" i="30"/>
  <c r="BM79" i="30"/>
  <c r="BM82" i="30"/>
  <c r="BM83" i="30"/>
  <c r="BN86" i="30"/>
  <c r="BM87" i="30"/>
  <c r="BM90" i="30"/>
  <c r="BN91" i="30"/>
  <c r="BM94" i="30"/>
  <c r="BN95" i="30"/>
  <c r="BN98" i="30"/>
  <c r="BN99" i="30"/>
  <c r="BN102" i="30"/>
  <c r="BM103" i="30"/>
  <c r="BN106" i="30"/>
  <c r="BM107" i="30"/>
  <c r="BN110" i="30"/>
  <c r="BM111" i="30"/>
  <c r="BN114" i="30"/>
  <c r="BM115" i="30"/>
  <c r="BN118" i="30"/>
  <c r="BM119" i="30"/>
  <c r="BN122" i="30"/>
  <c r="BM123" i="30"/>
  <c r="BN126" i="30"/>
  <c r="BM127" i="30"/>
  <c r="BN130" i="30"/>
  <c r="BM131" i="30"/>
  <c r="BN134" i="30"/>
  <c r="BM135" i="30"/>
  <c r="BM138" i="30"/>
  <c r="BN139" i="30"/>
  <c r="BM142" i="30"/>
  <c r="BN143" i="30"/>
  <c r="BN146" i="30"/>
  <c r="BM147" i="30"/>
  <c r="BN150" i="30"/>
  <c r="BM151" i="30"/>
  <c r="BM154" i="30"/>
  <c r="BN155" i="30"/>
  <c r="BN158" i="30"/>
  <c r="BM159" i="30"/>
  <c r="BN162" i="30"/>
  <c r="BM163" i="30"/>
  <c r="BN166" i="30"/>
  <c r="BN167" i="30"/>
  <c r="BM170" i="30"/>
  <c r="BN171" i="30"/>
  <c r="BN174" i="30"/>
  <c r="BN175" i="30"/>
  <c r="BM178" i="30"/>
  <c r="BN179" i="30"/>
  <c r="BM182" i="30"/>
  <c r="BN183" i="30"/>
  <c r="BM186" i="30"/>
  <c r="BN187" i="30"/>
  <c r="BM190" i="30"/>
  <c r="BM191"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L49" i="35"/>
  <c r="AM44" i="35"/>
  <c r="AN44" i="35" s="1"/>
  <c r="AM40" i="35"/>
  <c r="AN40" i="35" s="1"/>
  <c r="AM34" i="35"/>
  <c r="AN34" i="35" s="1"/>
  <c r="AM24" i="35"/>
  <c r="AN24" i="35"/>
  <c r="AM29" i="35"/>
  <c r="AN29" i="35" s="1"/>
  <c r="AM46" i="35"/>
  <c r="AN46" i="35"/>
  <c r="AM28" i="35"/>
  <c r="AN28" i="35" s="1"/>
  <c r="AM21" i="35"/>
  <c r="AM32" i="35"/>
  <c r="AN32" i="35"/>
  <c r="AM30" i="35"/>
  <c r="AN30" i="35" s="1"/>
  <c r="AM45" i="35"/>
  <c r="AN45" i="35" s="1"/>
  <c r="AM41" i="35"/>
  <c r="AM36" i="35"/>
  <c r="AN36" i="35" s="1"/>
  <c r="AM26" i="35"/>
  <c r="AN26" i="35" s="1"/>
  <c r="AM35" i="35"/>
  <c r="AN35" i="35" s="1"/>
  <c r="BF11" i="35"/>
  <c r="BM52" i="35" s="1"/>
  <c r="AN49" i="35"/>
  <c r="AP49" i="35" s="1"/>
  <c r="AU11" i="35"/>
  <c r="BN50" i="35"/>
  <c r="BM37" i="35"/>
  <c r="BM43" i="35"/>
  <c r="BN175" i="35"/>
  <c r="BN37" i="35"/>
  <c r="BM95" i="35"/>
  <c r="BN54" i="35"/>
  <c r="BI15" i="35"/>
  <c r="BJ15" i="35" s="1"/>
  <c r="BK15" i="35" s="1"/>
  <c r="BL15" i="35" s="1"/>
  <c r="BM15" i="35" s="1"/>
  <c r="BN174" i="35"/>
  <c r="BN185" i="35"/>
  <c r="BM57" i="35"/>
  <c r="BN176" i="35"/>
  <c r="BN133" i="35"/>
  <c r="BN151" i="35"/>
  <c r="BM173" i="35"/>
  <c r="AN41" i="35"/>
  <c r="AN39" i="35"/>
  <c r="AN33" i="35"/>
  <c r="AN42" i="35"/>
  <c r="AN20" i="35"/>
  <c r="AP20" i="35" s="1"/>
  <c r="AN21" i="35"/>
  <c r="AN48" i="35"/>
  <c r="AY41" i="13"/>
  <c r="BC41" i="13"/>
  <c r="BF41" i="13"/>
  <c r="AX41" i="13"/>
  <c r="BG41" i="13"/>
  <c r="BB41" i="13"/>
  <c r="BN184" i="35" l="1"/>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49"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A133" i="25" s="1"/>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M9" i="27"/>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I18" i="26"/>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M8" i="35"/>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5" i="12"/>
  <c r="BL15" i="12" s="1"/>
  <c r="BM15" i="12" s="1"/>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AY39" i="13"/>
  <c r="BE39" i="13"/>
  <c r="BF39" i="13"/>
  <c r="AE26" i="13"/>
  <c r="AZ39" i="13"/>
  <c r="BH39" i="13"/>
  <c r="BA39" i="13"/>
  <c r="BF37" i="13"/>
  <c r="BD37" i="13"/>
  <c r="BE38" i="13"/>
  <c r="BH38" i="13"/>
  <c r="BA40" i="13"/>
  <c r="BD38" i="13"/>
  <c r="BD40" i="13"/>
  <c r="BI38" i="13"/>
  <c r="BE40" i="13"/>
  <c r="BG37" i="13"/>
  <c r="BD39" i="13"/>
  <c r="BI39" i="13"/>
  <c r="BB37" i="13"/>
  <c r="BA38" i="13"/>
  <c r="BC37" i="13"/>
  <c r="AX37" i="13"/>
  <c r="BF40" i="13"/>
  <c r="BF38" i="13"/>
  <c r="AZ38" i="13"/>
  <c r="BH40" i="13"/>
  <c r="AE28" i="13"/>
  <c r="AE32" i="13"/>
  <c r="AX31" i="13"/>
  <c r="AY37" i="13"/>
  <c r="BI40" i="13"/>
  <c r="AE33" i="13"/>
  <c r="BD41" i="13"/>
  <c r="AZ40" i="13"/>
  <c r="AE35" i="13"/>
  <c r="BO14" i="26" l="1"/>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Z39" i="12"/>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AE27" i="13"/>
  <c r="AE34" i="13"/>
  <c r="BG38" i="13"/>
  <c r="BD10" i="13"/>
  <c r="AE31" i="13"/>
  <c r="AX40" i="13"/>
  <c r="BA31" i="13"/>
  <c r="BG10" i="13"/>
  <c r="AW37" i="13"/>
  <c r="BE31" i="13"/>
  <c r="BC38" i="13"/>
  <c r="BA37" i="13"/>
  <c r="BG31" i="13"/>
  <c r="AY10" i="13"/>
  <c r="BB10" i="13"/>
  <c r="BC39" i="13"/>
  <c r="AX38" i="13"/>
  <c r="AV31" i="13"/>
  <c r="BG40" i="13"/>
  <c r="BG39" i="13"/>
  <c r="BA10" i="13"/>
  <c r="AV10" i="13"/>
  <c r="AE24" i="13"/>
  <c r="AV41" i="13"/>
  <c r="BG32" i="13"/>
  <c r="AZ10" i="13"/>
  <c r="AY31" i="13"/>
  <c r="BD31" i="13"/>
  <c r="BF31" i="13"/>
  <c r="BB31" i="13"/>
  <c r="AW41" i="13"/>
  <c r="BA41" i="13"/>
  <c r="AZ31" i="13"/>
  <c r="BC32" i="13"/>
  <c r="BB39" i="13"/>
  <c r="BE41" i="13"/>
  <c r="BC10" i="13"/>
  <c r="AX10" i="13"/>
  <c r="BE37" i="13"/>
  <c r="BC40" i="13"/>
  <c r="BC31" i="13"/>
  <c r="BF10" i="13"/>
  <c r="AE25" i="13"/>
  <c r="AV37" i="13"/>
  <c r="AZ41" i="13"/>
  <c r="AY38" i="13"/>
  <c r="AZ37" i="13"/>
  <c r="BB38" i="13"/>
  <c r="AE29" i="13"/>
  <c r="BB40" i="13"/>
  <c r="BE10" i="13"/>
  <c r="AE30" i="13"/>
  <c r="AW31" i="13"/>
  <c r="AY40" i="13"/>
  <c r="AX39" i="13"/>
  <c r="AW10" i="13"/>
  <c r="AD32" i="13" l="1"/>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AW21" i="12"/>
  <c r="AB21"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G21"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AW32" i="13"/>
  <c r="BE32" i="13"/>
  <c r="AY32" i="13"/>
  <c r="BA32" i="13"/>
  <c r="BF32" i="13"/>
  <c r="AV32" i="13"/>
  <c r="AZ32" i="13"/>
  <c r="BD32" i="13"/>
  <c r="BB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Y28"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Y31"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Y28"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Y23" i="33"/>
  <c r="Y29" i="33" s="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Y27"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Y27"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Y34"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BG7" i="13"/>
  <c r="AY7" i="13"/>
  <c r="BF7" i="13"/>
  <c r="AZ7" i="13"/>
  <c r="AW7" i="13"/>
  <c r="BA7" i="13"/>
  <c r="AV7" i="13"/>
  <c r="BC7" i="13"/>
  <c r="BB7" i="13"/>
  <c r="AX7" i="13"/>
  <c r="BE7" i="13"/>
  <c r="BD7" i="13"/>
  <c r="AX32" i="13"/>
  <c r="AF141" i="12" l="1"/>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41" i="12"/>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48" i="3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33" i="14"/>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55" i="34"/>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G193" i="33" s="1"/>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BE9" i="13"/>
  <c r="BD9" i="13"/>
  <c r="BA9" i="13"/>
  <c r="BG9" i="13"/>
  <c r="AX9" i="13"/>
  <c r="AZ9" i="13"/>
  <c r="BC9" i="13"/>
  <c r="AW9" i="13"/>
  <c r="AY9" i="13"/>
  <c r="AV9" i="13"/>
  <c r="BF9" i="13"/>
  <c r="BB9" i="13"/>
  <c r="AG33" i="12" l="1"/>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A33" i="13"/>
  <c r="BE33" i="13"/>
  <c r="BB33" i="13"/>
  <c r="AY33" i="13"/>
  <c r="AV33" i="13"/>
  <c r="BF33" i="13"/>
  <c r="BD33" i="13"/>
  <c r="AW33" i="13"/>
  <c r="AZ33" i="13"/>
  <c r="AV8" i="13"/>
  <c r="BC33" i="13"/>
  <c r="AX33" i="13"/>
  <c r="BG33" i="13"/>
  <c r="BC8" i="13"/>
  <c r="AQ7" i="26" l="1"/>
  <c r="I7" i="12"/>
  <c r="W24" i="13"/>
  <c r="AQ7" i="14"/>
  <c r="I7" i="14"/>
  <c r="AQ7" i="30"/>
  <c r="AQ7" i="28"/>
  <c r="I7" i="28"/>
  <c r="AQ7" i="33"/>
  <c r="AQ7" i="27"/>
  <c r="R17" i="13"/>
  <c r="I7" i="35"/>
  <c r="P17" i="13"/>
  <c r="I7" i="32"/>
  <c r="I7" i="34"/>
  <c r="Q17" i="13"/>
  <c r="O17" i="13"/>
  <c r="AQ7" i="35"/>
  <c r="AQ7" i="32"/>
  <c r="AQ7" i="34"/>
  <c r="W31" i="13"/>
  <c r="I7" i="31"/>
  <c r="N17" i="13"/>
  <c r="I7" i="29"/>
  <c r="AQ7" i="31"/>
  <c r="BG8" i="13"/>
  <c r="AY8" i="13"/>
  <c r="AW8" i="13"/>
  <c r="BA8" i="13"/>
  <c r="BF8" i="13"/>
  <c r="BE8" i="13"/>
  <c r="BD8" i="13"/>
  <c r="AZ8" i="13"/>
  <c r="AX8" i="13"/>
  <c r="BB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E34" i="13"/>
  <c r="I6" i="13"/>
  <c r="Q34" i="13" l="1"/>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<sst xmlns="http://schemas.openxmlformats.org/spreadsheetml/2006/main" count="1164" uniqueCount="459">
  <si>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</si>
  <si>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</si>
  <si>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</si>
  <si>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</si>
  <si>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</si>
  <si>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</si>
  <si>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</si>
  <si>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</si>
  <si>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</si>
  <si>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</si>
  <si>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</si>
  <si>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</si>
  <si>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</si>
  <si>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</si>
  <si>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</si>
  <si>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</si>
  <si>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</si>
  <si>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</si>
  <si>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</si>
  <si>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</si>
  <si>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</si>
  <si>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</si>
  <si>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</si>
  <si>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</si>
  <si>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</si>
  <si>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</si>
  <si>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</si>
  <si>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</si>
  <si>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</si>
  <si>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</si>
  <si>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</si>
  <si>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</si>
  <si>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</si>
  <si>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</si>
  <si>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</si>
  <si>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</si>
  <si>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</si>
  <si>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</si>
  <si>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</si>
  <si>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</si>
  <si>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</si>
  <si>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</si>
  <si>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</si>
  <si>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</si>
  <si>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</si>
  <si>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</si>
  <si>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</si>
  <si>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</si>
  <si>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</si>
  <si>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</si>
  <si>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</si>
  <si>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</si>
  <si>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</si>
  <si>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</si>
  <si>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</si>
  <si>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</si>
  <si>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</si>
  <si>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</si>
  <si>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</si>
  <si>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</si>
  <si>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</si>
  <si>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</si>
  <si>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</si>
  <si>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</si>
  <si>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</si>
  <si>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</si>
  <si>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</si>
  <si>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</si>
  <si>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</si>
  <si>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</si>
  <si>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</si>
  <si>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</si>
  <si>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</si>
  <si>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</si>
  <si>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</si>
  <si>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</si>
  <si>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</si>
  <si>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</si>
  <si>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</si>
  <si>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</si>
  <si>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</si>
  <si>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</si>
  <si>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</si>
  <si>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</si>
  <si>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</si>
  <si>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</si>
  <si>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</si>
  <si>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</si>
  <si>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</si>
  <si>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</si>
  <si>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</si>
  <si>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</si>
  <si>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</si>
  <si>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</si>
  <si>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</si>
  <si>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</si>
  <si>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</si>
  <si>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</si>
  <si>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</si>
  <si>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</si>
  <si>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</si>
  <si>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</si>
  <si>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</si>
  <si>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</si>
  <si>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</si>
  <si>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</si>
  <si>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</si>
  <si>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</si>
  <si>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</si>
  <si>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</si>
  <si>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</si>
  <si>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</si>
  <si>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</si>
  <si>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</si>
  <si>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</si>
  <si>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</si>
  <si>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</si>
  <si>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</si>
  <si>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</si>
  <si>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</si>
  <si>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</si>
  <si>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</si>
  <si>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</si>
  <si>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</si>
  <si>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</si>
  <si>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</si>
  <si>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</si>
  <si>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</si>
  <si>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</si>
  <si>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</si>
  <si>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</si>
  <si>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</si>
  <si>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</si>
  <si>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</si>
  <si>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</si>
  <si>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</si>
  <si>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</si>
  <si>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</si>
  <si>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</si>
  <si>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</si>
  <si>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</si>
  <si>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</si>
  <si>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</si>
  <si>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</si>
  <si>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</si>
  <si>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</si>
  <si>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</si>
  <si>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</si>
  <si>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</si>
  <si>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</si>
  <si>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</si>
  <si>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</si>
  <si>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</si>
  <si>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</si>
  <si>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</si>
  <si>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</si>
  <si>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</si>
  <si>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</si>
  <si>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</si>
  <si>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</si>
  <si>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</si>
  <si>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</si>
  <si>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</si>
  <si>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</si>
  <si>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</si>
  <si>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</si>
  <si>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</si>
  <si>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</si>
  <si>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</si>
  <si>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</si>
  <si>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</si>
  <si>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</si>
  <si>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</si>
  <si>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</si>
  <si>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</si>
  <si>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</si>
  <si>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</si>
  <si>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</si>
  <si>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</si>
  <si>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</si>
  <si>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</si>
  <si>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</si>
  <si>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</si>
  <si>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</si>
  <si>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</si>
  <si>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</si>
  <si>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</si>
  <si>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</si>
  <si>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</si>
  <si>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</si>
  <si>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</si>
  <si>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</si>
  <si>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</si>
  <si>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</si>
  <si>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</si>
  <si>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</si>
  <si>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</si>
  <si>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</si>
  <si>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</si>
  <si>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</si>
  <si>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</si>
  <si>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</si>
  <si>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</si>
  <si>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</si>
  <si>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</si>
  <si>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</si>
  <si>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</si>
  <si>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</si>
  <si>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</si>
  <si>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</si>
  <si>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</si>
  <si>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</si>
  <si>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</si>
  <si>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</si>
  <si>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</si>
  <si>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</si>
  <si>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</si>
  <si>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</si>
  <si>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</si>
  <si>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</si>
  <si>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</si>
  <si>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</si>
  <si>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</si>
  <si>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</si>
  <si>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</si>
  <si>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</si>
  <si>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</si>
  <si>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</si>
  <si>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</si>
  <si>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</si>
  <si>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</si>
  <si>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</si>
  <si>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</si>
  <si>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</si>
  <si>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</si>
  <si>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</si>
  <si>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</si>
  <si>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</si>
  <si>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</si>
  <si>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</si>
  <si>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</si>
  <si>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</si>
  <si>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</si>
  <si>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</si>
  <si>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</si>
  <si>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</si>
  <si>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</si>
  <si>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</si>
  <si>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</si>
  <si>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</si>
  <si>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</si>
  <si>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</si>
  <si>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</si>
  <si>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</si>
  <si>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</si>
  <si>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</si>
  <si>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</si>
  <si>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</si>
  <si>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</si>
  <si>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</si>
  <si>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</si>
  <si>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</si>
  <si>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</si>
  <si>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</si>
  <si>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</si>
  <si>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</si>
  <si>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</si>
  <si>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</si>
  <si>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</si>
  <si>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</si>
  <si>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</si>
  <si>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</si>
  <si>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</si>
  <si>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</si>
  <si>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</si>
  <si>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</si>
  <si>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</si>
  <si>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</si>
  <si>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</si>
  <si>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</si>
  <si>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</si>
  <si>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</si>
  <si>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</si>
  <si>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</si>
  <si>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</si>
  <si>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</si>
  <si>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</si>
  <si>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</si>
  <si>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</si>
  <si>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</si>
  <si>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</si>
  <si>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</si>
  <si>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</si>
  <si>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</si>
  <si>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</si>
  <si>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</si>
  <si>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</si>
  <si>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</si>
  <si>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</si>
  <si>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</si>
  <si>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</si>
  <si>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</si>
  <si>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</si>
  <si>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</si>
  <si>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</si>
  <si>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</si>
  <si>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</si>
  <si>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</si>
  <si>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</si>
  <si>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</si>
  <si>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</si>
  <si>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</si>
  <si>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</si>
  <si>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</si>
  <si>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</si>
  <si>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</si>
  <si>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</si>
  <si>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</si>
  <si>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</si>
  <si>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</si>
  <si>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</si>
  <si>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</si>
  <si>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</si>
  <si>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</si>
  <si>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</si>
  <si>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</si>
  <si>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</si>
  <si>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</si>
  <si>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</si>
  <si>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</si>
  <si>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</si>
  <si>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tax.services@ca.pwc.com</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</si>
  <si>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</si>
  <si>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</si>
  <si>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</si>
  <si>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</si>
  <si>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</si>
  <si>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</si>
  <si>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</si>
  <si>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</si>
  <si>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</si>
  <si>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</si>
  <si>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</si>
  <si>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</si>
  <si>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</si>
  <si>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</si>
  <si>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</si>
  <si>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</si>
  <si>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</si>
  <si>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</si>
  <si>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</si>
  <si>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</si>
  <si>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</si>
  <si>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</si>
  <si>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</si>
  <si>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</si>
  <si>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</si>
  <si>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</si>
  <si>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</si>
  <si>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</si>
  <si>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</si>
  <si>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</si>
  <si>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</si>
  <si>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</si>
  <si>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</si>
  <si>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</si>
  <si>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</si>
  <si>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</si>
  <si>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</si>
  <si>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</si>
  <si>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</si>
  <si>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</si>
  <si>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</si>
  <si>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</si>
  <si>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</si>
  <si>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</si>
  <si>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</si>
  <si>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</si>
  <si>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</si>
  <si>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</si>
  <si>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</si>
  <si>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</si>
  <si>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</si>
  <si>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</si>
  <si>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</si>
  <si>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</si>
  <si>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</si>
  <si>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</si>
  <si>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</si>
  <si>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</si>
  <si>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</si>
  <si>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</si>
  <si>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</si>
  <si>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</si>
  <si>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</si>
  <si>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</si>
  <si>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</si>
  <si>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</si>
  <si>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</si>
  <si>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</si>
  <si>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</si>
  <si>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</si>
  <si>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</si>
  <si>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</si>
  <si>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</si>
  <si>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</si>
  <si>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</si>
  <si>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</si>
  <si>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</si>
  <si>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</si>
  <si>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</si>
  <si>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</si>
  <si>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</si>
  <si>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</si>
  <si>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</si>
  <si>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</si>
  <si>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</si>
  <si>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</si>
  <si>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</si>
  <si>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</si>
  <si>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</si>
  <si>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</si>
  <si>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</si>
  <si>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</si>
  <si>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</si>
  <si>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</si>
  <si>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</si>
  <si>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</si>
  <si>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</si>
  <si>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</si>
  <si>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</si>
  <si>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</si>
  <si>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</si>
  <si>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</si>
  <si>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</si>
  <si>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</si>
  <si>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</si>
  <si>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</si>
  <si>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</si>
  <si>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</si>
  <si>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</si>
  <si>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</si>
  <si>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</si>
  <si>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</si>
  <si>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</si>
  <si>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</si>
  <si>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Car expenses and benefits  – A tax guide</t>
  </si>
  <si>
    <t>Car expenses and benefits log – Instructions</t>
  </si>
  <si>
    <t>Car expenses and benefits log</t>
  </si>
  <si>
    <t>Car expenses and benefits log – Annual summary</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</si>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</sst>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quot;#,##0.00"/>
    <numFmt numFmtId="165" formatCode="00"/>
    <numFmt numFmtId="166" formatCode="#,##0.0"/>
    <numFmt numFmtId="167" formatCode="[$-F800]dddd\,\ mmmm\ dd\,\ yyyy"/>
    <numFmt numFmtId="168" formatCode="[$-409]d\-mmm\-yy;@"/>
    <numFmt numFmtId="169" formatCode="[$-409]mmmm\ d\,\ yyyy;@"/>
  </numFmts>
  <fonts count="136">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i/>
      <sz val="10"/>
      <name val="Georgia"/>
      <family val="1"/>
    </font>
    <font>
      <sz val="9"/>
      <name val="Georgia"/>
      <family val="1"/>
    </font>
    <font>
      <b/>
      <sz val="9"/>
      <name val="Georgia"/>
      <family val="1"/>
    </font>
    <font>
      <u/>
      <sz val="9"/>
      <color indexed="12"/>
      <name val="Georgia"/>
      <family val="1"/>
    </font>
    <font>
      <sz val="7"/>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21">
    <xf numFmtId="0" fontId="0" fillId="0" borderId="0" xfId="0"/>
    <xf numFmtId="0" fontId="0" fillId="2" borderId="0" xfId="0" applyFill="1" applyAlignment="1"/>
    <xf numFmtId="0" fontId="0" fillId="0" borderId="0" xfId="0" applyAlignment="1"/>
    <xf numFmtId="0" fontId="0" fillId="2" borderId="0" xfId="0" applyFill="1"/>
    <xf numFmtId="0" fontId="0" fillId="0" borderId="0" xfId="0" applyAlignment="1">
      <alignment vertical="center"/>
    </xf>
    <xf numFmtId="0" fontId="0" fillId="0" borderId="0" xfId="0" applyFill="1"/>
    <xf numFmtId="0" fontId="0" fillId="3" borderId="0" xfId="0" applyFill="1" applyBorder="1"/>
    <xf numFmtId="0" fontId="0" fillId="0" borderId="0" xfId="0" applyFill="1" applyAlignment="1">
      <alignment vertical="top"/>
    </xf>
    <xf numFmtId="0" fontId="0" fillId="2" borderId="0" xfId="0" applyFill="1" applyAlignment="1">
      <alignment vertical="top"/>
    </xf>
    <xf numFmtId="166" fontId="7" fillId="2" borderId="0" xfId="0" applyNumberFormat="1" applyFont="1" applyFill="1" applyBorder="1" applyAlignment="1">
      <alignment horizontal="left"/>
    </xf>
    <xf numFmtId="0" fontId="0" fillId="4" borderId="0" xfId="0" applyFill="1"/>
    <xf numFmtId="0" fontId="0" fillId="4" borderId="0" xfId="0" applyFill="1" applyAlignment="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Border="1" applyAlignment="1">
      <alignment horizontal="right" vertical="center" indent="1"/>
    </xf>
    <xf numFmtId="0" fontId="11" fillId="5" borderId="0" xfId="0" applyFont="1" applyFill="1" applyBorder="1" applyAlignment="1">
      <alignment horizontal="right" vertical="center"/>
    </xf>
    <xf numFmtId="0" fontId="12" fillId="2" borderId="0" xfId="0" applyFont="1" applyFill="1" applyBorder="1" applyAlignment="1"/>
    <xf numFmtId="0" fontId="9" fillId="3" borderId="0" xfId="0" applyFont="1" applyFill="1" applyBorder="1" applyAlignment="1">
      <alignment horizontal="right"/>
    </xf>
    <xf numFmtId="0" fontId="0" fillId="6" borderId="0" xfId="0" applyFill="1"/>
    <xf numFmtId="165" fontId="22" fillId="7" borderId="0"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15" fillId="7" borderId="5" xfId="0" applyNumberFormat="1" applyFont="1" applyFill="1" applyBorder="1" applyAlignment="1">
      <alignment horizontal="left" vertical="top" wrapText="1"/>
    </xf>
    <xf numFmtId="0" fontId="15" fillId="7" borderId="6" xfId="0" applyNumberFormat="1"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0" fillId="8" borderId="0" xfId="0" applyFill="1" applyAlignment="1"/>
    <xf numFmtId="0" fontId="2" fillId="8" borderId="0" xfId="0" applyFont="1" applyFill="1" applyBorder="1" applyAlignment="1">
      <alignment horizontal="right"/>
    </xf>
    <xf numFmtId="0" fontId="9" fillId="5" borderId="9" xfId="0" applyFont="1" applyFill="1" applyBorder="1" applyAlignment="1">
      <alignment horizontal="right" wrapText="1"/>
    </xf>
    <xf numFmtId="0" fontId="0" fillId="5" borderId="9" xfId="0" applyFill="1" applyBorder="1" applyAlignment="1"/>
    <xf numFmtId="0" fontId="0" fillId="5" borderId="0" xfId="0" applyFill="1" applyBorder="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applyFill="1"/>
    <xf numFmtId="0" fontId="34" fillId="0" borderId="0" xfId="0" applyFont="1" applyFill="1" applyAlignment="1">
      <alignment horizontal="right" vertical="center"/>
    </xf>
    <xf numFmtId="0" fontId="0" fillId="0" borderId="0" xfId="0" applyFill="1" applyAlignment="1"/>
    <xf numFmtId="0" fontId="0" fillId="0" borderId="0" xfId="0" applyFill="1" applyBorder="1"/>
    <xf numFmtId="164" fontId="12" fillId="2"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Fill="1" applyAlignment="1">
      <alignment wrapText="1"/>
    </xf>
    <xf numFmtId="0" fontId="11" fillId="5" borderId="0" xfId="0" applyFont="1" applyFill="1" applyBorder="1" applyAlignment="1">
      <alignment horizontal="left" vertical="top"/>
    </xf>
    <xf numFmtId="0" fontId="0" fillId="8" borderId="0" xfId="0" applyFill="1" applyBorder="1"/>
    <xf numFmtId="0" fontId="0" fillId="0" borderId="0" xfId="0" applyBorder="1"/>
    <xf numFmtId="0" fontId="0" fillId="4" borderId="0" xfId="0" applyFill="1" applyBorder="1"/>
    <xf numFmtId="0" fontId="0" fillId="6" borderId="0" xfId="0" applyFill="1" applyBorder="1"/>
    <xf numFmtId="0" fontId="2" fillId="0" borderId="0" xfId="0" applyFont="1" applyFill="1" applyBorder="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Border="1" applyAlignment="1">
      <alignment horizontal="right" wrapText="1"/>
    </xf>
    <xf numFmtId="166" fontId="12" fillId="2" borderId="16" xfId="0" applyNumberFormat="1" applyFont="1" applyFill="1" applyBorder="1" applyAlignment="1">
      <alignment horizontal="right"/>
    </xf>
    <xf numFmtId="0" fontId="36" fillId="0" borderId="0" xfId="0" applyFont="1" applyFill="1" applyBorder="1" applyAlignment="1">
      <alignment horizontal="center" wrapText="1"/>
    </xf>
    <xf numFmtId="0" fontId="35" fillId="0" borderId="0" xfId="0" applyFont="1" applyFill="1" applyAlignment="1">
      <alignment horizontal="right" vertical="top" indent="2"/>
    </xf>
    <xf numFmtId="0" fontId="0" fillId="0" borderId="0" xfId="0" applyFill="1" applyAlignment="1">
      <alignment horizontal="right" vertical="top" indent="2"/>
    </xf>
    <xf numFmtId="0" fontId="41" fillId="2" borderId="0" xfId="0" applyFont="1" applyFill="1" applyBorder="1" applyAlignment="1">
      <alignment horizontal="left" wrapText="1"/>
    </xf>
    <xf numFmtId="0" fontId="36" fillId="2" borderId="0" xfId="0" applyFont="1" applyFill="1" applyBorder="1" applyAlignment="1">
      <alignment horizontal="center" wrapText="1"/>
    </xf>
    <xf numFmtId="0" fontId="39" fillId="2" borderId="0" xfId="0" applyFont="1" applyFill="1" applyBorder="1" applyAlignment="1">
      <alignment horizontal="right" wrapText="1" indent="1"/>
    </xf>
    <xf numFmtId="166" fontId="41" fillId="2" borderId="0" xfId="0" applyNumberFormat="1" applyFont="1" applyFill="1" applyBorder="1" applyAlignment="1">
      <alignment horizontal="right" wrapText="1"/>
    </xf>
    <xf numFmtId="166" fontId="41" fillId="2" borderId="0" xfId="0" applyNumberFormat="1" applyFont="1" applyFill="1" applyBorder="1" applyAlignment="1">
      <alignment horizontal="left" wrapText="1" indent="1"/>
    </xf>
    <xf numFmtId="0" fontId="4" fillId="2" borderId="0" xfId="0" applyFont="1" applyFill="1" applyBorder="1" applyAlignment="1">
      <alignment vertical="top" wrapText="1"/>
    </xf>
    <xf numFmtId="0" fontId="11" fillId="5" borderId="17" xfId="0" applyFont="1" applyFill="1" applyBorder="1" applyAlignment="1">
      <alignment horizontal="right" vertical="center" indent="1"/>
    </xf>
    <xf numFmtId="0" fontId="8" fillId="0" borderId="0" xfId="0" applyFont="1" applyFill="1" applyAlignment="1">
      <alignment horizontal="right"/>
    </xf>
    <xf numFmtId="0" fontId="19" fillId="5" borderId="0" xfId="0" applyFont="1" applyFill="1" applyBorder="1" applyAlignment="1">
      <alignment horizontal="center"/>
    </xf>
    <xf numFmtId="0" fontId="44" fillId="0" borderId="0" xfId="0" applyFont="1" applyFill="1" applyAlignment="1">
      <alignment horizontal="right" vertical="center"/>
    </xf>
    <xf numFmtId="166" fontId="11" fillId="5" borderId="0" xfId="0" applyNumberFormat="1" applyFont="1" applyFill="1" applyBorder="1" applyAlignment="1">
      <alignment horizontal="center" vertical="top"/>
    </xf>
    <xf numFmtId="0" fontId="39" fillId="0" borderId="0" xfId="0" applyFont="1" applyFill="1" applyBorder="1" applyAlignment="1">
      <alignment horizontal="center" wrapText="1"/>
    </xf>
    <xf numFmtId="0" fontId="0" fillId="0" borderId="0" xfId="0" applyFill="1" applyAlignment="1">
      <alignment vertical="center"/>
    </xf>
    <xf numFmtId="0" fontId="0" fillId="0" borderId="0" xfId="0" applyFill="1" applyBorder="1" applyAlignment="1">
      <alignment vertical="center"/>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Border="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Border="1" applyAlignment="1">
      <alignment vertical="center"/>
    </xf>
    <xf numFmtId="0" fontId="0" fillId="8" borderId="0" xfId="0" applyFill="1" applyBorder="1" applyAlignment="1">
      <alignment vertical="center"/>
    </xf>
    <xf numFmtId="0" fontId="45" fillId="0" borderId="0" xfId="0" applyFont="1" applyAlignment="1">
      <alignment vertical="center"/>
    </xf>
    <xf numFmtId="0" fontId="11" fillId="5" borderId="0" xfId="0" applyFont="1" applyFill="1" applyBorder="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Border="1" applyAlignment="1">
      <alignment horizontal="right"/>
    </xf>
    <xf numFmtId="164" fontId="12" fillId="9" borderId="0" xfId="0" applyNumberFormat="1" applyFont="1" applyFill="1" applyBorder="1" applyAlignment="1">
      <alignment horizontal="center"/>
    </xf>
    <xf numFmtId="164" fontId="12" fillId="9" borderId="21" xfId="0" applyNumberFormat="1" applyFont="1" applyFill="1" applyBorder="1" applyAlignment="1">
      <alignment horizontal="center"/>
    </xf>
    <xf numFmtId="0" fontId="11" fillId="5" borderId="0" xfId="0" applyFont="1" applyFill="1" applyBorder="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NumberFormat="1" applyFont="1" applyFill="1" applyBorder="1" applyAlignment="1">
      <alignment horizontal="left" vertical="top" wrapText="1"/>
    </xf>
    <xf numFmtId="0" fontId="15" fillId="7" borderId="27" xfId="0" applyNumberFormat="1" applyFont="1" applyFill="1" applyBorder="1" applyAlignment="1">
      <alignment horizontal="left" vertical="top" wrapText="1"/>
    </xf>
    <xf numFmtId="0" fontId="15" fillId="7" borderId="28" xfId="0" applyNumberFormat="1"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Border="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Border="1" applyAlignment="1">
      <alignment horizontal="right" vertical="center" wrapText="1"/>
    </xf>
    <xf numFmtId="0" fontId="41" fillId="0" borderId="0" xfId="0" applyFont="1" applyFill="1" applyBorder="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Border="1" applyAlignment="1">
      <alignment horizontal="right" vertical="top"/>
    </xf>
    <xf numFmtId="0" fontId="9" fillId="5" borderId="0" xfId="0" applyFont="1" applyFill="1" applyBorder="1" applyAlignment="1">
      <alignment horizontal="right" vertical="top" indent="4"/>
    </xf>
    <xf numFmtId="0" fontId="17" fillId="0" borderId="0" xfId="0" applyFont="1" applyFill="1" applyBorder="1" applyAlignment="1">
      <alignment horizontal="left" vertical="top" wrapText="1"/>
    </xf>
    <xf numFmtId="0" fontId="53"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61" fillId="0" borderId="0" xfId="0" applyFont="1" applyFill="1" applyBorder="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Border="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Fill="1" applyBorder="1" applyAlignment="1">
      <alignment horizontal="left" vertical="top" wrapText="1"/>
    </xf>
    <xf numFmtId="165" fontId="26" fillId="8" borderId="0" xfId="0" applyNumberFormat="1" applyFont="1" applyFill="1" applyBorder="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Fill="1" applyAlignment="1">
      <alignment horizontal="right" wrapText="1" indent="1"/>
    </xf>
    <xf numFmtId="0" fontId="24" fillId="0" borderId="0" xfId="0" applyFont="1" applyFill="1" applyBorder="1" applyAlignment="1">
      <alignment horizontal="right" vertical="center"/>
    </xf>
    <xf numFmtId="0" fontId="0" fillId="0" borderId="0" xfId="0" applyFill="1" applyBorder="1" applyAlignment="1">
      <alignment horizontal="right" wrapText="1" indent="1"/>
    </xf>
    <xf numFmtId="0" fontId="17" fillId="0" borderId="0" xfId="0" applyFont="1" applyFill="1" applyBorder="1" applyAlignment="1">
      <alignment horizontal="right" wrapText="1" indent="1"/>
    </xf>
    <xf numFmtId="0" fontId="0" fillId="0" borderId="0" xfId="0" applyFill="1" applyBorder="1" applyAlignment="1"/>
    <xf numFmtId="0" fontId="32" fillId="0" borderId="0" xfId="0" applyFont="1" applyFill="1" applyBorder="1" applyAlignment="1">
      <alignment textRotation="90" wrapText="1"/>
    </xf>
    <xf numFmtId="0" fontId="4" fillId="0" borderId="0" xfId="0" applyFont="1" applyFill="1" applyBorder="1" applyAlignment="1">
      <alignment vertical="top" wrapText="1"/>
    </xf>
    <xf numFmtId="0" fontId="0" fillId="0" borderId="0" xfId="0" applyFill="1" applyBorder="1" applyAlignment="1">
      <alignment horizontal="center" wrapText="1"/>
    </xf>
    <xf numFmtId="0" fontId="8" fillId="0" borderId="0" xfId="0" applyFont="1" applyFill="1" applyBorder="1" applyAlignment="1">
      <alignment wrapText="1"/>
    </xf>
    <xf numFmtId="0" fontId="39" fillId="0" borderId="0" xfId="0" applyFont="1" applyFill="1" applyBorder="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9" fillId="0" borderId="38"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2" xfId="0" applyFont="1" applyFill="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applyAlignment="1"/>
    <xf numFmtId="0" fontId="65" fillId="0" borderId="0" xfId="0" applyFont="1" applyAlignment="1">
      <alignment horizontal="center"/>
    </xf>
    <xf numFmtId="0" fontId="65" fillId="0" borderId="0" xfId="0" applyFont="1"/>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5" fillId="0" borderId="0" xfId="0" applyFont="1" applyFill="1"/>
    <xf numFmtId="0" fontId="65" fillId="0" borderId="0" xfId="0" applyFont="1" applyFill="1" applyAlignment="1">
      <alignment horizontal="center"/>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Border="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applyBorder="1"/>
    <xf numFmtId="165" fontId="65" fillId="0" borderId="0" xfId="0" applyNumberFormat="1" applyFont="1" applyBorder="1" applyAlignment="1">
      <alignment horizontal="center"/>
    </xf>
    <xf numFmtId="0" fontId="72" fillId="17" borderId="47" xfId="0" applyFont="1" applyFill="1" applyBorder="1"/>
    <xf numFmtId="0" fontId="73" fillId="12" borderId="0" xfId="0" applyFont="1" applyFill="1" applyBorder="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Border="1" applyAlignment="1">
      <alignment vertical="top" wrapText="1" shrinkToFit="1"/>
    </xf>
    <xf numFmtId="0" fontId="65" fillId="3" borderId="0" xfId="0" applyFont="1" applyFill="1" applyBorder="1" applyAlignment="1"/>
    <xf numFmtId="0" fontId="77" fillId="3" borderId="0" xfId="0" applyFont="1" applyFill="1" applyBorder="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Fill="1" applyAlignment="1">
      <alignment vertical="top"/>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Fill="1" applyBorder="1"/>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Fill="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5" fillId="0" borderId="56" xfId="0" applyFont="1" applyBorder="1"/>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NumberFormat="1"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Fill="1" applyBorder="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NumberFormat="1"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Fill="1" applyBorder="1" applyAlignment="1">
      <alignment horizontal="center" wrapText="1"/>
    </xf>
    <xf numFmtId="0" fontId="81" fillId="0" borderId="58" xfId="0" applyFont="1" applyFill="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applyBorder="1"/>
    <xf numFmtId="0" fontId="82" fillId="23" borderId="0" xfId="0" applyNumberFormat="1" applyFont="1" applyFill="1" applyBorder="1" applyAlignment="1">
      <alignment horizontal="center"/>
    </xf>
    <xf numFmtId="0" fontId="82" fillId="23" borderId="41" xfId="0" applyFont="1" applyFill="1" applyBorder="1" applyAlignment="1">
      <alignment horizontal="left"/>
    </xf>
    <xf numFmtId="0" fontId="80" fillId="23" borderId="0" xfId="0" applyFont="1" applyFill="1" applyBorder="1" applyAlignment="1">
      <alignment horizontal="center"/>
    </xf>
    <xf numFmtId="0" fontId="65" fillId="23" borderId="0" xfId="0" applyFont="1" applyFill="1" applyBorder="1"/>
    <xf numFmtId="0" fontId="75" fillId="0" borderId="0" xfId="0" applyFont="1" applyFill="1" applyBorder="1" applyAlignment="1">
      <alignment horizontal="center" wrapText="1"/>
    </xf>
    <xf numFmtId="0" fontId="81" fillId="0" borderId="62" xfId="0" applyFont="1" applyFill="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Border="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NumberFormat="1" applyFont="1" applyFill="1" applyBorder="1" applyAlignment="1">
      <alignment horizontal="center"/>
    </xf>
    <xf numFmtId="0" fontId="82" fillId="23" borderId="0" xfId="0" applyFont="1" applyFill="1" applyBorder="1" applyAlignment="1">
      <alignment horizontal="left"/>
    </xf>
    <xf numFmtId="0" fontId="65" fillId="23" borderId="41" xfId="0" applyFont="1" applyFill="1" applyBorder="1"/>
    <xf numFmtId="0" fontId="75" fillId="0" borderId="31" xfId="0" applyFont="1" applyFill="1" applyBorder="1" applyAlignment="1">
      <alignment horizontal="center" wrapText="1"/>
    </xf>
    <xf numFmtId="0" fontId="82" fillId="23" borderId="0" xfId="0" applyFont="1" applyFill="1" applyAlignment="1">
      <alignment horizontal="left"/>
    </xf>
    <xf numFmtId="0" fontId="80" fillId="23" borderId="41" xfId="0" applyFont="1" applyFill="1" applyBorder="1" applyAlignment="1">
      <alignment horizontal="center"/>
    </xf>
    <xf numFmtId="0" fontId="81" fillId="0" borderId="65" xfId="0" applyFont="1" applyFill="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75" fillId="23" borderId="0" xfId="0" applyFont="1" applyFill="1"/>
    <xf numFmtId="0" fontId="82" fillId="23" borderId="0" xfId="0" applyNumberFormat="1" applyFont="1" applyFill="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applyFill="1"/>
    <xf numFmtId="165" fontId="83" fillId="0" borderId="0" xfId="0" applyNumberFormat="1" applyFont="1" applyFill="1" applyAlignment="1">
      <alignment horizontal="center"/>
    </xf>
    <xf numFmtId="0" fontId="65" fillId="0" borderId="0" xfId="0" applyFont="1" applyFill="1" applyAlignment="1">
      <alignment horizontal="right"/>
    </xf>
    <xf numFmtId="0" fontId="84" fillId="0" borderId="0" xfId="0" applyFont="1" applyFill="1"/>
    <xf numFmtId="165" fontId="84" fillId="0" borderId="0" xfId="0" applyNumberFormat="1" applyFont="1" applyFill="1" applyAlignment="1">
      <alignment horizontal="center"/>
    </xf>
    <xf numFmtId="0" fontId="84" fillId="0" borderId="0" xfId="0" applyFont="1" applyFill="1" applyAlignment="1">
      <alignment horizontal="center"/>
    </xf>
    <xf numFmtId="0" fontId="65" fillId="2" borderId="0" xfId="0" applyFont="1" applyFill="1" applyAlignment="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65" fillId="2" borderId="0" xfId="0" applyFont="1" applyFill="1"/>
    <xf numFmtId="0" fontId="65" fillId="0" borderId="0" xfId="0" applyFont="1" applyBorder="1"/>
    <xf numFmtId="0" fontId="65" fillId="0" borderId="0" xfId="0" applyFont="1" applyBorder="1" applyAlignment="1">
      <alignment vertical="center"/>
    </xf>
    <xf numFmtId="0" fontId="65" fillId="13" borderId="0" xfId="0" applyFont="1" applyFill="1" applyBorder="1" applyAlignment="1">
      <alignment vertical="top"/>
    </xf>
    <xf numFmtId="0" fontId="65" fillId="0" borderId="0" xfId="0" applyFont="1" applyFill="1" applyBorder="1" applyAlignment="1">
      <alignment horizontal="center"/>
    </xf>
    <xf numFmtId="0" fontId="65" fillId="0" borderId="0" xfId="0" applyFont="1" applyFill="1" applyBorder="1"/>
    <xf numFmtId="0" fontId="85" fillId="0" borderId="0" xfId="0" applyFont="1" applyAlignment="1">
      <alignment horizontal="center"/>
    </xf>
    <xf numFmtId="0" fontId="68" fillId="16" borderId="0" xfId="0" applyFont="1" applyFill="1" applyBorder="1" applyAlignment="1">
      <alignment horizontal="center"/>
    </xf>
    <xf numFmtId="0" fontId="65" fillId="0" borderId="0" xfId="0" applyNumberFormat="1" applyFont="1" applyBorder="1" applyAlignment="1">
      <alignment horizontal="center"/>
    </xf>
    <xf numFmtId="0" fontId="65" fillId="0" borderId="0" xfId="0" applyFont="1" applyBorder="1" applyAlignment="1">
      <alignment horizontal="center"/>
    </xf>
    <xf numFmtId="0" fontId="65" fillId="2" borderId="0" xfId="0" applyFont="1" applyFill="1" applyBorder="1"/>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Border="1" applyAlignment="1">
      <alignment shrinkToFit="1"/>
    </xf>
    <xf numFmtId="0" fontId="88" fillId="15" borderId="0" xfId="0" applyFont="1" applyFill="1" applyBorder="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Border="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0" fontId="79" fillId="20" borderId="0" xfId="0" applyNumberFormat="1" applyFont="1" applyFill="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Border="1" applyAlignment="1">
      <alignment horizontal="center" vertical="top" shrinkToFit="1"/>
    </xf>
    <xf numFmtId="0" fontId="74" fillId="2" borderId="0" xfId="0" applyFont="1" applyFill="1" applyBorder="1" applyAlignment="1">
      <alignment horizontal="center" shrinkToFit="1"/>
    </xf>
    <xf numFmtId="166" fontId="74" fillId="2" borderId="0" xfId="0" applyNumberFormat="1" applyFont="1" applyFill="1" applyBorder="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Border="1" applyAlignment="1">
      <alignment horizontal="center" vertical="center"/>
    </xf>
    <xf numFmtId="0" fontId="65" fillId="0" borderId="0" xfId="0" applyFont="1" applyBorder="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Border="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NumberFormat="1"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65" fillId="0" borderId="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5" fillId="22" borderId="0" xfId="0" applyFont="1" applyFill="1" applyBorder="1" applyAlignment="1">
      <alignment horizontal="center"/>
    </xf>
    <xf numFmtId="0" fontId="68" fillId="21" borderId="0" xfId="0" applyFont="1" applyFill="1" applyAlignment="1">
      <alignment horizontal="left"/>
    </xf>
    <xf numFmtId="0" fontId="65" fillId="3" borderId="0" xfId="0" applyFont="1" applyFill="1" applyBorder="1" applyAlignment="1">
      <alignment horizontal="center"/>
    </xf>
    <xf numFmtId="0" fontId="85" fillId="3" borderId="0" xfId="0" applyFont="1" applyFill="1" applyBorder="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65" fillId="0" borderId="0" xfId="0" applyNumberFormat="1" applyFont="1" applyAlignment="1">
      <alignment horizontal="center"/>
    </xf>
    <xf numFmtId="165" fontId="77" fillId="21" borderId="0" xfId="0" applyNumberFormat="1" applyFont="1" applyFill="1" applyBorder="1" applyAlignment="1">
      <alignment horizontal="center"/>
    </xf>
    <xf numFmtId="0" fontId="96" fillId="0" borderId="0" xfId="0" applyFont="1" applyAlignment="1">
      <alignment horizontal="right"/>
    </xf>
    <xf numFmtId="0" fontId="96" fillId="0" borderId="0" xfId="0" applyFont="1" applyAlignment="1">
      <alignment horizontal="left"/>
    </xf>
    <xf numFmtId="0" fontId="65" fillId="22" borderId="0" xfId="0" applyFont="1" applyFill="1" applyAlignment="1">
      <alignment horizontal="center"/>
    </xf>
    <xf numFmtId="0" fontId="76" fillId="0" borderId="0" xfId="0" applyFont="1" applyFill="1" applyAlignment="1">
      <alignment horizontal="center"/>
    </xf>
    <xf numFmtId="0" fontId="65" fillId="5" borderId="0" xfId="0" applyFont="1" applyFill="1" applyAlignment="1">
      <alignment horizontal="center"/>
    </xf>
    <xf numFmtId="0" fontId="65" fillId="13" borderId="0" xfId="0" applyFont="1" applyFill="1" applyAlignment="1">
      <alignment horizontal="center"/>
    </xf>
    <xf numFmtId="165" fontId="65" fillId="0" borderId="0" xfId="0" applyNumberFormat="1"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applyAlignment="1"/>
    <xf numFmtId="0" fontId="0" fillId="10" borderId="11" xfId="0" applyFill="1" applyBorder="1"/>
    <xf numFmtId="0" fontId="53" fillId="14" borderId="0" xfId="0" applyFont="1" applyFill="1" applyBorder="1" applyAlignment="1">
      <alignment horizontal="left" vertical="top" wrapText="1"/>
    </xf>
    <xf numFmtId="0" fontId="23" fillId="0" borderId="0" xfId="0" applyFont="1" applyFill="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Fill="1" applyAlignment="1">
      <alignment horizontal="center" vertical="top" wrapText="1"/>
    </xf>
    <xf numFmtId="165" fontId="0" fillId="10" borderId="18" xfId="0" applyNumberFormat="1" applyFill="1" applyBorder="1" applyAlignment="1">
      <alignment horizontal="center"/>
    </xf>
    <xf numFmtId="0" fontId="28" fillId="0" borderId="0" xfId="0" applyFont="1" applyFill="1"/>
    <xf numFmtId="168" fontId="8" fillId="0" borderId="0" xfId="0" applyNumberFormat="1" applyFont="1" applyFill="1" applyAlignment="1">
      <alignment horizontal="center" vertical="top" wrapText="1"/>
    </xf>
    <xf numFmtId="0" fontId="28" fillId="0" borderId="0" xfId="0" applyFont="1" applyAlignment="1">
      <alignment wrapText="1"/>
    </xf>
    <xf numFmtId="0" fontId="0" fillId="0" borderId="0" xfId="0"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Fill="1" applyBorder="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167" fontId="38" fillId="2" borderId="0" xfId="0" applyNumberFormat="1" applyFont="1" applyFill="1" applyBorder="1" applyAlignment="1">
      <alignment horizontal="left" wrapText="1" shrinkToFit="1"/>
    </xf>
    <xf numFmtId="0" fontId="20" fillId="2" borderId="0" xfId="0" applyFont="1" applyFill="1" applyBorder="1" applyAlignment="1">
      <alignment wrapText="1"/>
    </xf>
    <xf numFmtId="0" fontId="20" fillId="2" borderId="14" xfId="0" applyFont="1" applyFill="1" applyBorder="1" applyAlignment="1">
      <alignment wrapText="1"/>
    </xf>
    <xf numFmtId="10" fontId="12" fillId="2" borderId="0" xfId="0" applyNumberFormat="1" applyFont="1" applyFill="1" applyBorder="1" applyAlignment="1"/>
    <xf numFmtId="0" fontId="12" fillId="2" borderId="107" xfId="0" applyFont="1" applyFill="1" applyBorder="1" applyAlignment="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28" fillId="0" borderId="0" xfId="0" applyFont="1" applyFill="1" applyBorder="1"/>
    <xf numFmtId="0" fontId="98" fillId="0" borderId="0" xfId="0" applyFont="1" applyFill="1" applyBorder="1" applyAlignment="1">
      <alignment wrapText="1"/>
    </xf>
    <xf numFmtId="0" fontId="0" fillId="0" borderId="0" xfId="0" applyFill="1" applyBorder="1" applyAlignment="1">
      <alignment wrapText="1"/>
    </xf>
    <xf numFmtId="0" fontId="57" fillId="0" borderId="0" xfId="0" applyFont="1" applyFill="1" applyBorder="1" applyAlignment="1">
      <alignment vertical="top"/>
    </xf>
    <xf numFmtId="0" fontId="26" fillId="0" borderId="0" xfId="0" applyFont="1" applyFill="1" applyBorder="1" applyAlignment="1">
      <alignment vertical="top" wrapText="1"/>
    </xf>
    <xf numFmtId="0" fontId="87" fillId="14" borderId="109" xfId="0" applyFont="1" applyFill="1" applyBorder="1"/>
    <xf numFmtId="0" fontId="98" fillId="21" borderId="0" xfId="0" applyFont="1" applyFill="1" applyBorder="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Border="1" applyAlignment="1">
      <alignment horizontal="right" vertical="top" wrapText="1" indent="1"/>
    </xf>
    <xf numFmtId="0" fontId="28" fillId="0" borderId="36" xfId="0" applyFont="1" applyFill="1" applyBorder="1"/>
    <xf numFmtId="0" fontId="26" fillId="0" borderId="36" xfId="0" applyFont="1" applyFill="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Fill="1" applyBorder="1" applyAlignment="1">
      <alignment horizontal="right" vertical="center" wrapText="1" indent="1"/>
    </xf>
    <xf numFmtId="166" fontId="15" fillId="0" borderId="7" xfId="0" applyNumberFormat="1" applyFont="1" applyFill="1" applyBorder="1" applyAlignment="1">
      <alignment horizontal="left" vertical="center" wrapText="1"/>
    </xf>
    <xf numFmtId="166" fontId="15" fillId="0" borderId="0" xfId="0" applyNumberFormat="1" applyFont="1" applyFill="1" applyBorder="1" applyAlignment="1">
      <alignment horizontal="right" vertical="center" wrapText="1" indent="1"/>
    </xf>
    <xf numFmtId="166" fontId="15" fillId="0" borderId="0" xfId="0" applyNumberFormat="1" applyFont="1" applyFill="1" applyBorder="1" applyAlignment="1">
      <alignment horizontal="left" vertical="center" wrapText="1"/>
    </xf>
    <xf numFmtId="166" fontId="15" fillId="0" borderId="41" xfId="0" applyNumberFormat="1" applyFont="1" applyFill="1" applyBorder="1" applyAlignment="1">
      <alignment horizontal="right" vertical="center" wrapText="1" indent="1"/>
    </xf>
    <xf numFmtId="166" fontId="15" fillId="0" borderId="41" xfId="0" applyNumberFormat="1" applyFont="1" applyFill="1" applyBorder="1" applyAlignment="1">
      <alignment horizontal="left" vertical="center" wrapText="1"/>
    </xf>
    <xf numFmtId="0" fontId="65" fillId="23" borderId="0" xfId="0" applyFont="1" applyFill="1" applyAlignment="1">
      <alignment horizontal="left" vertical="top"/>
    </xf>
    <xf numFmtId="0" fontId="65" fillId="0" borderId="0" xfId="0" applyFont="1" applyFill="1" applyAlignment="1">
      <alignment horizontal="center" vertical="top"/>
    </xf>
    <xf numFmtId="0" fontId="65" fillId="0" borderId="0" xfId="0" applyFont="1" applyFill="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0"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Fill="1" applyBorder="1" applyAlignment="1">
      <alignment horizontal="right" vertical="center" wrapText="1" indent="1"/>
    </xf>
    <xf numFmtId="166" fontId="36" fillId="0" borderId="24" xfId="0" applyNumberFormat="1" applyFont="1" applyFill="1" applyBorder="1" applyAlignment="1">
      <alignment horizontal="left" vertical="center" wrapText="1"/>
    </xf>
    <xf numFmtId="166" fontId="36" fillId="0" borderId="0" xfId="0" applyNumberFormat="1" applyFont="1" applyFill="1" applyBorder="1" applyAlignment="1">
      <alignment horizontal="right" vertical="center" wrapText="1" indent="1"/>
    </xf>
    <xf numFmtId="166" fontId="36" fillId="0" borderId="25" xfId="0" applyNumberFormat="1" applyFont="1" applyFill="1" applyBorder="1" applyAlignment="1">
      <alignment horizontal="left" vertical="center" wrapText="1"/>
    </xf>
    <xf numFmtId="166" fontId="36" fillId="0" borderId="41" xfId="0" applyNumberFormat="1" applyFont="1" applyFill="1" applyBorder="1" applyAlignment="1">
      <alignment horizontal="right" vertical="center" wrapText="1" indent="1"/>
    </xf>
    <xf numFmtId="166" fontId="36" fillId="0" borderId="2" xfId="0" applyNumberFormat="1" applyFont="1" applyFill="1" applyBorder="1" applyAlignment="1">
      <alignment horizontal="left" vertical="center" wrapText="1"/>
    </xf>
    <xf numFmtId="0" fontId="0" fillId="0" borderId="113" xfId="0" applyFill="1" applyBorder="1"/>
    <xf numFmtId="164" fontId="9" fillId="2" borderId="114" xfId="0" applyNumberFormat="1" applyFont="1" applyFill="1" applyBorder="1" applyAlignment="1">
      <alignment horizontal="center" vertical="center"/>
    </xf>
    <xf numFmtId="0" fontId="15" fillId="0" borderId="0" xfId="0" applyFont="1" applyBorder="1" applyAlignment="1">
      <alignment horizontal="left" wrapText="1" indent="1"/>
    </xf>
    <xf numFmtId="0" fontId="11" fillId="5" borderId="0" xfId="0" applyFont="1" applyFill="1" applyBorder="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Fill="1" applyBorder="1" applyAlignment="1">
      <alignment horizontal="left" vertical="center" indent="1"/>
    </xf>
    <xf numFmtId="165" fontId="22" fillId="7" borderId="0" xfId="0" applyNumberFormat="1" applyFont="1" applyFill="1" applyBorder="1" applyAlignment="1" applyProtection="1">
      <alignment horizontal="center" vertical="top"/>
    </xf>
    <xf numFmtId="164" fontId="15" fillId="7" borderId="5" xfId="0" applyNumberFormat="1" applyFont="1" applyFill="1" applyBorder="1" applyAlignment="1">
      <alignment horizontal="left" vertical="top" wrapText="1"/>
    </xf>
    <xf numFmtId="0" fontId="65" fillId="13" borderId="0" xfId="0" applyNumberFormat="1" applyFont="1" applyFill="1" applyAlignment="1">
      <alignment horizontal="center"/>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Border="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Fill="1" applyBorder="1" applyAlignment="1">
      <alignment horizontal="center" vertical="top" wrapText="1"/>
    </xf>
    <xf numFmtId="0" fontId="53" fillId="0" borderId="0" xfId="0" applyFont="1" applyFill="1" applyBorder="1" applyAlignment="1">
      <alignment horizontal="right" vertical="top" wrapText="1"/>
    </xf>
    <xf numFmtId="0" fontId="52" fillId="3" borderId="0" xfId="0" applyFont="1" applyFill="1" applyAlignment="1">
      <alignment vertical="top" wrapText="1"/>
    </xf>
    <xf numFmtId="0" fontId="15" fillId="0" borderId="0" xfId="0" applyFont="1" applyFill="1" applyBorder="1" applyAlignment="1">
      <alignment horizontal="left" wrapText="1"/>
    </xf>
    <xf numFmtId="0" fontId="15" fillId="0" borderId="25" xfId="0" applyFont="1" applyFill="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Fill="1" applyBorder="1" applyAlignment="1">
      <alignment horizontal="left" vertical="top" wrapText="1"/>
    </xf>
    <xf numFmtId="0" fontId="17" fillId="10" borderId="0" xfId="0" applyFont="1" applyFill="1" applyBorder="1" applyAlignment="1">
      <alignment horizontal="left" vertical="top" wrapText="1"/>
    </xf>
    <xf numFmtId="0" fontId="52" fillId="10" borderId="0" xfId="0" applyFont="1" applyFill="1" applyAlignment="1">
      <alignment vertical="top" wrapText="1"/>
    </xf>
    <xf numFmtId="0" fontId="53" fillId="10" borderId="0" xfId="0" applyFont="1" applyFill="1" applyBorder="1" applyAlignment="1">
      <alignment horizontal="left" vertical="top" wrapText="1"/>
    </xf>
    <xf numFmtId="0" fontId="52" fillId="0" borderId="0" xfId="0" applyFont="1" applyFill="1" applyAlignment="1">
      <alignment vertical="top" wrapText="1"/>
    </xf>
    <xf numFmtId="0" fontId="110" fillId="14" borderId="0" xfId="0" applyFont="1" applyFill="1"/>
    <xf numFmtId="0" fontId="15" fillId="0" borderId="0" xfId="0" applyFont="1" applyFill="1" applyBorder="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applyAlignment="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applyFont="1" applyFill="1"/>
    <xf numFmtId="0" fontId="12" fillId="2" borderId="0" xfId="0" quotePrefix="1" applyFont="1" applyFill="1" applyBorder="1" applyAlignment="1">
      <alignment horizontal="left"/>
    </xf>
    <xf numFmtId="0" fontId="4" fillId="2" borderId="0" xfId="0" applyFont="1" applyFill="1" applyBorder="1" applyAlignment="1">
      <alignment horizontal="left"/>
    </xf>
    <xf numFmtId="0" fontId="65" fillId="0" borderId="0" xfId="0" applyFont="1" applyAlignment="1">
      <alignment horizontal="righ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Border="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Border="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Fill="1" applyAlignment="1">
      <alignment vertical="center" wrapText="1"/>
    </xf>
    <xf numFmtId="0" fontId="17" fillId="0" borderId="0" xfId="0" applyFont="1"/>
    <xf numFmtId="0" fontId="17" fillId="13" borderId="0" xfId="0" applyFont="1" applyFill="1" applyAlignment="1">
      <alignment wrapText="1"/>
    </xf>
    <xf numFmtId="0" fontId="17" fillId="0" borderId="0" xfId="0" applyFont="1" applyFill="1"/>
    <xf numFmtId="0" fontId="17" fillId="0" borderId="0" xfId="0" applyFont="1" applyFill="1" applyAlignment="1">
      <alignment vertical="center"/>
    </xf>
    <xf numFmtId="0" fontId="17" fillId="10" borderId="0" xfId="0" applyFont="1" applyFill="1" applyBorder="1" applyAlignment="1">
      <alignment horizontal="left" indent="2"/>
    </xf>
    <xf numFmtId="0" fontId="17" fillId="2" borderId="0" xfId="0" applyFont="1" applyFill="1" applyBorder="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Border="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NumberFormat="1" applyFont="1" applyAlignment="1">
      <alignment vertical="top"/>
    </xf>
    <xf numFmtId="0" fontId="17" fillId="0" borderId="0" xfId="0" applyFont="1" applyAlignment="1">
      <alignment vertical="top" wrapText="1"/>
    </xf>
    <xf numFmtId="0" fontId="17" fillId="10" borderId="0" xfId="0" applyFont="1" applyFill="1" applyAlignment="1">
      <alignment vertical="top"/>
    </xf>
    <xf numFmtId="0" fontId="118" fillId="0" borderId="0" xfId="1" applyFont="1" applyAlignment="1" applyProtection="1">
      <alignment vertical="top" wrapText="1"/>
    </xf>
    <xf numFmtId="0" fontId="118" fillId="10" borderId="0" xfId="1" applyFont="1" applyFill="1" applyAlignment="1" applyProtection="1">
      <alignment vertical="top" wrapText="1"/>
    </xf>
    <xf numFmtId="0" fontId="7" fillId="21" borderId="0" xfId="0" applyFont="1" applyFill="1" applyAlignment="1">
      <alignment horizontal="left" vertical="top" wrapText="1"/>
    </xf>
    <xf numFmtId="0" fontId="28" fillId="0" borderId="140" xfId="0" applyFont="1" applyFill="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Border="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Border="1" applyAlignment="1">
      <alignment horizontal="left" vertical="top" wrapText="1"/>
    </xf>
    <xf numFmtId="0" fontId="52" fillId="25" borderId="0" xfId="0" applyFont="1" applyFill="1" applyAlignment="1">
      <alignment vertical="top" wrapText="1"/>
    </xf>
    <xf numFmtId="0" fontId="12" fillId="8" borderId="0" xfId="0" applyFont="1" applyFill="1" applyBorder="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Border="1" applyAlignment="1">
      <alignment horizontal="left" vertical="top" wrapText="1"/>
    </xf>
    <xf numFmtId="0" fontId="52" fillId="16" borderId="0" xfId="0" applyFont="1" applyFill="1" applyAlignment="1">
      <alignment vertical="top" wrapText="1"/>
    </xf>
    <xf numFmtId="0" fontId="53" fillId="3" borderId="0" xfId="0" applyFont="1" applyFill="1" applyBorder="1" applyAlignment="1">
      <alignment horizontal="center" vertical="top" wrapText="1"/>
    </xf>
    <xf numFmtId="0" fontId="5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123" fillId="8" borderId="0" xfId="0" applyFont="1" applyFill="1" applyBorder="1" applyAlignment="1">
      <alignment horizontal="left" vertical="top" indent="4"/>
    </xf>
    <xf numFmtId="0" fontId="53" fillId="8" borderId="0" xfId="0" applyFont="1" applyFill="1" applyBorder="1" applyAlignment="1">
      <alignment horizontal="left" vertical="top" wrapText="1"/>
    </xf>
    <xf numFmtId="0" fontId="27" fillId="29" borderId="0" xfId="0" applyFont="1" applyFill="1" applyBorder="1" applyAlignment="1">
      <alignment horizontal="left" vertical="top" indent="2"/>
    </xf>
    <xf numFmtId="0" fontId="17" fillId="24" borderId="0" xfId="0" applyFont="1" applyFill="1" applyBorder="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0" fillId="8" borderId="0" xfId="0" applyFill="1" applyBorder="1" applyAlignment="1"/>
    <xf numFmtId="0" fontId="124" fillId="18" borderId="144" xfId="0" applyNumberFormat="1"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0" fillId="0" borderId="0" xfId="0" applyFill="1" applyBorder="1" applyAlignment="1">
      <alignment horizontal="left" vertical="top" wrapText="1"/>
    </xf>
    <xf numFmtId="0" fontId="52" fillId="3" borderId="0" xfId="0" applyNumberFormat="1" applyFont="1" applyFill="1" applyAlignment="1">
      <alignment vertical="top" wrapText="1"/>
    </xf>
    <xf numFmtId="0" fontId="125" fillId="0" borderId="0" xfId="0" applyFont="1" applyFill="1" applyAlignment="1">
      <alignment vertical="center" wrapText="1"/>
    </xf>
    <xf numFmtId="0" fontId="126" fillId="0" borderId="0" xfId="0" applyFont="1" applyAlignment="1">
      <alignment wrapText="1"/>
    </xf>
    <xf numFmtId="0" fontId="127" fillId="2" borderId="0" xfId="0" applyFont="1" applyFill="1" applyBorder="1" applyAlignment="1">
      <alignment horizontal="left" wrapText="1"/>
    </xf>
    <xf numFmtId="0" fontId="128" fillId="2" borderId="0" xfId="0" applyFont="1" applyFill="1" applyBorder="1" applyAlignment="1">
      <alignment horizontal="left" vertical="top" wrapText="1"/>
    </xf>
    <xf numFmtId="0" fontId="126" fillId="0" borderId="0" xfId="0" applyFont="1" applyAlignment="1">
      <alignment vertical="top" wrapText="1"/>
    </xf>
    <xf numFmtId="0" fontId="129" fillId="0" borderId="0" xfId="0" applyFont="1" applyAlignment="1">
      <alignment vertical="top" wrapText="1"/>
    </xf>
    <xf numFmtId="0" fontId="129" fillId="0" borderId="0" xfId="0" applyFont="1" applyAlignment="1">
      <alignment horizontal="left" vertical="top" wrapText="1"/>
    </xf>
    <xf numFmtId="0" fontId="130" fillId="0" borderId="0" xfId="0" applyFont="1" applyAlignment="1">
      <alignment vertical="top" wrapText="1"/>
    </xf>
    <xf numFmtId="0" fontId="131" fillId="0" borderId="0" xfId="1" applyFont="1" applyAlignment="1" applyProtection="1">
      <alignment vertical="top"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Fill="1" applyBorder="1" applyAlignment="1">
      <alignment horizontal="center" vertical="center"/>
    </xf>
    <xf numFmtId="0" fontId="11" fillId="5" borderId="16" xfId="0" applyFont="1" applyFill="1" applyBorder="1" applyAlignment="1">
      <alignment vertical="center"/>
    </xf>
    <xf numFmtId="0" fontId="4" fillId="7" borderId="26" xfId="0" applyNumberFormat="1" applyFont="1" applyFill="1" applyBorder="1" applyAlignment="1">
      <alignment horizontal="left" vertical="top" wrapText="1"/>
    </xf>
    <xf numFmtId="0" fontId="4" fillId="7" borderId="27" xfId="0" applyNumberFormat="1" applyFont="1" applyFill="1" applyBorder="1" applyAlignment="1">
      <alignment horizontal="left" vertical="top" wrapText="1"/>
    </xf>
    <xf numFmtId="0" fontId="4" fillId="7" borderId="28" xfId="0" applyNumberFormat="1" applyFont="1" applyFill="1" applyBorder="1" applyAlignment="1">
      <alignment horizontal="left" vertical="top" wrapText="1"/>
    </xf>
    <xf numFmtId="0" fontId="4" fillId="7" borderId="5" xfId="0" applyNumberFormat="1"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5" xfId="0" applyNumberFormat="1" applyFont="1" applyFill="1" applyBorder="1" applyAlignment="1" applyProtection="1">
      <alignment horizontal="left" vertical="top" wrapText="1"/>
    </xf>
    <xf numFmtId="0" fontId="4" fillId="7" borderId="6" xfId="0" applyNumberFormat="1" applyFont="1" applyFill="1" applyBorder="1" applyAlignment="1">
      <alignment horizontal="left" vertical="top" wrapText="1"/>
    </xf>
    <xf numFmtId="164" fontId="15" fillId="7" borderId="4" xfId="0" applyNumberFormat="1" applyFont="1" applyFill="1" applyBorder="1" applyAlignment="1" applyProtection="1">
      <alignment horizontal="center" vertical="top" wrapText="1"/>
    </xf>
    <xf numFmtId="165" fontId="26" fillId="9" borderId="7" xfId="0" applyNumberFormat="1" applyFont="1" applyFill="1" applyBorder="1" applyAlignment="1" applyProtection="1">
      <alignment horizontal="center" vertical="top"/>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33" fillId="32" borderId="0" xfId="0" applyFont="1" applyFill="1" applyBorder="1" applyAlignment="1">
      <alignment horizontal="right" vertical="top" wrapText="1"/>
    </xf>
    <xf numFmtId="0" fontId="133" fillId="32" borderId="0" xfId="0" applyFont="1" applyFill="1" applyAlignment="1">
      <alignment horizontal="left" vertical="top" wrapText="1"/>
    </xf>
    <xf numFmtId="0" fontId="0" fillId="0" borderId="0" xfId="0"/>
    <xf numFmtId="0" fontId="134" fillId="0" borderId="0" xfId="0" applyNumberFormat="1" applyFont="1" applyFill="1" applyBorder="1" applyAlignment="1">
      <alignment horizontal="left" vertical="top" wrapText="1"/>
    </xf>
    <xf numFmtId="0" fontId="134" fillId="0" borderId="0" xfId="0" quotePrefix="1" applyNumberFormat="1" applyFont="1" applyFill="1" applyBorder="1" applyAlignment="1">
      <alignment horizontal="left" vertical="top" wrapText="1"/>
    </xf>
    <xf numFmtId="0" fontId="1" fillId="0" borderId="0" xfId="0" applyFont="1"/>
    <xf numFmtId="0" fontId="135" fillId="0" borderId="106" xfId="0" applyFont="1" applyFill="1" applyBorder="1" applyAlignment="1">
      <alignment horizontal="right" indent="1"/>
    </xf>
    <xf numFmtId="0" fontId="98" fillId="8" borderId="0" xfId="0" applyFont="1" applyFill="1" applyBorder="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Fill="1" applyBorder="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Border="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Fill="1" applyBorder="1" applyAlignment="1">
      <alignment horizontal="center" vertical="top" wrapText="1"/>
    </xf>
    <xf numFmtId="0" fontId="0" fillId="0" borderId="0" xfId="0"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Alignment="1">
      <alignment vertical="top" wrapText="1"/>
    </xf>
    <xf numFmtId="0" fontId="17" fillId="0" borderId="0" xfId="0" applyFont="1" applyAlignment="1">
      <alignment wrapText="1"/>
    </xf>
    <xf numFmtId="0" fontId="26" fillId="0" borderId="0" xfId="0" applyFont="1" applyFill="1" applyBorder="1" applyAlignment="1">
      <alignment horizontal="right" wrapText="1" indent="1"/>
    </xf>
    <xf numFmtId="0" fontId="15" fillId="0" borderId="0" xfId="0" applyFont="1" applyFill="1" applyBorder="1" applyAlignment="1">
      <alignment horizontal="right" wrapText="1" indent="1"/>
    </xf>
    <xf numFmtId="0" fontId="15" fillId="0" borderId="41" xfId="0" applyFont="1" applyFill="1" applyBorder="1" applyAlignment="1">
      <alignment horizontal="right" wrapText="1" indent="1"/>
    </xf>
    <xf numFmtId="0" fontId="26"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41" xfId="0" applyFont="1" applyFill="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Fill="1" applyBorder="1" applyAlignment="1">
      <alignment horizontal="left" wrapText="1"/>
    </xf>
    <xf numFmtId="0" fontId="15" fillId="0" borderId="2" xfId="0" applyFont="1" applyFill="1" applyBorder="1" applyAlignment="1">
      <alignment horizontal="left" wrapText="1"/>
    </xf>
    <xf numFmtId="0" fontId="8" fillId="0" borderId="41" xfId="0" applyFont="1" applyFill="1" applyBorder="1" applyAlignment="1">
      <alignment horizontal="center" vertical="top"/>
    </xf>
    <xf numFmtId="0" fontId="8" fillId="0" borderId="2" xfId="0" applyFont="1" applyFill="1" applyBorder="1" applyAlignment="1">
      <alignment horizontal="center" vertical="top"/>
    </xf>
    <xf numFmtId="0" fontId="64" fillId="15" borderId="0" xfId="0" applyFont="1" applyFill="1" applyAlignment="1">
      <alignment horizontal="center" wrapText="1"/>
    </xf>
    <xf numFmtId="0" fontId="65" fillId="0" borderId="0" xfId="0" applyFont="1" applyAlignme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applyAlignment="1"/>
    <xf numFmtId="0" fontId="20" fillId="5" borderId="2" xfId="0" applyFont="1" applyFill="1" applyBorder="1" applyAlignment="1"/>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Fill="1" applyAlignment="1">
      <alignment horizontal="right" vertical="center" wrapText="1" indent="9"/>
    </xf>
    <xf numFmtId="0" fontId="0" fillId="0" borderId="0" xfId="0" applyAlignment="1">
      <alignment horizontal="right" vertical="center" indent="9"/>
    </xf>
    <xf numFmtId="0" fontId="3" fillId="0" borderId="0" xfId="0" applyFont="1" applyFill="1" applyAlignment="1">
      <alignment vertical="center"/>
    </xf>
    <xf numFmtId="0" fontId="0" fillId="0" borderId="0" xfId="0" applyAlignment="1">
      <alignment vertical="center"/>
    </xf>
    <xf numFmtId="0" fontId="18" fillId="4" borderId="0" xfId="0" applyFont="1" applyFill="1" applyBorder="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0" fillId="0" borderId="106" xfId="0" applyBorder="1" applyAlignment="1">
      <alignment horizontal="right" inden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Fill="1" applyBorder="1" applyAlignment="1">
      <alignment horizontal="center" wrapText="1"/>
    </xf>
    <xf numFmtId="0" fontId="0" fillId="0" borderId="0" xfId="0" applyFill="1" applyBorder="1"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132" fillId="0" borderId="0" xfId="0" applyFont="1" applyFill="1" applyAlignment="1">
      <alignment vertical="center" wrapText="1"/>
    </xf>
    <xf numFmtId="0" fontId="0" fillId="0" borderId="0" xfId="0" applyAlignment="1"/>
    <xf numFmtId="0" fontId="8" fillId="2" borderId="153" xfId="0" applyFont="1" applyFill="1" applyBorder="1" applyAlignment="1">
      <alignment horizontal="center"/>
    </xf>
    <xf numFmtId="0" fontId="8" fillId="2" borderId="0" xfId="0" applyFont="1" applyFill="1" applyBorder="1" applyAlignment="1">
      <alignment horizontal="center"/>
    </xf>
    <xf numFmtId="0" fontId="122" fillId="5" borderId="0" xfId="0" applyFont="1" applyFill="1" applyBorder="1" applyAlignment="1">
      <alignment horizontal="left"/>
    </xf>
    <xf numFmtId="0" fontId="20" fillId="0" borderId="0" xfId="0" applyFont="1" applyAlignment="1"/>
    <xf numFmtId="0" fontId="20" fillId="0" borderId="14" xfId="0" applyFont="1" applyBorder="1" applyAlignment="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Fill="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Fill="1" applyBorder="1" applyAlignment="1">
      <alignment horizontal="center" vertical="top" wrapText="1"/>
    </xf>
    <xf numFmtId="0" fontId="0" fillId="0" borderId="25" xfId="0" applyFill="1" applyBorder="1" applyAlignment="1">
      <alignment vertical="top" wrapText="1"/>
    </xf>
    <xf numFmtId="0" fontId="39" fillId="0" borderId="0" xfId="0" applyFont="1" applyFill="1" applyBorder="1" applyAlignment="1">
      <alignment horizontal="center" wrapText="1"/>
    </xf>
    <xf numFmtId="0" fontId="0" fillId="0" borderId="0" xfId="0" applyBorder="1" applyAlignment="1">
      <alignment wrapText="1"/>
    </xf>
    <xf numFmtId="0" fontId="0" fillId="0" borderId="41" xfId="0" applyBorder="1" applyAlignment="1">
      <alignment wrapText="1"/>
    </xf>
    <xf numFmtId="0" fontId="38" fillId="0" borderId="0" xfId="0" applyFont="1" applyFill="1" applyBorder="1" applyAlignment="1">
      <alignment horizontal="center"/>
    </xf>
    <xf numFmtId="0" fontId="20" fillId="0" borderId="0" xfId="0" applyFont="1" applyFill="1" applyBorder="1" applyAlignment="1">
      <alignment horizontal="center"/>
    </xf>
    <xf numFmtId="0" fontId="20" fillId="0" borderId="25" xfId="0" applyFont="1" applyFill="1" applyBorder="1" applyAlignment="1">
      <alignment horizontal="center"/>
    </xf>
    <xf numFmtId="0" fontId="105" fillId="5" borderId="113" xfId="0" applyFont="1" applyFill="1" applyBorder="1" applyAlignment="1">
      <alignment horizontal="center" wrapText="1"/>
    </xf>
    <xf numFmtId="0" fontId="105" fillId="5" borderId="0" xfId="0" applyFont="1" applyFill="1" applyBorder="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Border="1" applyAlignment="1">
      <alignment horizontal="left" wrapText="1"/>
    </xf>
    <xf numFmtId="0" fontId="0" fillId="0" borderId="10" xfId="0" applyBorder="1" applyAlignment="1">
      <alignment wrapText="1"/>
    </xf>
    <xf numFmtId="0" fontId="6" fillId="23" borderId="158" xfId="0" applyNumberFormat="1" applyFont="1" applyFill="1" applyBorder="1" applyAlignment="1">
      <alignment horizontal="center"/>
    </xf>
    <xf numFmtId="0" fontId="0" fillId="23" borderId="159" xfId="0" applyFill="1" applyBorder="1" applyAlignment="1">
      <alignment horizontal="center"/>
    </xf>
    <xf numFmtId="0" fontId="18" fillId="4" borderId="0" xfId="0" applyFont="1" applyFill="1" applyBorder="1" applyAlignment="1">
      <alignment wrapText="1"/>
    </xf>
    <xf numFmtId="0" fontId="18" fillId="4" borderId="14" xfId="0" applyFont="1" applyFill="1" applyBorder="1" applyAlignment="1">
      <alignmen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Border="1" applyAlignment="1">
      <alignment horizontal="left" vertical="top" wrapText="1"/>
    </xf>
    <xf numFmtId="0" fontId="50" fillId="0" borderId="0" xfId="0" applyFont="1" applyBorder="1" applyAlignment="1">
      <alignment vertical="top" wrapText="1"/>
    </xf>
    <xf numFmtId="0" fontId="50" fillId="0" borderId="25" xfId="0" applyFont="1" applyBorder="1" applyAlignment="1">
      <alignment vertical="top" wrapText="1"/>
    </xf>
    <xf numFmtId="0" fontId="132" fillId="0" borderId="0" xfId="0" applyFont="1" applyFill="1" applyAlignment="1">
      <alignment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Border="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Border="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Fill="1" applyBorder="1" applyAlignment="1">
      <alignment vertical="top" wrapText="1"/>
    </xf>
    <xf numFmtId="0" fontId="0" fillId="0" borderId="156" xfId="0" applyFill="1" applyBorder="1" applyAlignment="1">
      <alignment wrapText="1"/>
    </xf>
    <xf numFmtId="0" fontId="0" fillId="0" borderId="176" xfId="0" applyFill="1" applyBorder="1" applyAlignment="1">
      <alignment wrapText="1"/>
    </xf>
    <xf numFmtId="0" fontId="0" fillId="0" borderId="0" xfId="0" applyFill="1" applyBorder="1" applyAlignment="1">
      <alignment wrapText="1"/>
    </xf>
    <xf numFmtId="0" fontId="0" fillId="0" borderId="107" xfId="0" applyFill="1" applyBorder="1" applyAlignment="1">
      <alignment wrapText="1"/>
    </xf>
    <xf numFmtId="0" fontId="0" fillId="0" borderId="41" xfId="0" applyFill="1" applyBorder="1" applyAlignment="1">
      <alignment wrapText="1"/>
    </xf>
    <xf numFmtId="0" fontId="0" fillId="0" borderId="155" xfId="0" applyFill="1" applyBorder="1" applyAlignment="1">
      <alignment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applyAlignment="1"/>
    <xf numFmtId="0" fontId="0" fillId="0" borderId="181" xfId="0" applyBorder="1" applyAlignment="1"/>
    <xf numFmtId="0" fontId="0" fillId="0" borderId="0" xfId="0" applyBorder="1" applyAlignment="1"/>
    <xf numFmtId="0" fontId="0" fillId="0" borderId="25" xfId="0" applyBorder="1" applyAlignment="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Border="1" applyAlignment="1">
      <alignment horizontal="left"/>
    </xf>
    <xf numFmtId="0" fontId="40" fillId="11" borderId="0" xfId="0" applyFont="1" applyFill="1" applyBorder="1" applyAlignment="1"/>
    <xf numFmtId="0" fontId="106" fillId="4" borderId="0" xfId="0" applyFont="1" applyFill="1" applyBorder="1" applyAlignment="1">
      <alignment horizontal="center" vertical="center" wrapText="1"/>
    </xf>
    <xf numFmtId="0" fontId="107" fillId="4" borderId="0" xfId="0" applyFont="1" applyFill="1" applyBorder="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Border="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NumberFormat="1" applyFont="1" applyFill="1" applyBorder="1" applyAlignment="1">
      <alignment horizontal="left" indent="1"/>
    </xf>
    <xf numFmtId="0" fontId="117" fillId="2" borderId="0" xfId="0" applyFont="1" applyFill="1" applyBorder="1" applyAlignment="1">
      <alignment horizontal="left" indent="1"/>
    </xf>
    <xf numFmtId="0" fontId="117" fillId="0" borderId="0" xfId="0" applyFont="1" applyAlignment="1">
      <alignment horizontal="left" indent="1"/>
    </xf>
    <xf numFmtId="166" fontId="12" fillId="10" borderId="18" xfId="0" applyNumberFormat="1" applyFont="1" applyFill="1" applyBorder="1" applyAlignment="1">
      <alignment horizontal="center" vertical="top"/>
    </xf>
    <xf numFmtId="166" fontId="12" fillId="10" borderId="171" xfId="0" applyNumberFormat="1" applyFont="1" applyFill="1" applyBorder="1" applyAlignment="1">
      <alignment horizontal="center" vertical="top"/>
    </xf>
    <xf numFmtId="0" fontId="51"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166" fontId="12" fillId="10" borderId="171" xfId="0" applyNumberFormat="1" applyFont="1" applyFill="1" applyBorder="1" applyAlignment="1" applyProtection="1">
      <alignment horizontal="center" vertical="top"/>
    </xf>
    <xf numFmtId="166" fontId="12" fillId="10" borderId="18" xfId="0" applyNumberFormat="1" applyFont="1" applyFill="1" applyBorder="1" applyAlignment="1" applyProtection="1">
      <alignment horizontal="center" vertical="top"/>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4" fillId="8" borderId="0" xfId="0" applyFont="1" applyFill="1" applyBorder="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Border="1" applyAlignment="1">
      <alignment horizontal="right" wrapText="1" indent="15"/>
    </xf>
    <xf numFmtId="0" fontId="7" fillId="0" borderId="0" xfId="0" applyFont="1" applyFill="1" applyBorder="1" applyAlignment="1">
      <alignment horizontal="right" wrapText="1"/>
    </xf>
    <xf numFmtId="0" fontId="7" fillId="0" borderId="0" xfId="0" applyFont="1" applyAlignment="1">
      <alignment horizontal="right" wrapText="1"/>
    </xf>
    <xf numFmtId="0" fontId="120" fillId="0" borderId="0" xfId="0" applyFont="1" applyFill="1" applyBorder="1" applyAlignment="1">
      <alignment horizontal="right" wrapText="1"/>
    </xf>
    <xf numFmtId="0" fontId="120" fillId="0" borderId="0" xfId="0" applyFont="1" applyAlignment="1">
      <alignment horizontal="right" wrapText="1"/>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0" fontId="99" fillId="0" borderId="0" xfId="0" applyFont="1" applyFill="1" applyAlignment="1">
      <alignment horizontal="center" textRotation="90"/>
    </xf>
    <xf numFmtId="0" fontId="57" fillId="0" borderId="0" xfId="0" applyFont="1" applyAlignment="1">
      <alignment vertical="center" wrapText="1"/>
    </xf>
    <xf numFmtId="0" fontId="101" fillId="0" borderId="0" xfId="0" applyFont="1" applyFill="1" applyAlignment="1">
      <alignment wrapText="1"/>
    </xf>
    <xf numFmtId="0" fontId="26" fillId="0" borderId="0" xfId="0" applyFont="1" applyFill="1" applyBorder="1" applyAlignment="1">
      <alignment horizontal="left" vertical="center" wrapText="1" indent="1"/>
    </xf>
    <xf numFmtId="0" fontId="0" fillId="0" borderId="0" xfId="0" applyFill="1" applyBorder="1" applyAlignment="1">
      <alignment horizontal="left" indent="1"/>
    </xf>
    <xf numFmtId="0" fontId="17" fillId="0" borderId="0" xfId="0" quotePrefix="1" applyFont="1" applyFill="1" applyAlignment="1">
      <alignment vertical="top" wrapText="1"/>
    </xf>
    <xf numFmtId="0" fontId="17" fillId="0" borderId="0" xfId="0" applyFont="1" applyFill="1" applyAlignment="1">
      <alignment vertical="top" wrapText="1"/>
    </xf>
  </cellXfs>
  <cellStyles count="2">
    <cellStyle name="Hyperlink" xfId="1" builtinId="8"/>
    <cellStyle name="Normal" xfId="0" builtinId="0"/>
  </cellStyles>
  <dxfs count="99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6"/>
        </patternFill>
      </fill>
    </dxf>
    <dxf>
      <fill>
        <patternFill>
          <bgColor indexed="41"/>
        </patternFill>
      </fill>
    </dxf>
    <dxf>
      <font>
        <condense val="0"/>
        <extend val="0"/>
        <color indexed="55"/>
      </font>
    </dxf>
    <dxf>
      <fill>
        <patternFill>
          <bgColor indexed="45"/>
        </patternFill>
      </fill>
    </dxf>
    <dxf>
      <font>
        <strike/>
        <condense val="0"/>
        <extend val="0"/>
        <color indexed="10"/>
      </font>
    </dxf>
    <dxf>
      <font>
        <condense val="0"/>
        <extend val="0"/>
        <color indexed="13"/>
      </font>
      <fill>
        <patternFill>
          <bgColor indexed="10"/>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8"/>
        </patternFill>
      </fill>
    </dxf>
    <dxf>
      <font>
        <strike/>
        <condense val="0"/>
        <extend val="0"/>
        <color indexed="10"/>
      </font>
    </dxf>
    <dxf>
      <font>
        <condense val="0"/>
        <extend val="0"/>
        <color indexed="55"/>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22"/>
        </patternFill>
      </fill>
    </dxf>
    <dxf>
      <font>
        <condense val="0"/>
        <extend val="0"/>
        <color indexed="55"/>
      </font>
    </dxf>
    <dxf>
      <fill>
        <patternFill>
          <bgColor indexed="22"/>
        </patternFill>
      </fill>
    </dxf>
    <dxf>
      <font>
        <condense val="0"/>
        <extend val="0"/>
        <color indexed="55"/>
      </font>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ill>
        <patternFill>
          <bgColor indexed="14"/>
        </patternFill>
      </fill>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46"/>
        </patternFill>
      </fill>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ont>
        <b/>
        <i val="0"/>
        <condense val="0"/>
        <extend val="0"/>
        <color indexed="9"/>
      </font>
      <fill>
        <patternFill>
          <bgColor indexed="55"/>
        </patternFill>
      </fill>
      <border>
        <top style="thin">
          <color indexed="22"/>
        </top>
        <bottom style="thin">
          <color indexed="22"/>
        </bottom>
      </border>
    </dxf>
    <dxf>
      <fill>
        <patternFill>
          <bgColor indexed="10"/>
        </patternFill>
      </fill>
    </dxf>
    <dxf>
      <font>
        <condense val="0"/>
        <extend val="0"/>
        <color indexed="22"/>
      </font>
    </dxf>
    <dxf>
      <font>
        <condense val="0"/>
        <extend val="0"/>
        <color indexed="63"/>
      </font>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val="0"/>
        <i val="0"/>
        <condense val="0"/>
        <extend val="0"/>
        <color indexed="23"/>
      </font>
    </dxf>
    <dxf>
      <font>
        <condense val="0"/>
        <extend val="0"/>
        <color indexed="33"/>
      </font>
      <fill>
        <patternFill>
          <bgColor indexed="63"/>
        </patternFill>
      </fill>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condense val="0"/>
        <extend val="0"/>
        <color indexed="22"/>
      </font>
    </dxf>
    <dxf>
      <font>
        <b val="0"/>
        <i val="0"/>
        <condense val="0"/>
        <extend val="0"/>
        <color indexed="63"/>
      </font>
    </dxf>
    <dxf>
      <fill>
        <patternFill>
          <bgColor indexed="11"/>
        </patternFill>
      </fill>
    </dxf>
    <dxf>
      <fill>
        <patternFill>
          <bgColor indexed="47"/>
        </patternFill>
      </fill>
    </dxf>
    <dxf>
      <font>
        <condense val="0"/>
        <extend val="0"/>
        <color indexed="22"/>
      </font>
      <fill>
        <patternFill>
          <bgColor indexed="22"/>
        </patternFill>
      </fill>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
      <fill>
        <patternFill>
          <bgColor indexed="42"/>
        </patternFill>
      </fill>
    </dxf>
    <dxf>
      <fill>
        <patternFill>
          <bgColor indexed="42"/>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419100</xdr:rowOff>
    </xdr:to>
    <xdr:sp macro="" textlink="">
      <xdr:nvSpPr>
        <xdr:cNvPr id="6035" name="Rectangle 14"/>
        <xdr:cNvSpPr>
          <a:spLocks noChangeArrowheads="1"/>
        </xdr:cNvSpPr>
      </xdr:nvSpPr>
      <xdr:spPr bwMode="auto">
        <a:xfrm>
          <a:off x="3648075" y="0"/>
          <a:ext cx="13354050" cy="1971675"/>
        </a:xfrm>
        <a:prstGeom prst="rect">
          <a:avLst/>
        </a:prstGeom>
        <a:solidFill>
          <a:srgbClr val="FFCC99"/>
        </a:solidFill>
        <a:ln w="9525">
          <a:noFill/>
          <a:miter lim="800000"/>
          <a:headEnd/>
          <a:tailEnd/>
        </a:ln>
      </xdr:spPr>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xdr:cNvPicPr>
              <a:picLocks noChangeAspect="1" noChangeArrowheads="1"/>
              <a:extLst>
                <a:ext uri="{84589F7E-364E-4C9E-8A38-B11213B215E9}">
                  <a14:cameraTool cellRange="$W$3" spid="_x0000_s5146"/>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xdr:cNvPicPr>
              <a:picLocks noChangeAspect="1" noChangeArrowheads="1"/>
              <a:extLst>
                <a:ext uri="{84589F7E-364E-4C9E-8A38-B11213B215E9}">
                  <a14:cameraTool cellRange="'NTS ONLY_set_year'!$AD$3" spid="_x0000_s166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xdr:cNvPicPr>
              <a:picLocks noChangeAspect="1" noChangeArrowheads="1"/>
              <a:extLst>
                <a:ext uri="{84589F7E-364E-4C9E-8A38-B11213B215E9}">
                  <a14:cameraTool cellRange="$AG$3:$AO$3" spid="_x0000_s166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xdr:cNvGrpSpPr>
              <a:grpSpLocks/>
            </xdr:cNvGrpSpPr>
          </xdr:nvGrpSpPr>
          <xdr:grpSpPr bwMode="auto">
            <a:xfrm>
              <a:off x="0" y="0"/>
              <a:ext cx="9115425" cy="219075"/>
              <a:chOff x="0" y="2"/>
              <a:chExt cx="957" cy="23"/>
            </a:xfrm>
          </xdr:grpSpPr>
          <xdr:pic>
            <xdr:nvPicPr>
              <xdr:cNvPr id="16389" name="Picture 5"/>
              <xdr:cNvPicPr>
                <a:picLocks noChangeAspect="1" noChangeArrowheads="1"/>
                <a:extLst>
                  <a:ext uri="{84589F7E-364E-4C9E-8A38-B11213B215E9}">
                    <a14:cameraTool cellRange="'NTS ONLY_set_year'!$AQ$3:$BH$3" spid="_x0000_s166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xdr:cNvPicPr>
                <a:picLocks noChangeAspect="1" noChangeArrowheads="1"/>
                <a:extLst>
                  <a:ext uri="{84589F7E-364E-4C9E-8A38-B11213B215E9}">
                    <a14:cameraTool cellRange="'NTS ONLY_set_year'!$AG$3:$AQ$3" spid="_x0000_s166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xdr:cNvPicPr>
              <a:picLocks noChangeAspect="1" noChangeArrowheads="1"/>
              <a:extLst>
                <a:ext uri="{84589F7E-364E-4C9E-8A38-B11213B215E9}">
                  <a14:cameraTool cellRange="'NTS ONLY_set_year'!$AD$3" spid="_x0000_s166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xdr:cNvPicPr>
              <a:picLocks noChangeAspect="1" noChangeArrowheads="1"/>
              <a:extLst>
                <a:ext uri="{84589F7E-364E-4C9E-8A38-B11213B215E9}">
                  <a14:cameraTool cellRange="$AG$3:$AO$3" spid="_x0000_s166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xdr:cNvGrpSpPr>
              <a:grpSpLocks/>
            </xdr:cNvGrpSpPr>
          </xdr:nvGrpSpPr>
          <xdr:grpSpPr bwMode="auto">
            <a:xfrm>
              <a:off x="0" y="0"/>
              <a:ext cx="9115425" cy="219075"/>
              <a:chOff x="0" y="2"/>
              <a:chExt cx="957" cy="23"/>
            </a:xfrm>
          </xdr:grpSpPr>
          <xdr:pic>
            <xdr:nvPicPr>
              <xdr:cNvPr id="16394" name="Picture 10"/>
              <xdr:cNvPicPr>
                <a:picLocks noChangeAspect="1" noChangeArrowheads="1"/>
                <a:extLst>
                  <a:ext uri="{84589F7E-364E-4C9E-8A38-B11213B215E9}">
                    <a14:cameraTool cellRange="'NTS ONLY_set_year'!$AQ$3:$BH$3" spid="_x0000_s166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xdr:cNvPicPr>
                <a:picLocks noChangeAspect="1" noChangeArrowheads="1"/>
                <a:extLst>
                  <a:ext uri="{84589F7E-364E-4C9E-8A38-B11213B215E9}">
                    <a14:cameraTool cellRange="'NTS ONLY_set_year'!$AG$3:$AQ$3" spid="_x0000_s166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xdr:cNvPicPr>
              <a:picLocks noChangeAspect="1" noChangeArrowheads="1"/>
              <a:extLst>
                <a:ext uri="{84589F7E-364E-4C9E-8A38-B11213B215E9}">
                  <a14:cameraTool cellRange="'NTS ONLY_set_year'!$AD$3" spid="_x0000_s1661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xdr:cNvPicPr>
              <a:picLocks noChangeAspect="1" noChangeArrowheads="1"/>
              <a:extLst>
                <a:ext uri="{84589F7E-364E-4C9E-8A38-B11213B215E9}">
                  <a14:cameraTool cellRange="$AG$3:$AO$3" spid="_x0000_s166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xdr:cNvGrpSpPr>
              <a:grpSpLocks/>
            </xdr:cNvGrpSpPr>
          </xdr:nvGrpSpPr>
          <xdr:grpSpPr bwMode="auto">
            <a:xfrm>
              <a:off x="0" y="0"/>
              <a:ext cx="9115425" cy="219075"/>
              <a:chOff x="0" y="2"/>
              <a:chExt cx="957" cy="23"/>
            </a:xfrm>
          </xdr:grpSpPr>
          <xdr:pic>
            <xdr:nvPicPr>
              <xdr:cNvPr id="16399" name="Picture 15"/>
              <xdr:cNvPicPr>
                <a:picLocks noChangeAspect="1" noChangeArrowheads="1"/>
                <a:extLst>
                  <a:ext uri="{84589F7E-364E-4C9E-8A38-B11213B215E9}">
                    <a14:cameraTool cellRange="'NTS ONLY_set_year'!$AQ$3:$BH$3" spid="_x0000_s166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xdr:cNvPicPr>
                <a:picLocks noChangeAspect="1" noChangeArrowheads="1"/>
                <a:extLst>
                  <a:ext uri="{84589F7E-364E-4C9E-8A38-B11213B215E9}">
                    <a14:cameraTool cellRange="'NTS ONLY_set_year'!$AG$3:$AQ$3" spid="_x0000_s166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xdr:cNvPicPr>
              <a:picLocks noChangeAspect="1" noChangeArrowheads="1"/>
              <a:extLst>
                <a:ext uri="{84589F7E-364E-4C9E-8A38-B11213B215E9}">
                  <a14:cameraTool cellRange="'NTS ONLY_set_year'!$AD$3" spid="_x0000_s1558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xdr:cNvPicPr>
              <a:picLocks noChangeAspect="1" noChangeArrowheads="1"/>
              <a:extLst>
                <a:ext uri="{84589F7E-364E-4C9E-8A38-B11213B215E9}">
                  <a14:cameraTool cellRange="$AG$3:$AO$3" spid="_x0000_s155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xdr:cNvGrpSpPr>
              <a:grpSpLocks/>
            </xdr:cNvGrpSpPr>
          </xdr:nvGrpSpPr>
          <xdr:grpSpPr bwMode="auto">
            <a:xfrm>
              <a:off x="0" y="0"/>
              <a:ext cx="9115425" cy="219075"/>
              <a:chOff x="0" y="2"/>
              <a:chExt cx="957" cy="23"/>
            </a:xfrm>
          </xdr:grpSpPr>
          <xdr:pic>
            <xdr:nvPicPr>
              <xdr:cNvPr id="15365" name="Picture 5"/>
              <xdr:cNvPicPr>
                <a:picLocks noChangeAspect="1" noChangeArrowheads="1"/>
                <a:extLst>
                  <a:ext uri="{84589F7E-364E-4C9E-8A38-B11213B215E9}">
                    <a14:cameraTool cellRange="'NTS ONLY_set_year'!$AQ$3:$BH$3" spid="_x0000_s155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xdr:cNvPicPr>
                <a:picLocks noChangeAspect="1" noChangeArrowheads="1"/>
                <a:extLst>
                  <a:ext uri="{84589F7E-364E-4C9E-8A38-B11213B215E9}">
                    <a14:cameraTool cellRange="'NTS ONLY_set_year'!$AG$3:$AQ$3" spid="_x0000_s155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xdr:cNvPicPr>
              <a:picLocks noChangeAspect="1" noChangeArrowheads="1"/>
              <a:extLst>
                <a:ext uri="{84589F7E-364E-4C9E-8A38-B11213B215E9}">
                  <a14:cameraTool cellRange="'NTS ONLY_set_year'!$AD$3" spid="_x0000_s1558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xdr:cNvPicPr>
              <a:picLocks noChangeAspect="1" noChangeArrowheads="1"/>
              <a:extLst>
                <a:ext uri="{84589F7E-364E-4C9E-8A38-B11213B215E9}">
                  <a14:cameraTool cellRange="$AG$3:$AO$3" spid="_x0000_s155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xdr:cNvGrpSpPr>
              <a:grpSpLocks/>
            </xdr:cNvGrpSpPr>
          </xdr:nvGrpSpPr>
          <xdr:grpSpPr bwMode="auto">
            <a:xfrm>
              <a:off x="0" y="0"/>
              <a:ext cx="9115425" cy="219075"/>
              <a:chOff x="0" y="2"/>
              <a:chExt cx="957" cy="23"/>
            </a:xfrm>
          </xdr:grpSpPr>
          <xdr:pic>
            <xdr:nvPicPr>
              <xdr:cNvPr id="15370" name="Picture 10"/>
              <xdr:cNvPicPr>
                <a:picLocks noChangeAspect="1" noChangeArrowheads="1"/>
                <a:extLst>
                  <a:ext uri="{84589F7E-364E-4C9E-8A38-B11213B215E9}">
                    <a14:cameraTool cellRange="'NTS ONLY_set_year'!$AQ$3:$BH$3" spid="_x0000_s155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xdr:cNvPicPr>
                <a:picLocks noChangeAspect="1" noChangeArrowheads="1"/>
                <a:extLst>
                  <a:ext uri="{84589F7E-364E-4C9E-8A38-B11213B215E9}">
                    <a14:cameraTool cellRange="'NTS ONLY_set_year'!$AG$3:$AQ$3" spid="_x0000_s155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xdr:cNvPicPr>
              <a:picLocks noChangeAspect="1" noChangeArrowheads="1"/>
              <a:extLst>
                <a:ext uri="{84589F7E-364E-4C9E-8A38-B11213B215E9}">
                  <a14:cameraTool cellRange="'NTS ONLY_set_year'!$AD$3" spid="_x0000_s1558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xdr:cNvPicPr>
              <a:picLocks noChangeAspect="1" noChangeArrowheads="1"/>
              <a:extLst>
                <a:ext uri="{84589F7E-364E-4C9E-8A38-B11213B215E9}">
                  <a14:cameraTool cellRange="$AG$3:$AO$3" spid="_x0000_s155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xdr:cNvGrpSpPr>
              <a:grpSpLocks/>
            </xdr:cNvGrpSpPr>
          </xdr:nvGrpSpPr>
          <xdr:grpSpPr bwMode="auto">
            <a:xfrm>
              <a:off x="0" y="0"/>
              <a:ext cx="9115425" cy="219075"/>
              <a:chOff x="0" y="2"/>
              <a:chExt cx="957" cy="23"/>
            </a:xfrm>
          </xdr:grpSpPr>
          <xdr:pic>
            <xdr:nvPicPr>
              <xdr:cNvPr id="15375" name="Picture 15"/>
              <xdr:cNvPicPr>
                <a:picLocks noChangeAspect="1" noChangeArrowheads="1"/>
                <a:extLst>
                  <a:ext uri="{84589F7E-364E-4C9E-8A38-B11213B215E9}">
                    <a14:cameraTool cellRange="'NTS ONLY_set_year'!$AQ$3:$BH$3" spid="_x0000_s155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xdr:cNvPicPr>
                <a:picLocks noChangeAspect="1" noChangeArrowheads="1"/>
                <a:extLst>
                  <a:ext uri="{84589F7E-364E-4C9E-8A38-B11213B215E9}">
                    <a14:cameraTool cellRange="'NTS ONLY_set_year'!$AG$3:$AQ$3" spid="_x0000_s155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xdr:cNvPicPr>
              <a:picLocks noChangeAspect="1" noChangeArrowheads="1"/>
              <a:extLst>
                <a:ext uri="{84589F7E-364E-4C9E-8A38-B11213B215E9}">
                  <a14:cameraTool cellRange="'NTS ONLY_set_year'!$AD$3" spid="_x0000_s145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xdr:cNvPicPr>
              <a:picLocks noChangeAspect="1" noChangeArrowheads="1"/>
              <a:extLst>
                <a:ext uri="{84589F7E-364E-4C9E-8A38-B11213B215E9}">
                  <a14:cameraTool cellRange="$AG$3:$AO$3" spid="_x0000_s145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xdr:cNvGrpSpPr>
              <a:grpSpLocks/>
            </xdr:cNvGrpSpPr>
          </xdr:nvGrpSpPr>
          <xdr:grpSpPr bwMode="auto">
            <a:xfrm>
              <a:off x="0" y="0"/>
              <a:ext cx="9115425" cy="219075"/>
              <a:chOff x="0" y="2"/>
              <a:chExt cx="957" cy="23"/>
            </a:xfrm>
          </xdr:grpSpPr>
          <xdr:pic>
            <xdr:nvPicPr>
              <xdr:cNvPr id="14341" name="Picture 5"/>
              <xdr:cNvPicPr>
                <a:picLocks noChangeAspect="1" noChangeArrowheads="1"/>
                <a:extLst>
                  <a:ext uri="{84589F7E-364E-4C9E-8A38-B11213B215E9}">
                    <a14:cameraTool cellRange="'NTS ONLY_set_year'!$AQ$3:$BH$3" spid="_x0000_s145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xdr:cNvPicPr>
                <a:picLocks noChangeAspect="1" noChangeArrowheads="1"/>
                <a:extLst>
                  <a:ext uri="{84589F7E-364E-4C9E-8A38-B11213B215E9}">
                    <a14:cameraTool cellRange="'NTS ONLY_set_year'!$AG$3:$AQ$3" spid="_x0000_s145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xdr:cNvPicPr>
              <a:picLocks noChangeAspect="1" noChangeArrowheads="1"/>
              <a:extLst>
                <a:ext uri="{84589F7E-364E-4C9E-8A38-B11213B215E9}">
                  <a14:cameraTool cellRange="'NTS ONLY_set_year'!$AD$3" spid="_x0000_s145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xdr:cNvPicPr>
              <a:picLocks noChangeAspect="1" noChangeArrowheads="1"/>
              <a:extLst>
                <a:ext uri="{84589F7E-364E-4C9E-8A38-B11213B215E9}">
                  <a14:cameraTool cellRange="$AG$3:$AO$3" spid="_x0000_s145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xdr:cNvGrpSpPr>
              <a:grpSpLocks/>
            </xdr:cNvGrpSpPr>
          </xdr:nvGrpSpPr>
          <xdr:grpSpPr bwMode="auto">
            <a:xfrm>
              <a:off x="0" y="0"/>
              <a:ext cx="9115425" cy="219075"/>
              <a:chOff x="0" y="2"/>
              <a:chExt cx="957" cy="23"/>
            </a:xfrm>
          </xdr:grpSpPr>
          <xdr:pic>
            <xdr:nvPicPr>
              <xdr:cNvPr id="14346" name="Picture 10"/>
              <xdr:cNvPicPr>
                <a:picLocks noChangeAspect="1" noChangeArrowheads="1"/>
                <a:extLst>
                  <a:ext uri="{84589F7E-364E-4C9E-8A38-B11213B215E9}">
                    <a14:cameraTool cellRange="'NTS ONLY_set_year'!$AQ$3:$BH$3" spid="_x0000_s145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xdr:cNvPicPr>
                <a:picLocks noChangeAspect="1" noChangeArrowheads="1"/>
                <a:extLst>
                  <a:ext uri="{84589F7E-364E-4C9E-8A38-B11213B215E9}">
                    <a14:cameraTool cellRange="'NTS ONLY_set_year'!$AG$3:$AQ$3" spid="_x0000_s145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xdr:cNvPicPr>
              <a:picLocks noChangeAspect="1" noChangeArrowheads="1"/>
              <a:extLst>
                <a:ext uri="{84589F7E-364E-4C9E-8A38-B11213B215E9}">
                  <a14:cameraTool cellRange="'NTS ONLY_set_year'!$AD$3" spid="_x0000_s1456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xdr:cNvPicPr>
              <a:picLocks noChangeAspect="1" noChangeArrowheads="1"/>
              <a:extLst>
                <a:ext uri="{84589F7E-364E-4C9E-8A38-B11213B215E9}">
                  <a14:cameraTool cellRange="$AG$3:$AO$3" spid="_x0000_s145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xdr:cNvGrpSpPr>
              <a:grpSpLocks/>
            </xdr:cNvGrpSpPr>
          </xdr:nvGrpSpPr>
          <xdr:grpSpPr bwMode="auto">
            <a:xfrm>
              <a:off x="0" y="0"/>
              <a:ext cx="9115425" cy="219075"/>
              <a:chOff x="0" y="2"/>
              <a:chExt cx="957" cy="23"/>
            </a:xfrm>
          </xdr:grpSpPr>
          <xdr:pic>
            <xdr:nvPicPr>
              <xdr:cNvPr id="14351" name="Picture 15"/>
              <xdr:cNvPicPr>
                <a:picLocks noChangeAspect="1" noChangeArrowheads="1"/>
                <a:extLst>
                  <a:ext uri="{84589F7E-364E-4C9E-8A38-B11213B215E9}">
                    <a14:cameraTool cellRange="'NTS ONLY_set_year'!$AQ$3:$BH$3" spid="_x0000_s145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xdr:cNvPicPr>
                <a:picLocks noChangeAspect="1" noChangeArrowheads="1"/>
                <a:extLst>
                  <a:ext uri="{84589F7E-364E-4C9E-8A38-B11213B215E9}">
                    <a14:cameraTool cellRange="'NTS ONLY_set_year'!$AG$3:$AQ$3" spid="_x0000_s145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xdr:cNvPicPr>
              <a:picLocks noChangeAspect="1" noChangeArrowheads="1"/>
              <a:extLst>
                <a:ext uri="{84589F7E-364E-4C9E-8A38-B11213B215E9}">
                  <a14:cameraTool cellRange="'NTS ONLY_set_year'!$AD$3" spid="_x0000_s1353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xdr:cNvPicPr>
              <a:picLocks noChangeAspect="1" noChangeArrowheads="1"/>
              <a:extLst>
                <a:ext uri="{84589F7E-364E-4C9E-8A38-B11213B215E9}">
                  <a14:cameraTool cellRange="$AG$3:$AO$3" spid="_x0000_s135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xdr:cNvGrpSpPr>
              <a:grpSpLocks/>
            </xdr:cNvGrpSpPr>
          </xdr:nvGrpSpPr>
          <xdr:grpSpPr bwMode="auto">
            <a:xfrm>
              <a:off x="0" y="0"/>
              <a:ext cx="9115425" cy="219075"/>
              <a:chOff x="0" y="2"/>
              <a:chExt cx="957" cy="23"/>
            </a:xfrm>
          </xdr:grpSpPr>
          <xdr:pic>
            <xdr:nvPicPr>
              <xdr:cNvPr id="13317" name="Picture 5"/>
              <xdr:cNvPicPr>
                <a:picLocks noChangeAspect="1" noChangeArrowheads="1"/>
                <a:extLst>
                  <a:ext uri="{84589F7E-364E-4C9E-8A38-B11213B215E9}">
                    <a14:cameraTool cellRange="'NTS ONLY_set_year'!$AQ$3:$BH$3" spid="_x0000_s135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xdr:cNvPicPr>
                <a:picLocks noChangeAspect="1" noChangeArrowheads="1"/>
                <a:extLst>
                  <a:ext uri="{84589F7E-364E-4C9E-8A38-B11213B215E9}">
                    <a14:cameraTool cellRange="'NTS ONLY_set_year'!$AG$3:$AQ$3" spid="_x0000_s135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xdr:cNvPicPr>
              <a:picLocks noChangeAspect="1" noChangeArrowheads="1"/>
              <a:extLst>
                <a:ext uri="{84589F7E-364E-4C9E-8A38-B11213B215E9}">
                  <a14:cameraTool cellRange="'NTS ONLY_set_year'!$AD$3" spid="_x0000_s135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xdr:cNvPicPr>
              <a:picLocks noChangeAspect="1" noChangeArrowheads="1"/>
              <a:extLst>
                <a:ext uri="{84589F7E-364E-4C9E-8A38-B11213B215E9}">
                  <a14:cameraTool cellRange="$AG$3:$AO$3" spid="_x0000_s135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xdr:cNvGrpSpPr>
              <a:grpSpLocks/>
            </xdr:cNvGrpSpPr>
          </xdr:nvGrpSpPr>
          <xdr:grpSpPr bwMode="auto">
            <a:xfrm>
              <a:off x="0" y="0"/>
              <a:ext cx="9115425" cy="219075"/>
              <a:chOff x="0" y="2"/>
              <a:chExt cx="957" cy="23"/>
            </a:xfrm>
          </xdr:grpSpPr>
          <xdr:pic>
            <xdr:nvPicPr>
              <xdr:cNvPr id="13322" name="Picture 10"/>
              <xdr:cNvPicPr>
                <a:picLocks noChangeAspect="1" noChangeArrowheads="1"/>
                <a:extLst>
                  <a:ext uri="{84589F7E-364E-4C9E-8A38-B11213B215E9}">
                    <a14:cameraTool cellRange="'NTS ONLY_set_year'!$AQ$3:$BH$3" spid="_x0000_s135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xdr:cNvPicPr>
                <a:picLocks noChangeAspect="1" noChangeArrowheads="1"/>
                <a:extLst>
                  <a:ext uri="{84589F7E-364E-4C9E-8A38-B11213B215E9}">
                    <a14:cameraTool cellRange="'NTS ONLY_set_year'!$AG$3:$AQ$3" spid="_x0000_s135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xdr:cNvPicPr>
              <a:picLocks noChangeAspect="1" noChangeArrowheads="1"/>
              <a:extLst>
                <a:ext uri="{84589F7E-364E-4C9E-8A38-B11213B215E9}">
                  <a14:cameraTool cellRange="'NTS ONLY_set_year'!$AD$3" spid="_x0000_s1354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xdr:cNvPicPr>
              <a:picLocks noChangeAspect="1" noChangeArrowheads="1"/>
              <a:extLst>
                <a:ext uri="{84589F7E-364E-4C9E-8A38-B11213B215E9}">
                  <a14:cameraTool cellRange="$AG$3:$AO$3" spid="_x0000_s135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xdr:cNvGrpSpPr>
              <a:grpSpLocks/>
            </xdr:cNvGrpSpPr>
          </xdr:nvGrpSpPr>
          <xdr:grpSpPr bwMode="auto">
            <a:xfrm>
              <a:off x="0" y="0"/>
              <a:ext cx="9115425" cy="219075"/>
              <a:chOff x="0" y="2"/>
              <a:chExt cx="957" cy="23"/>
            </a:xfrm>
          </xdr:grpSpPr>
          <xdr:pic>
            <xdr:nvPicPr>
              <xdr:cNvPr id="13327" name="Picture 15"/>
              <xdr:cNvPicPr>
                <a:picLocks noChangeAspect="1" noChangeArrowheads="1"/>
                <a:extLst>
                  <a:ext uri="{84589F7E-364E-4C9E-8A38-B11213B215E9}">
                    <a14:cameraTool cellRange="'NTS ONLY_set_year'!$AQ$3:$BH$3" spid="_x0000_s135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xdr:cNvPicPr>
                <a:picLocks noChangeAspect="1" noChangeArrowheads="1"/>
                <a:extLst>
                  <a:ext uri="{84589F7E-364E-4C9E-8A38-B11213B215E9}">
                    <a14:cameraTool cellRange="'NTS ONLY_set_year'!$AG$3:$AQ$3" spid="_x0000_s135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xdr:cNvPicPr>
              <a:picLocks noChangeAspect="1" noChangeArrowheads="1"/>
              <a:extLst>
                <a:ext uri="{84589F7E-364E-4C9E-8A38-B11213B215E9}">
                  <a14:cameraTool cellRange="'NTS ONLY_set_year'!$AD$3" spid="_x0000_s125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xdr:cNvPicPr>
              <a:picLocks noChangeAspect="1" noChangeArrowheads="1"/>
              <a:extLst>
                <a:ext uri="{84589F7E-364E-4C9E-8A38-B11213B215E9}">
                  <a14:cameraTool cellRange="$AG$3:$AO$3" spid="_x0000_s125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xdr:cNvGrpSpPr>
              <a:grpSpLocks/>
            </xdr:cNvGrpSpPr>
          </xdr:nvGrpSpPr>
          <xdr:grpSpPr bwMode="auto">
            <a:xfrm>
              <a:off x="0" y="0"/>
              <a:ext cx="9115425" cy="219075"/>
              <a:chOff x="0" y="2"/>
              <a:chExt cx="957" cy="23"/>
            </a:xfrm>
          </xdr:grpSpPr>
          <xdr:pic>
            <xdr:nvPicPr>
              <xdr:cNvPr id="12293" name="Picture 5"/>
              <xdr:cNvPicPr>
                <a:picLocks noChangeAspect="1" noChangeArrowheads="1"/>
                <a:extLst>
                  <a:ext uri="{84589F7E-364E-4C9E-8A38-B11213B215E9}">
                    <a14:cameraTool cellRange="'NTS ONLY_set_year'!$AQ$3:$BH$3" spid="_x0000_s125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xdr:cNvPicPr>
                <a:picLocks noChangeAspect="1" noChangeArrowheads="1"/>
                <a:extLst>
                  <a:ext uri="{84589F7E-364E-4C9E-8A38-B11213B215E9}">
                    <a14:cameraTool cellRange="'NTS ONLY_set_year'!$AG$3:$AQ$3" spid="_x0000_s125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xdr:cNvPicPr>
              <a:picLocks noChangeAspect="1" noChangeArrowheads="1"/>
              <a:extLst>
                <a:ext uri="{84589F7E-364E-4C9E-8A38-B11213B215E9}">
                  <a14:cameraTool cellRange="'NTS ONLY_set_year'!$AD$3" spid="_x0000_s125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xdr:cNvPicPr>
              <a:picLocks noChangeAspect="1" noChangeArrowheads="1"/>
              <a:extLst>
                <a:ext uri="{84589F7E-364E-4C9E-8A38-B11213B215E9}">
                  <a14:cameraTool cellRange="$AG$3:$AO$3" spid="_x0000_s125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xdr:cNvGrpSpPr>
              <a:grpSpLocks/>
            </xdr:cNvGrpSpPr>
          </xdr:nvGrpSpPr>
          <xdr:grpSpPr bwMode="auto">
            <a:xfrm>
              <a:off x="0" y="0"/>
              <a:ext cx="9115425" cy="219075"/>
              <a:chOff x="0" y="2"/>
              <a:chExt cx="957" cy="23"/>
            </a:xfrm>
          </xdr:grpSpPr>
          <xdr:pic>
            <xdr:nvPicPr>
              <xdr:cNvPr id="12298" name="Picture 10"/>
              <xdr:cNvPicPr>
                <a:picLocks noChangeAspect="1" noChangeArrowheads="1"/>
                <a:extLst>
                  <a:ext uri="{84589F7E-364E-4C9E-8A38-B11213B215E9}">
                    <a14:cameraTool cellRange="'NTS ONLY_set_year'!$AQ$3:$BH$3" spid="_x0000_s125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xdr:cNvPicPr>
                <a:picLocks noChangeAspect="1" noChangeArrowheads="1"/>
                <a:extLst>
                  <a:ext uri="{84589F7E-364E-4C9E-8A38-B11213B215E9}">
                    <a14:cameraTool cellRange="'NTS ONLY_set_year'!$AG$3:$AQ$3" spid="_x0000_s125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xdr:cNvPicPr>
              <a:picLocks noChangeAspect="1" noChangeArrowheads="1"/>
              <a:extLst>
                <a:ext uri="{84589F7E-364E-4C9E-8A38-B11213B215E9}">
                  <a14:cameraTool cellRange="'NTS ONLY_set_year'!$AD$3" spid="_x0000_s1251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xdr:cNvPicPr>
              <a:picLocks noChangeAspect="1" noChangeArrowheads="1"/>
              <a:extLst>
                <a:ext uri="{84589F7E-364E-4C9E-8A38-B11213B215E9}">
                  <a14:cameraTool cellRange="$AG$3:$AO$3" spid="_x0000_s125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xdr:cNvGrpSpPr>
              <a:grpSpLocks/>
            </xdr:cNvGrpSpPr>
          </xdr:nvGrpSpPr>
          <xdr:grpSpPr bwMode="auto">
            <a:xfrm>
              <a:off x="0" y="0"/>
              <a:ext cx="9115425" cy="219075"/>
              <a:chOff x="0" y="2"/>
              <a:chExt cx="957" cy="23"/>
            </a:xfrm>
          </xdr:grpSpPr>
          <xdr:pic>
            <xdr:nvPicPr>
              <xdr:cNvPr id="12303" name="Picture 15"/>
              <xdr:cNvPicPr>
                <a:picLocks noChangeAspect="1" noChangeArrowheads="1"/>
                <a:extLst>
                  <a:ext uri="{84589F7E-364E-4C9E-8A38-B11213B215E9}">
                    <a14:cameraTool cellRange="'NTS ONLY_set_year'!$AQ$3:$BH$3" spid="_x0000_s125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xdr:cNvPicPr>
                <a:picLocks noChangeAspect="1" noChangeArrowheads="1"/>
                <a:extLst>
                  <a:ext uri="{84589F7E-364E-4C9E-8A38-B11213B215E9}">
                    <a14:cameraTool cellRange="'NTS ONLY_set_year'!$AG$3:$AQ$3" spid="_x0000_s125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xdr:cNvPicPr>
              <a:picLocks noChangeAspect="1" noChangeArrowheads="1"/>
              <a:extLst>
                <a:ext uri="{84589F7E-364E-4C9E-8A38-B11213B215E9}">
                  <a14:cameraTool cellRange="'NTS ONLY_set_year'!$AD$3" spid="_x0000_s104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xdr:cNvPicPr>
              <a:picLocks noChangeAspect="1" noChangeArrowheads="1"/>
              <a:extLst>
                <a:ext uri="{84589F7E-364E-4C9E-8A38-B11213B215E9}">
                  <a14:cameraTool cellRange="$AG$3:$AO$3" spid="_x0000_s104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xdr:cNvGrpSpPr>
              <a:grpSpLocks/>
            </xdr:cNvGrpSpPr>
          </xdr:nvGrpSpPr>
          <xdr:grpSpPr bwMode="auto">
            <a:xfrm>
              <a:off x="0" y="0"/>
              <a:ext cx="9115425" cy="219075"/>
              <a:chOff x="0" y="2"/>
              <a:chExt cx="957" cy="23"/>
            </a:xfrm>
          </xdr:grpSpPr>
          <xdr:pic>
            <xdr:nvPicPr>
              <xdr:cNvPr id="10245" name="Picture 5"/>
              <xdr:cNvPicPr>
                <a:picLocks noChangeAspect="1" noChangeArrowheads="1"/>
                <a:extLst>
                  <a:ext uri="{84589F7E-364E-4C9E-8A38-B11213B215E9}">
                    <a14:cameraTool cellRange="'NTS ONLY_set_year'!$AQ$3:$BH$3" spid="_x0000_s104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xdr:cNvPicPr>
                <a:picLocks noChangeAspect="1" noChangeArrowheads="1"/>
                <a:extLst>
                  <a:ext uri="{84589F7E-364E-4C9E-8A38-B11213B215E9}">
                    <a14:cameraTool cellRange="'NTS ONLY_set_year'!$AG$3:$AQ$3" spid="_x0000_s104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xdr:cNvPicPr>
              <a:picLocks noChangeAspect="1" noChangeArrowheads="1"/>
              <a:extLst>
                <a:ext uri="{84589F7E-364E-4C9E-8A38-B11213B215E9}">
                  <a14:cameraTool cellRange="'NTS ONLY_set_year'!$AD$3" spid="_x0000_s104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xdr:cNvPicPr>
              <a:picLocks noChangeAspect="1" noChangeArrowheads="1"/>
              <a:extLst>
                <a:ext uri="{84589F7E-364E-4C9E-8A38-B11213B215E9}">
                  <a14:cameraTool cellRange="$AG$3:$AO$3" spid="_x0000_s104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xdr:cNvGrpSpPr>
              <a:grpSpLocks/>
            </xdr:cNvGrpSpPr>
          </xdr:nvGrpSpPr>
          <xdr:grpSpPr bwMode="auto">
            <a:xfrm>
              <a:off x="0" y="0"/>
              <a:ext cx="9115425" cy="219075"/>
              <a:chOff x="0" y="2"/>
              <a:chExt cx="957" cy="23"/>
            </a:xfrm>
          </xdr:grpSpPr>
          <xdr:pic>
            <xdr:nvPicPr>
              <xdr:cNvPr id="10250" name="Picture 10"/>
              <xdr:cNvPicPr>
                <a:picLocks noChangeAspect="1" noChangeArrowheads="1"/>
                <a:extLst>
                  <a:ext uri="{84589F7E-364E-4C9E-8A38-B11213B215E9}">
                    <a14:cameraTool cellRange="'NTS ONLY_set_year'!$AQ$3:$BH$3" spid="_x0000_s104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xdr:cNvPicPr>
                <a:picLocks noChangeAspect="1" noChangeArrowheads="1"/>
                <a:extLst>
                  <a:ext uri="{84589F7E-364E-4C9E-8A38-B11213B215E9}">
                    <a14:cameraTool cellRange="'NTS ONLY_set_year'!$AG$3:$AQ$3" spid="_x0000_s104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xdr:cNvPicPr>
              <a:picLocks noChangeAspect="1" noChangeArrowheads="1"/>
              <a:extLst>
                <a:ext uri="{84589F7E-364E-4C9E-8A38-B11213B215E9}">
                  <a14:cameraTool cellRange="'NTS ONLY_set_year'!$AD$3" spid="_x0000_s1046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xdr:cNvPicPr>
              <a:picLocks noChangeAspect="1" noChangeArrowheads="1"/>
              <a:extLst>
                <a:ext uri="{84589F7E-364E-4C9E-8A38-B11213B215E9}">
                  <a14:cameraTool cellRange="$AG$3:$AO$3" spid="_x0000_s104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xdr:cNvGrpSpPr>
              <a:grpSpLocks/>
            </xdr:cNvGrpSpPr>
          </xdr:nvGrpSpPr>
          <xdr:grpSpPr bwMode="auto">
            <a:xfrm>
              <a:off x="0" y="0"/>
              <a:ext cx="9115425" cy="219075"/>
              <a:chOff x="0" y="2"/>
              <a:chExt cx="957" cy="23"/>
            </a:xfrm>
          </xdr:grpSpPr>
          <xdr:pic>
            <xdr:nvPicPr>
              <xdr:cNvPr id="10255" name="Picture 15"/>
              <xdr:cNvPicPr>
                <a:picLocks noChangeAspect="1" noChangeArrowheads="1"/>
                <a:extLst>
                  <a:ext uri="{84589F7E-364E-4C9E-8A38-B11213B215E9}">
                    <a14:cameraTool cellRange="'NTS ONLY_set_year'!$AQ$3:$BH$3" spid="_x0000_s104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xdr:cNvPicPr>
                <a:picLocks noChangeAspect="1" noChangeArrowheads="1"/>
                <a:extLst>
                  <a:ext uri="{84589F7E-364E-4C9E-8A38-B11213B215E9}">
                    <a14:cameraTool cellRange="'NTS ONLY_set_year'!$AG$3:$AQ$3" spid="_x0000_s104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xdr:cNvGrpSpPr>
          <a:grpSpLocks/>
        </xdr:cNvGrpSpPr>
      </xdr:nvGrpSpPr>
      <xdr:grpSpPr bwMode="auto">
        <a:xfrm>
          <a:off x="5046191" y="3117507"/>
          <a:ext cx="1771650" cy="934994"/>
          <a:chOff x="530" y="327"/>
          <a:chExt cx="186" cy="99"/>
        </a:xfrm>
      </xdr:grpSpPr>
      <xdr:sp macro="" textlink="">
        <xdr:nvSpPr>
          <xdr:cNvPr id="22716" name="Line 29"/>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xdr:cNvGrpSpPr>
          <a:grpSpLocks/>
        </xdr:cNvGrpSpPr>
      </xdr:nvGrpSpPr>
      <xdr:grpSpPr bwMode="auto">
        <a:xfrm>
          <a:off x="607541" y="2739596"/>
          <a:ext cx="4600575" cy="283690"/>
          <a:chOff x="64" y="287"/>
          <a:chExt cx="483" cy="30"/>
        </a:xfrm>
      </xdr:grpSpPr>
      <xdr:pic>
        <xdr:nvPicPr>
          <xdr:cNvPr id="22714" name="Picture 93"/>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xdr:cNvGrpSpPr>
          <a:grpSpLocks/>
        </xdr:cNvGrpSpPr>
      </xdr:nvGrpSpPr>
      <xdr:grpSpPr bwMode="auto">
        <a:xfrm>
          <a:off x="607541" y="4479324"/>
          <a:ext cx="4724400" cy="284721"/>
          <a:chOff x="64" y="471"/>
          <a:chExt cx="496" cy="30"/>
        </a:xfrm>
      </xdr:grpSpPr>
      <xdr:pic>
        <xdr:nvPicPr>
          <xdr:cNvPr id="22712" name="Picture 94"/>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xdr:cNvGrpSpPr>
          <a:grpSpLocks/>
        </xdr:cNvGrpSpPr>
      </xdr:nvGrpSpPr>
      <xdr:grpSpPr bwMode="auto">
        <a:xfrm>
          <a:off x="609600" y="5553075"/>
          <a:ext cx="6143625" cy="0"/>
          <a:chOff x="47" y="1080"/>
          <a:chExt cx="645" cy="30"/>
        </a:xfrm>
      </xdr:grpSpPr>
      <xdr:pic>
        <xdr:nvPicPr>
          <xdr:cNvPr id="22710" name="Picture 95"/>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8</xdr:row>
          <xdr:rowOff>0</xdr:rowOff>
        </xdr:to>
        <xdr:pic>
          <xdr:nvPicPr>
            <xdr:cNvPr id="8294" name="Picture 102"/>
            <xdr:cNvPicPr>
              <a:picLocks noChangeAspect="1" noChangeArrowheads="1"/>
              <a:extLst>
                <a:ext uri="{84589F7E-364E-4C9E-8A38-B11213B215E9}">
                  <a14:cameraTool cellRange="'NTS ONLY_set_year'!$BK$3" spid="_x0000_s8346"/>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xdr:cNvPicPr>
              <a:picLocks noChangeAspect="1" noChangeArrowheads="1"/>
              <a:extLst>
                <a:ext uri="{84589F7E-364E-4C9E-8A38-B11213B215E9}">
                  <a14:cameraTool cellRange="'NTS ONLY_set_year'!$W$3" spid="_x0000_s8347"/>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xdr:cNvPicPr>
              <a:picLocks noChangeAspect="1" noChangeArrowheads="1"/>
              <a:extLst>
                <a:ext uri="{84589F7E-364E-4C9E-8A38-B11213B215E9}">
                  <a14:cameraTool cellRange="'Annual Summary_Sommaire annuel'!$B$6:$H$7" spid="_x0000_s8348"/>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xdr:cNvPicPr>
              <a:picLocks noChangeAspect="1" noChangeArrowheads="1"/>
              <a:extLst>
                <a:ext uri="{84589F7E-364E-4C9E-8A38-B11213B215E9}">
                  <a14:cameraTool cellRange="'01'!$N$2:$P$3" spid="_x0000_s1058"/>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xdr:cNvPicPr>
              <a:picLocks noChangeAspect="1" noChangeArrowheads="1"/>
              <a:extLst>
                <a:ext uri="{84589F7E-364E-4C9E-8A38-B11213B215E9}">
                  <a14:cameraTool cellRange="'NTS ONLY_set_year'!$AD$3" spid="_x0000_s3304"/>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xdr:cNvPicPr>
              <a:picLocks noChangeAspect="1" noChangeArrowheads="1"/>
              <a:extLst>
                <a:ext uri="{84589F7E-364E-4C9E-8A38-B11213B215E9}">
                  <a14:cameraTool cellRange="$AG$3:$AO$3" spid="_x0000_s3305"/>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xdr:cNvGrpSpPr>
              <a:grpSpLocks/>
            </xdr:cNvGrpSpPr>
          </xdr:nvGrpSpPr>
          <xdr:grpSpPr bwMode="auto">
            <a:xfrm>
              <a:off x="0" y="0"/>
              <a:ext cx="9115425" cy="219075"/>
              <a:chOff x="0" y="2"/>
              <a:chExt cx="957" cy="23"/>
            </a:xfrm>
          </xdr:grpSpPr>
          <xdr:pic>
            <xdr:nvPicPr>
              <xdr:cNvPr id="3158" name="Picture 86"/>
              <xdr:cNvPicPr>
                <a:picLocks noChangeAspect="1" noChangeArrowheads="1"/>
                <a:extLst>
                  <a:ext uri="{84589F7E-364E-4C9E-8A38-B11213B215E9}">
                    <a14:cameraTool cellRange="'NTS ONLY_set_year'!$AQ$3:$BH$3" spid="_x0000_s3306"/>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xdr:cNvPicPr>
                <a:picLocks noChangeAspect="1" noChangeArrowheads="1"/>
                <a:extLst>
                  <a:ext uri="{84589F7E-364E-4C9E-8A38-B11213B215E9}">
                    <a14:cameraTool cellRange="'NTS ONLY_set_year'!$AG$3:$AQ$3" spid="_x0000_s3307"/>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xdr:cNvPicPr>
              <a:picLocks noChangeAspect="1" noChangeArrowheads="1"/>
              <a:extLst>
                <a:ext uri="{84589F7E-364E-4C9E-8A38-B11213B215E9}">
                  <a14:cameraTool cellRange="'NTS ONLY_set_year'!$AD$3" spid="_x0000_s3308"/>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xdr:cNvPicPr>
              <a:picLocks noChangeAspect="1" noChangeArrowheads="1"/>
              <a:extLst>
                <a:ext uri="{84589F7E-364E-4C9E-8A38-B11213B215E9}">
                  <a14:cameraTool cellRange="$AG$3:$AO$3" spid="_x0000_s3309"/>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xdr:cNvGrpSpPr>
              <a:grpSpLocks/>
            </xdr:cNvGrpSpPr>
          </xdr:nvGrpSpPr>
          <xdr:grpSpPr bwMode="auto">
            <a:xfrm>
              <a:off x="0" y="0"/>
              <a:ext cx="9115425" cy="219075"/>
              <a:chOff x="0" y="2"/>
              <a:chExt cx="957" cy="23"/>
            </a:xfrm>
          </xdr:grpSpPr>
          <xdr:pic>
            <xdr:nvPicPr>
              <xdr:cNvPr id="3166" name="Picture 94"/>
              <xdr:cNvPicPr>
                <a:picLocks noChangeAspect="1" noChangeArrowheads="1"/>
                <a:extLst>
                  <a:ext uri="{84589F7E-364E-4C9E-8A38-B11213B215E9}">
                    <a14:cameraTool cellRange="'NTS ONLY_set_year'!$AQ$3:$BH$3" spid="_x0000_s3310"/>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xdr:cNvPicPr>
                <a:picLocks noChangeAspect="1" noChangeArrowheads="1"/>
                <a:extLst>
                  <a:ext uri="{84589F7E-364E-4C9E-8A38-B11213B215E9}">
                    <a14:cameraTool cellRange="'NTS ONLY_set_year'!$AG$3:$AQ$3" spid="_x0000_s3311"/>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xdr:cNvPicPr>
              <a:picLocks noChangeAspect="1" noChangeArrowheads="1"/>
              <a:extLst>
                <a:ext uri="{84589F7E-364E-4C9E-8A38-B11213B215E9}">
                  <a14:cameraTool cellRange="'NTS ONLY_set_year'!$AD$3" spid="_x0000_s740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xdr:cNvPicPr>
              <a:picLocks noChangeAspect="1" noChangeArrowheads="1"/>
              <a:extLst>
                <a:ext uri="{84589F7E-364E-4C9E-8A38-B11213B215E9}">
                  <a14:cameraTool cellRange="$AG$3:$AO$3" spid="_x0000_s74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xdr:cNvGrpSpPr>
              <a:grpSpLocks/>
            </xdr:cNvGrpSpPr>
          </xdr:nvGrpSpPr>
          <xdr:grpSpPr bwMode="auto">
            <a:xfrm>
              <a:off x="0" y="0"/>
              <a:ext cx="9115425" cy="219075"/>
              <a:chOff x="0" y="2"/>
              <a:chExt cx="957" cy="23"/>
            </a:xfrm>
          </xdr:grpSpPr>
          <xdr:pic>
            <xdr:nvPicPr>
              <xdr:cNvPr id="7193" name="Picture 25"/>
              <xdr:cNvPicPr>
                <a:picLocks noChangeAspect="1" noChangeArrowheads="1"/>
                <a:extLst>
                  <a:ext uri="{84589F7E-364E-4C9E-8A38-B11213B215E9}">
                    <a14:cameraTool cellRange="'NTS ONLY_set_year'!$AQ$3:$BH$3" spid="_x0000_s74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xdr:cNvPicPr>
                <a:picLocks noChangeAspect="1" noChangeArrowheads="1"/>
                <a:extLst>
                  <a:ext uri="{84589F7E-364E-4C9E-8A38-B11213B215E9}">
                    <a14:cameraTool cellRange="'NTS ONLY_set_year'!$AG$3:$AQ$3" spid="_x0000_s74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xdr:cNvPicPr>
              <a:picLocks noChangeAspect="1" noChangeArrowheads="1"/>
              <a:extLst>
                <a:ext uri="{84589F7E-364E-4C9E-8A38-B11213B215E9}">
                  <a14:cameraTool cellRange="'NTS ONLY_set_year'!$AD$3" spid="_x0000_s74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xdr:cNvPicPr>
              <a:picLocks noChangeAspect="1" noChangeArrowheads="1"/>
              <a:extLst>
                <a:ext uri="{84589F7E-364E-4C9E-8A38-B11213B215E9}">
                  <a14:cameraTool cellRange="$AG$3:$AO$3" spid="_x0000_s74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xdr:cNvGrpSpPr>
              <a:grpSpLocks/>
            </xdr:cNvGrpSpPr>
          </xdr:nvGrpSpPr>
          <xdr:grpSpPr bwMode="auto">
            <a:xfrm>
              <a:off x="0" y="0"/>
              <a:ext cx="9115425" cy="219075"/>
              <a:chOff x="0" y="2"/>
              <a:chExt cx="957" cy="23"/>
            </a:xfrm>
          </xdr:grpSpPr>
          <xdr:pic>
            <xdr:nvPicPr>
              <xdr:cNvPr id="7198" name="Picture 30"/>
              <xdr:cNvPicPr>
                <a:picLocks noChangeAspect="1" noChangeArrowheads="1"/>
                <a:extLst>
                  <a:ext uri="{84589F7E-364E-4C9E-8A38-B11213B215E9}">
                    <a14:cameraTool cellRange="'NTS ONLY_set_year'!$AQ$3:$BH$3" spid="_x0000_s74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xdr:cNvPicPr>
                <a:picLocks noChangeAspect="1" noChangeArrowheads="1"/>
                <a:extLst>
                  <a:ext uri="{84589F7E-364E-4C9E-8A38-B11213B215E9}">
                    <a14:cameraTool cellRange="'NTS ONLY_set_year'!$AG$3:$AQ$3" spid="_x0000_s74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xdr:cNvPicPr>
              <a:picLocks noChangeAspect="1" noChangeArrowheads="1"/>
              <a:extLst>
                <a:ext uri="{84589F7E-364E-4C9E-8A38-B11213B215E9}">
                  <a14:cameraTool cellRange="'NTS ONLY_set_year'!$AD$3" spid="_x0000_s741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xdr:cNvPicPr>
              <a:picLocks noChangeAspect="1" noChangeArrowheads="1"/>
              <a:extLst>
                <a:ext uri="{84589F7E-364E-4C9E-8A38-B11213B215E9}">
                  <a14:cameraTool cellRange="$AG$3:$AO$3" spid="_x0000_s74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xdr:cNvGrpSpPr>
              <a:grpSpLocks/>
            </xdr:cNvGrpSpPr>
          </xdr:nvGrpSpPr>
          <xdr:grpSpPr bwMode="auto">
            <a:xfrm>
              <a:off x="0" y="0"/>
              <a:ext cx="9115425" cy="219075"/>
              <a:chOff x="0" y="2"/>
              <a:chExt cx="957" cy="23"/>
            </a:xfrm>
          </xdr:grpSpPr>
          <xdr:pic>
            <xdr:nvPicPr>
              <xdr:cNvPr id="7203" name="Picture 35"/>
              <xdr:cNvPicPr>
                <a:picLocks noChangeAspect="1" noChangeArrowheads="1"/>
                <a:extLst>
                  <a:ext uri="{84589F7E-364E-4C9E-8A38-B11213B215E9}">
                    <a14:cameraTool cellRange="'NTS ONLY_set_year'!$AQ$3:$BH$3" spid="_x0000_s74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xdr:cNvPicPr>
                <a:picLocks noChangeAspect="1" noChangeArrowheads="1"/>
                <a:extLst>
                  <a:ext uri="{84589F7E-364E-4C9E-8A38-B11213B215E9}">
                    <a14:cameraTool cellRange="'NTS ONLY_set_year'!$AG$3:$AQ$3" spid="_x0000_s74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xdr:cNvPicPr>
              <a:picLocks noChangeAspect="1" noChangeArrowheads="1"/>
              <a:extLst>
                <a:ext uri="{84589F7E-364E-4C9E-8A38-B11213B215E9}">
                  <a14:cameraTool cellRange="'NTS ONLY_set_year'!$AD$3" spid="_x0000_s1967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xdr:cNvPicPr>
              <a:picLocks noChangeAspect="1" noChangeArrowheads="1"/>
              <a:extLst>
                <a:ext uri="{84589F7E-364E-4C9E-8A38-B11213B215E9}">
                  <a14:cameraTool cellRange="$AG$3:$AO$3" spid="_x0000_s196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xdr:cNvGrpSpPr>
              <a:grpSpLocks/>
            </xdr:cNvGrpSpPr>
          </xdr:nvGrpSpPr>
          <xdr:grpSpPr bwMode="auto">
            <a:xfrm>
              <a:off x="0" y="0"/>
              <a:ext cx="9115425" cy="219075"/>
              <a:chOff x="0" y="2"/>
              <a:chExt cx="957" cy="23"/>
            </a:xfrm>
          </xdr:grpSpPr>
          <xdr:pic>
            <xdr:nvPicPr>
              <xdr:cNvPr id="19461" name="Picture 5"/>
              <xdr:cNvPicPr>
                <a:picLocks noChangeAspect="1" noChangeArrowheads="1"/>
                <a:extLst>
                  <a:ext uri="{84589F7E-364E-4C9E-8A38-B11213B215E9}">
                    <a14:cameraTool cellRange="'NTS ONLY_set_year'!$AQ$3:$BH$3" spid="_x0000_s196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xdr:cNvPicPr>
                <a:picLocks noChangeAspect="1" noChangeArrowheads="1"/>
                <a:extLst>
                  <a:ext uri="{84589F7E-364E-4C9E-8A38-B11213B215E9}">
                    <a14:cameraTool cellRange="'NTS ONLY_set_year'!$AG$3:$AQ$3" spid="_x0000_s196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xdr:cNvPicPr>
              <a:picLocks noChangeAspect="1" noChangeArrowheads="1"/>
              <a:extLst>
                <a:ext uri="{84589F7E-364E-4C9E-8A38-B11213B215E9}">
                  <a14:cameraTool cellRange="'NTS ONLY_set_year'!$AD$3" spid="_x0000_s1968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xdr:cNvPicPr>
              <a:picLocks noChangeAspect="1" noChangeArrowheads="1"/>
              <a:extLst>
                <a:ext uri="{84589F7E-364E-4C9E-8A38-B11213B215E9}">
                  <a14:cameraTool cellRange="$AG$3:$AO$3" spid="_x0000_s196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xdr:cNvGrpSpPr>
              <a:grpSpLocks/>
            </xdr:cNvGrpSpPr>
          </xdr:nvGrpSpPr>
          <xdr:grpSpPr bwMode="auto">
            <a:xfrm>
              <a:off x="0" y="0"/>
              <a:ext cx="9115425" cy="219075"/>
              <a:chOff x="0" y="2"/>
              <a:chExt cx="957" cy="23"/>
            </a:xfrm>
          </xdr:grpSpPr>
          <xdr:pic>
            <xdr:nvPicPr>
              <xdr:cNvPr id="19466" name="Picture 10"/>
              <xdr:cNvPicPr>
                <a:picLocks noChangeAspect="1" noChangeArrowheads="1"/>
                <a:extLst>
                  <a:ext uri="{84589F7E-364E-4C9E-8A38-B11213B215E9}">
                    <a14:cameraTool cellRange="'NTS ONLY_set_year'!$AQ$3:$BH$3" spid="_x0000_s196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xdr:cNvPicPr>
                <a:picLocks noChangeAspect="1" noChangeArrowheads="1"/>
                <a:extLst>
                  <a:ext uri="{84589F7E-364E-4C9E-8A38-B11213B215E9}">
                    <a14:cameraTool cellRange="'NTS ONLY_set_year'!$AG$3:$AQ$3" spid="_x0000_s196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xdr:cNvPicPr>
              <a:picLocks noChangeAspect="1" noChangeArrowheads="1"/>
              <a:extLst>
                <a:ext uri="{84589F7E-364E-4C9E-8A38-B11213B215E9}">
                  <a14:cameraTool cellRange="'NTS ONLY_set_year'!$AD$3" spid="_x0000_s1968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xdr:cNvPicPr>
              <a:picLocks noChangeAspect="1" noChangeArrowheads="1"/>
              <a:extLst>
                <a:ext uri="{84589F7E-364E-4C9E-8A38-B11213B215E9}">
                  <a14:cameraTool cellRange="$AG$3:$AO$3" spid="_x0000_s196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xdr:cNvGrpSpPr>
              <a:grpSpLocks/>
            </xdr:cNvGrpSpPr>
          </xdr:nvGrpSpPr>
          <xdr:grpSpPr bwMode="auto">
            <a:xfrm>
              <a:off x="0" y="0"/>
              <a:ext cx="9115425" cy="219075"/>
              <a:chOff x="0" y="2"/>
              <a:chExt cx="957" cy="23"/>
            </a:xfrm>
          </xdr:grpSpPr>
          <xdr:pic>
            <xdr:nvPicPr>
              <xdr:cNvPr id="19471" name="Picture 15"/>
              <xdr:cNvPicPr>
                <a:picLocks noChangeAspect="1" noChangeArrowheads="1"/>
                <a:extLst>
                  <a:ext uri="{84589F7E-364E-4C9E-8A38-B11213B215E9}">
                    <a14:cameraTool cellRange="'NTS ONLY_set_year'!$AQ$3:$BH$3" spid="_x0000_s196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xdr:cNvPicPr>
                <a:picLocks noChangeAspect="1" noChangeArrowheads="1"/>
                <a:extLst>
                  <a:ext uri="{84589F7E-364E-4C9E-8A38-B11213B215E9}">
                    <a14:cameraTool cellRange="'NTS ONLY_set_year'!$AG$3:$AQ$3" spid="_x0000_s196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xdr:cNvPicPr>
              <a:picLocks noChangeAspect="1" noChangeArrowheads="1"/>
              <a:extLst>
                <a:ext uri="{84589F7E-364E-4C9E-8A38-B11213B215E9}">
                  <a14:cameraTool cellRange="'NTS ONLY_set_year'!$AD$3" spid="_x0000_s1148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xdr:cNvPicPr>
              <a:picLocks noChangeAspect="1" noChangeArrowheads="1"/>
              <a:extLst>
                <a:ext uri="{84589F7E-364E-4C9E-8A38-B11213B215E9}">
                  <a14:cameraTool cellRange="$AG$3:$AO$3" spid="_x0000_s114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xdr:cNvGrpSpPr>
              <a:grpSpLocks/>
            </xdr:cNvGrpSpPr>
          </xdr:nvGrpSpPr>
          <xdr:grpSpPr bwMode="auto">
            <a:xfrm>
              <a:off x="0" y="0"/>
              <a:ext cx="9115425" cy="219075"/>
              <a:chOff x="0" y="2"/>
              <a:chExt cx="957" cy="23"/>
            </a:xfrm>
          </xdr:grpSpPr>
          <xdr:pic>
            <xdr:nvPicPr>
              <xdr:cNvPr id="11269" name="Picture 5"/>
              <xdr:cNvPicPr>
                <a:picLocks noChangeAspect="1" noChangeArrowheads="1"/>
                <a:extLst>
                  <a:ext uri="{84589F7E-364E-4C9E-8A38-B11213B215E9}">
                    <a14:cameraTool cellRange="'NTS ONLY_set_year'!$AQ$3:$BH$3" spid="_x0000_s114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xdr:cNvPicPr>
                <a:picLocks noChangeAspect="1" noChangeArrowheads="1"/>
                <a:extLst>
                  <a:ext uri="{84589F7E-364E-4C9E-8A38-B11213B215E9}">
                    <a14:cameraTool cellRange="'NTS ONLY_set_year'!$AG$3:$AQ$3" spid="_x0000_s114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xdr:cNvPicPr>
              <a:picLocks noChangeAspect="1" noChangeArrowheads="1"/>
              <a:extLst>
                <a:ext uri="{84589F7E-364E-4C9E-8A38-B11213B215E9}">
                  <a14:cameraTool cellRange="'NTS ONLY_set_year'!$AD$3" spid="_x0000_s114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xdr:cNvPicPr>
              <a:picLocks noChangeAspect="1" noChangeArrowheads="1"/>
              <a:extLst>
                <a:ext uri="{84589F7E-364E-4C9E-8A38-B11213B215E9}">
                  <a14:cameraTool cellRange="$AG$3:$AO$3" spid="_x0000_s114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xdr:cNvGrpSpPr>
              <a:grpSpLocks/>
            </xdr:cNvGrpSpPr>
          </xdr:nvGrpSpPr>
          <xdr:grpSpPr bwMode="auto">
            <a:xfrm>
              <a:off x="0" y="0"/>
              <a:ext cx="9115425" cy="219075"/>
              <a:chOff x="0" y="2"/>
              <a:chExt cx="957" cy="23"/>
            </a:xfrm>
          </xdr:grpSpPr>
          <xdr:pic>
            <xdr:nvPicPr>
              <xdr:cNvPr id="11274" name="Picture 10"/>
              <xdr:cNvPicPr>
                <a:picLocks noChangeAspect="1" noChangeArrowheads="1"/>
                <a:extLst>
                  <a:ext uri="{84589F7E-364E-4C9E-8A38-B11213B215E9}">
                    <a14:cameraTool cellRange="'NTS ONLY_set_year'!$AQ$3:$BH$3" spid="_x0000_s114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xdr:cNvPicPr>
                <a:picLocks noChangeAspect="1" noChangeArrowheads="1"/>
                <a:extLst>
                  <a:ext uri="{84589F7E-364E-4C9E-8A38-B11213B215E9}">
                    <a14:cameraTool cellRange="'NTS ONLY_set_year'!$AG$3:$AQ$3" spid="_x0000_s114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xdr:cNvPicPr>
              <a:picLocks noChangeAspect="1" noChangeArrowheads="1"/>
              <a:extLst>
                <a:ext uri="{84589F7E-364E-4C9E-8A38-B11213B215E9}">
                  <a14:cameraTool cellRange="'NTS ONLY_set_year'!$AD$3" spid="_x0000_s1149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xdr:cNvPicPr>
              <a:picLocks noChangeAspect="1" noChangeArrowheads="1"/>
              <a:extLst>
                <a:ext uri="{84589F7E-364E-4C9E-8A38-B11213B215E9}">
                  <a14:cameraTool cellRange="$AG$3:$AO$3" spid="_x0000_s114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xdr:cNvGrpSpPr>
              <a:grpSpLocks/>
            </xdr:cNvGrpSpPr>
          </xdr:nvGrpSpPr>
          <xdr:grpSpPr bwMode="auto">
            <a:xfrm>
              <a:off x="0" y="0"/>
              <a:ext cx="9115425" cy="219075"/>
              <a:chOff x="0" y="2"/>
              <a:chExt cx="957" cy="23"/>
            </a:xfrm>
          </xdr:grpSpPr>
          <xdr:pic>
            <xdr:nvPicPr>
              <xdr:cNvPr id="11279" name="Picture 15"/>
              <xdr:cNvPicPr>
                <a:picLocks noChangeAspect="1" noChangeArrowheads="1"/>
                <a:extLst>
                  <a:ext uri="{84589F7E-364E-4C9E-8A38-B11213B215E9}">
                    <a14:cameraTool cellRange="'NTS ONLY_set_year'!$AQ$3:$BH$3" spid="_x0000_s114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xdr:cNvPicPr>
                <a:picLocks noChangeAspect="1" noChangeArrowheads="1"/>
                <a:extLst>
                  <a:ext uri="{84589F7E-364E-4C9E-8A38-B11213B215E9}">
                    <a14:cameraTool cellRange="'NTS ONLY_set_year'!$AG$3:$AQ$3" spid="_x0000_s114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xdr:cNvPicPr>
              <a:picLocks noChangeAspect="1" noChangeArrowheads="1"/>
              <a:extLst>
                <a:ext uri="{84589F7E-364E-4C9E-8A38-B11213B215E9}">
                  <a14:cameraTool cellRange="'NTS ONLY_set_year'!$AD$3" spid="_x0000_s1865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xdr:cNvPicPr>
              <a:picLocks noChangeAspect="1" noChangeArrowheads="1"/>
              <a:extLst>
                <a:ext uri="{84589F7E-364E-4C9E-8A38-B11213B215E9}">
                  <a14:cameraTool cellRange="$AG$3:$AO$3" spid="_x0000_s186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xdr:cNvGrpSpPr>
              <a:grpSpLocks/>
            </xdr:cNvGrpSpPr>
          </xdr:nvGrpSpPr>
          <xdr:grpSpPr bwMode="auto">
            <a:xfrm>
              <a:off x="0" y="0"/>
              <a:ext cx="9115425" cy="219075"/>
              <a:chOff x="0" y="2"/>
              <a:chExt cx="957" cy="23"/>
            </a:xfrm>
          </xdr:grpSpPr>
          <xdr:pic>
            <xdr:nvPicPr>
              <xdr:cNvPr id="18437" name="Picture 5"/>
              <xdr:cNvPicPr>
                <a:picLocks noChangeAspect="1" noChangeArrowheads="1"/>
                <a:extLst>
                  <a:ext uri="{84589F7E-364E-4C9E-8A38-B11213B215E9}">
                    <a14:cameraTool cellRange="'NTS ONLY_set_year'!$AQ$3:$BH$3" spid="_x0000_s186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xdr:cNvPicPr>
                <a:picLocks noChangeAspect="1" noChangeArrowheads="1"/>
                <a:extLst>
                  <a:ext uri="{84589F7E-364E-4C9E-8A38-B11213B215E9}">
                    <a14:cameraTool cellRange="'NTS ONLY_set_year'!$AG$3:$AQ$3" spid="_x0000_s186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xdr:cNvPicPr>
              <a:picLocks noChangeAspect="1" noChangeArrowheads="1"/>
              <a:extLst>
                <a:ext uri="{84589F7E-364E-4C9E-8A38-B11213B215E9}">
                  <a14:cameraTool cellRange="'NTS ONLY_set_year'!$AD$3" spid="_x0000_s186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xdr:cNvPicPr>
              <a:picLocks noChangeAspect="1" noChangeArrowheads="1"/>
              <a:extLst>
                <a:ext uri="{84589F7E-364E-4C9E-8A38-B11213B215E9}">
                  <a14:cameraTool cellRange="$AG$3:$AO$3" spid="_x0000_s186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xdr:cNvGrpSpPr>
              <a:grpSpLocks/>
            </xdr:cNvGrpSpPr>
          </xdr:nvGrpSpPr>
          <xdr:grpSpPr bwMode="auto">
            <a:xfrm>
              <a:off x="0" y="0"/>
              <a:ext cx="9115425" cy="219075"/>
              <a:chOff x="0" y="2"/>
              <a:chExt cx="957" cy="23"/>
            </a:xfrm>
          </xdr:grpSpPr>
          <xdr:pic>
            <xdr:nvPicPr>
              <xdr:cNvPr id="18442" name="Picture 10"/>
              <xdr:cNvPicPr>
                <a:picLocks noChangeAspect="1" noChangeArrowheads="1"/>
                <a:extLst>
                  <a:ext uri="{84589F7E-364E-4C9E-8A38-B11213B215E9}">
                    <a14:cameraTool cellRange="'NTS ONLY_set_year'!$AQ$3:$BH$3" spid="_x0000_s186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xdr:cNvPicPr>
                <a:picLocks noChangeAspect="1" noChangeArrowheads="1"/>
                <a:extLst>
                  <a:ext uri="{84589F7E-364E-4C9E-8A38-B11213B215E9}">
                    <a14:cameraTool cellRange="'NTS ONLY_set_year'!$AG$3:$AQ$3" spid="_x0000_s186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xdr:cNvPicPr>
              <a:picLocks noChangeAspect="1" noChangeArrowheads="1"/>
              <a:extLst>
                <a:ext uri="{84589F7E-364E-4C9E-8A38-B11213B215E9}">
                  <a14:cameraTool cellRange="'NTS ONLY_set_year'!$AD$3" spid="_x0000_s1866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xdr:cNvPicPr>
              <a:picLocks noChangeAspect="1" noChangeArrowheads="1"/>
              <a:extLst>
                <a:ext uri="{84589F7E-364E-4C9E-8A38-B11213B215E9}">
                  <a14:cameraTool cellRange="$AG$3:$AO$3" spid="_x0000_s186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xdr:cNvGrpSpPr>
              <a:grpSpLocks/>
            </xdr:cNvGrpSpPr>
          </xdr:nvGrpSpPr>
          <xdr:grpSpPr bwMode="auto">
            <a:xfrm>
              <a:off x="0" y="0"/>
              <a:ext cx="9115425" cy="219075"/>
              <a:chOff x="0" y="2"/>
              <a:chExt cx="957" cy="23"/>
            </a:xfrm>
          </xdr:grpSpPr>
          <xdr:pic>
            <xdr:nvPicPr>
              <xdr:cNvPr id="18447" name="Picture 15"/>
              <xdr:cNvPicPr>
                <a:picLocks noChangeAspect="1" noChangeArrowheads="1"/>
                <a:extLst>
                  <a:ext uri="{84589F7E-364E-4C9E-8A38-B11213B215E9}">
                    <a14:cameraTool cellRange="'NTS ONLY_set_year'!$AQ$3:$BH$3" spid="_x0000_s186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xdr:cNvPicPr>
                <a:picLocks noChangeAspect="1" noChangeArrowheads="1"/>
                <a:extLst>
                  <a:ext uri="{84589F7E-364E-4C9E-8A38-B11213B215E9}">
                    <a14:cameraTool cellRange="'NTS ONLY_set_year'!$AG$3:$AQ$3" spid="_x0000_s186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xdr:cNvPicPr>
              <a:picLocks noChangeAspect="1" noChangeArrowheads="1"/>
              <a:extLst>
                <a:ext uri="{84589F7E-364E-4C9E-8A38-B11213B215E9}">
                  <a14:cameraTool cellRange="'NTS ONLY_set_year'!$AD$3" spid="_x0000_s1762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xdr:cNvPicPr>
              <a:picLocks noChangeAspect="1" noChangeArrowheads="1"/>
              <a:extLst>
                <a:ext uri="{84589F7E-364E-4C9E-8A38-B11213B215E9}">
                  <a14:cameraTool cellRange="$AG$3:$AO$3" spid="_x0000_s176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xdr:cNvGrpSpPr>
              <a:grpSpLocks/>
            </xdr:cNvGrpSpPr>
          </xdr:nvGrpSpPr>
          <xdr:grpSpPr bwMode="auto">
            <a:xfrm>
              <a:off x="0" y="0"/>
              <a:ext cx="9115425" cy="219075"/>
              <a:chOff x="0" y="2"/>
              <a:chExt cx="957" cy="23"/>
            </a:xfrm>
          </xdr:grpSpPr>
          <xdr:pic>
            <xdr:nvPicPr>
              <xdr:cNvPr id="17413" name="Picture 5"/>
              <xdr:cNvPicPr>
                <a:picLocks noChangeAspect="1" noChangeArrowheads="1"/>
                <a:extLst>
                  <a:ext uri="{84589F7E-364E-4C9E-8A38-B11213B215E9}">
                    <a14:cameraTool cellRange="'NTS ONLY_set_year'!$AQ$3:$BH$3" spid="_x0000_s176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xdr:cNvPicPr>
                <a:picLocks noChangeAspect="1" noChangeArrowheads="1"/>
                <a:extLst>
                  <a:ext uri="{84589F7E-364E-4C9E-8A38-B11213B215E9}">
                    <a14:cameraTool cellRange="'NTS ONLY_set_year'!$AG$3:$AQ$3" spid="_x0000_s176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xdr:cNvPicPr>
              <a:picLocks noChangeAspect="1" noChangeArrowheads="1"/>
              <a:extLst>
                <a:ext uri="{84589F7E-364E-4C9E-8A38-B11213B215E9}">
                  <a14:cameraTool cellRange="'NTS ONLY_set_year'!$AD$3" spid="_x0000_s1763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xdr:cNvPicPr>
              <a:picLocks noChangeAspect="1" noChangeArrowheads="1"/>
              <a:extLst>
                <a:ext uri="{84589F7E-364E-4C9E-8A38-B11213B215E9}">
                  <a14:cameraTool cellRange="$AG$3:$AO$3" spid="_x0000_s176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xdr:cNvGrpSpPr>
              <a:grpSpLocks/>
            </xdr:cNvGrpSpPr>
          </xdr:nvGrpSpPr>
          <xdr:grpSpPr bwMode="auto">
            <a:xfrm>
              <a:off x="0" y="0"/>
              <a:ext cx="9115425" cy="219075"/>
              <a:chOff x="0" y="2"/>
              <a:chExt cx="957" cy="23"/>
            </a:xfrm>
          </xdr:grpSpPr>
          <xdr:pic>
            <xdr:nvPicPr>
              <xdr:cNvPr id="17418" name="Picture 10"/>
              <xdr:cNvPicPr>
                <a:picLocks noChangeAspect="1" noChangeArrowheads="1"/>
                <a:extLst>
                  <a:ext uri="{84589F7E-364E-4C9E-8A38-B11213B215E9}">
                    <a14:cameraTool cellRange="'NTS ONLY_set_year'!$AQ$3:$BH$3" spid="_x0000_s176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xdr:cNvPicPr>
                <a:picLocks noChangeAspect="1" noChangeArrowheads="1"/>
                <a:extLst>
                  <a:ext uri="{84589F7E-364E-4C9E-8A38-B11213B215E9}">
                    <a14:cameraTool cellRange="'NTS ONLY_set_year'!$AG$3:$AQ$3" spid="_x0000_s176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xdr:cNvPicPr>
              <a:picLocks noChangeAspect="1" noChangeArrowheads="1"/>
              <a:extLst>
                <a:ext uri="{84589F7E-364E-4C9E-8A38-B11213B215E9}">
                  <a14:cameraTool cellRange="'NTS ONLY_set_year'!$AD$3" spid="_x0000_s1763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xdr:cNvPicPr>
              <a:picLocks noChangeAspect="1" noChangeArrowheads="1"/>
              <a:extLst>
                <a:ext uri="{84589F7E-364E-4C9E-8A38-B11213B215E9}">
                  <a14:cameraTool cellRange="$AG$3:$AO$3" spid="_x0000_s176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xdr:cNvGrpSpPr>
              <a:grpSpLocks/>
            </xdr:cNvGrpSpPr>
          </xdr:nvGrpSpPr>
          <xdr:grpSpPr bwMode="auto">
            <a:xfrm>
              <a:off x="0" y="0"/>
              <a:ext cx="9115425" cy="219075"/>
              <a:chOff x="0" y="2"/>
              <a:chExt cx="957" cy="23"/>
            </a:xfrm>
          </xdr:grpSpPr>
          <xdr:pic>
            <xdr:nvPicPr>
              <xdr:cNvPr id="17423" name="Picture 15"/>
              <xdr:cNvPicPr>
                <a:picLocks noChangeAspect="1" noChangeArrowheads="1"/>
                <a:extLst>
                  <a:ext uri="{84589F7E-364E-4C9E-8A38-B11213B215E9}">
                    <a14:cameraTool cellRange="'NTS ONLY_set_year'!$AQ$3:$BH$3" spid="_x0000_s176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xdr:cNvPicPr>
                <a:picLocks noChangeAspect="1" noChangeArrowheads="1"/>
                <a:extLst>
                  <a:ext uri="{84589F7E-364E-4C9E-8A38-B11213B215E9}">
                    <a14:cameraTool cellRange="'NTS ONLY_set_year'!$AG$3:$AQ$3" spid="_x0000_s176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pwc.com" TargetMode="External"/><Relationship Id="rId2" Type="http://schemas.openxmlformats.org/officeDocument/2006/relationships/hyperlink" Target="mailto:tax.services@ca.pwc.com" TargetMode="External"/><Relationship Id="rId1" Type="http://schemas.openxmlformats.org/officeDocument/2006/relationships/hyperlink" Target="mailto:tax.services@ca.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A35" sqref="A35"/>
    </sheetView>
  </sheetViews>
  <sheetFormatPr defaultColWidth="9.140625" defaultRowHeight="12.75"/>
  <cols>
    <col min="1" max="1" width="50" style="130" customWidth="1"/>
    <col min="2" max="2" width="4.28515625" style="130" customWidth="1"/>
    <col min="3" max="3" width="35.85546875" style="130" customWidth="1"/>
    <col min="4" max="4" width="41" style="130" customWidth="1"/>
    <col min="5" max="5" width="40.5703125" style="130" customWidth="1"/>
    <col min="6" max="6" width="7.7109375" style="133" customWidth="1"/>
    <col min="7" max="7" width="7.5703125" style="133" customWidth="1"/>
    <col min="8" max="8" width="19.140625" style="130" customWidth="1"/>
    <col min="9" max="9" width="10" style="130" customWidth="1"/>
    <col min="10" max="10" width="12" customWidth="1"/>
    <col min="11" max="17" width="2" style="130" customWidth="1"/>
    <col min="18" max="18" width="5" style="130" customWidth="1"/>
    <col min="19" max="19" width="2.28515625" style="130" customWidth="1"/>
    <col min="20" max="22" width="2.28515625" customWidth="1"/>
    <col min="23" max="23" width="20.7109375" customWidth="1"/>
    <col min="24" max="25" width="7.5703125" customWidth="1"/>
    <col min="26" max="28" width="10.28515625" customWidth="1"/>
    <col min="29" max="29" width="10.28515625" style="130" customWidth="1"/>
    <col min="30" max="30" width="51" style="130" customWidth="1"/>
    <col min="31" max="44" width="10.28515625" style="130" customWidth="1"/>
    <col min="45" max="62" width="9.140625" style="130"/>
    <col min="63" max="63" width="40.7109375" style="130" customWidth="1"/>
    <col min="64" max="16384" width="9.140625" style="130"/>
  </cols>
  <sheetData>
    <row r="1" spans="1:74" ht="17.25" thickTop="1" thickBot="1">
      <c r="A1" s="539" t="s">
        <v>216</v>
      </c>
      <c r="B1" s="541" t="s">
        <v>215</v>
      </c>
      <c r="C1" s="711" t="s">
        <v>217</v>
      </c>
      <c r="D1" s="712"/>
      <c r="E1" s="712"/>
      <c r="AA1" s="641"/>
      <c r="AC1" s="643"/>
      <c r="AG1" s="658" t="s">
        <v>429</v>
      </c>
      <c r="AH1" s="658"/>
      <c r="AI1" s="658"/>
      <c r="AJ1" s="658"/>
      <c r="AK1" s="658"/>
      <c r="AL1" s="658"/>
      <c r="AM1" s="658"/>
      <c r="AN1" s="658"/>
    </row>
    <row r="2" spans="1:74" ht="19.5" thickTop="1" thickBot="1">
      <c r="A2" s="469" t="s">
        <v>154</v>
      </c>
      <c r="B2" s="540" t="s">
        <v>156</v>
      </c>
      <c r="C2" s="713"/>
      <c r="D2" s="713"/>
      <c r="E2" s="713"/>
      <c r="H2" s="141">
        <v>2.4</v>
      </c>
      <c r="AB2" s="642"/>
      <c r="AG2" s="658" t="s">
        <v>430</v>
      </c>
    </row>
    <row r="3" spans="1:74" ht="85.5" customHeight="1" thickTop="1" thickBot="1">
      <c r="A3" s="139" t="s">
        <v>137</v>
      </c>
      <c r="B3" s="607" t="s">
        <v>458</v>
      </c>
      <c r="C3" s="542" t="s">
        <v>126</v>
      </c>
      <c r="D3" s="543" t="s">
        <v>144</v>
      </c>
      <c r="E3" s="543" t="s">
        <v>145</v>
      </c>
      <c r="F3" s="137" t="s">
        <v>141</v>
      </c>
      <c r="G3" s="134" t="str">
        <f>IF(TRIM(B3)="F","F","E")</f>
        <v>E</v>
      </c>
      <c r="R3" s="449">
        <f>Year_four_digits</f>
        <v>2016</v>
      </c>
      <c r="W3" s="596" t="str">
        <f>E144</f>
        <v>Year goes here
(e.g., 2016)</v>
      </c>
      <c r="AD3" s="657" t="str">
        <f>E165</f>
        <v>If you do not see this below, please zoom out.</v>
      </c>
      <c r="AF3" s="659"/>
      <c r="AG3" s="662" t="str">
        <f>IF(Language="f",AG2,AG1)</f>
        <v>Please zoom out if this arrow's point is not visible after you hit the HOME key.</v>
      </c>
      <c r="AH3" s="662"/>
      <c r="AI3" s="662"/>
      <c r="AJ3" s="662"/>
      <c r="AK3" s="662"/>
      <c r="AL3" s="662"/>
      <c r="AM3" s="662"/>
      <c r="AN3" s="662"/>
      <c r="AO3" s="662"/>
      <c r="AP3" s="662"/>
      <c r="AQ3" s="660"/>
      <c r="AR3" s="660"/>
      <c r="AS3" s="660"/>
      <c r="AT3" s="660"/>
      <c r="AU3" s="660"/>
      <c r="AV3" s="660"/>
      <c r="AW3" s="709"/>
      <c r="AX3" s="710"/>
      <c r="AY3" s="710"/>
      <c r="AZ3" s="710"/>
      <c r="BA3" s="710"/>
      <c r="BB3" s="709"/>
      <c r="BC3" s="710"/>
      <c r="BD3" s="710"/>
      <c r="BE3" s="661"/>
      <c r="BF3" s="661"/>
      <c r="BG3" s="661"/>
      <c r="BH3" s="661"/>
      <c r="BI3" s="661"/>
      <c r="BJ3" s="661"/>
      <c r="BK3" s="687" t="str">
        <f>IF(Language="f",Instructions!$F$45,Instructions!$E$45)</f>
        <v>Please save this file 
in a convenient location 
and save it frequently.</v>
      </c>
      <c r="BL3" s="661"/>
      <c r="BM3" s="661"/>
      <c r="BN3" s="661"/>
      <c r="BO3" s="661"/>
      <c r="BP3" s="661"/>
      <c r="BQ3" s="661"/>
      <c r="BR3" s="661"/>
      <c r="BS3" s="661"/>
      <c r="BT3" s="661"/>
      <c r="BU3" s="661"/>
      <c r="BV3" s="661"/>
    </row>
    <row r="4" spans="1:74" ht="34.5" thickTop="1">
      <c r="A4" s="544" t="s">
        <v>198</v>
      </c>
      <c r="B4" s="606"/>
      <c r="C4" s="545" t="s">
        <v>153</v>
      </c>
      <c r="D4" s="546" t="s">
        <v>152</v>
      </c>
      <c r="E4" s="547" t="s">
        <v>151</v>
      </c>
      <c r="F4" s="133" t="s">
        <v>138</v>
      </c>
      <c r="G4" s="133" t="s">
        <v>139</v>
      </c>
      <c r="I4" s="133" t="s">
        <v>303</v>
      </c>
      <c r="J4" s="133" t="s">
        <v>304</v>
      </c>
    </row>
    <row r="5" spans="1:74" ht="30.75" customHeight="1">
      <c r="A5" s="130" t="str">
        <f t="shared" ref="A5:A69" si="0">IF(LEN(C5)-LEN(TRIM(C5))&gt;0,"May begin or end with a blank space","- -")</f>
        <v>- -</v>
      </c>
      <c r="C5" s="702" t="s">
        <v>454</v>
      </c>
      <c r="D5" s="703">
        <v>2016</v>
      </c>
      <c r="E5" s="136"/>
      <c r="F5" s="133">
        <f>LEN(C5)</f>
        <v>14</v>
      </c>
      <c r="G5" s="133">
        <f>LEN(D5)</f>
        <v>4</v>
      </c>
      <c r="H5" s="549" t="str">
        <f>IF(I5&lt;&gt;J5,"Check matching spaces at beginning or end","- -")</f>
        <v>- -</v>
      </c>
      <c r="I5" s="548">
        <f>F5-LEN(TRIM(C5))</f>
        <v>0</v>
      </c>
      <c r="J5" s="548">
        <f>G5-LEN(TRIM(D5))</f>
        <v>0</v>
      </c>
      <c r="K5" s="450"/>
      <c r="L5" s="450"/>
      <c r="M5" s="450"/>
      <c r="N5" s="450"/>
      <c r="O5" s="450"/>
      <c r="P5" s="450"/>
      <c r="Q5" s="450"/>
      <c r="R5" s="13">
        <v>1</v>
      </c>
      <c r="S5" s="450"/>
      <c r="AC5" s="113"/>
      <c r="AD5" s="38"/>
      <c r="AE5" s="39"/>
      <c r="AF5" s="37" t="str">
        <f t="shared" ref="AF5:AF10" si="1">IF(AND(ISNUMBER(AD5),ISNUMBER(AE5)),AE5-AD5,"")</f>
        <v/>
      </c>
      <c r="AG5" s="27"/>
      <c r="AH5" s="28"/>
      <c r="AI5" s="29"/>
      <c r="AJ5" s="28"/>
      <c r="AK5" s="142">
        <v>1</v>
      </c>
      <c r="AL5" s="62"/>
      <c r="AM5" s="179" t="e">
        <f>INDEX('NTS ONLY_set_year'!X:X,MATCH(TEXT($AI5,"Ddd"),'NTS ONLY_set_year'!#REF!,0))</f>
        <v>#REF!</v>
      </c>
      <c r="AN5" s="249">
        <f t="shared" ref="AN5:AN10" si="2">$AF$21</f>
        <v>0</v>
      </c>
      <c r="AO5" s="179"/>
      <c r="AP5" s="179"/>
      <c r="AQ5" s="430">
        <f t="shared" ref="AQ5:AQ10" si="3">$AP$9+R5</f>
        <v>1</v>
      </c>
      <c r="AR5" s="445" t="e">
        <f t="shared" ref="AR5:AR10" si="4">AM5&amp;". "&amp;AN5&amp;" "&amp;AK5&amp;", "&amp;$AP$8</f>
        <v>#REF!</v>
      </c>
    </row>
    <row r="6" spans="1:74" s="131" customFormat="1" ht="38.25">
      <c r="A6" s="130" t="str">
        <f t="shared" si="0"/>
        <v>May begin or end with a blank space</v>
      </c>
      <c r="B6" s="130"/>
      <c r="C6" s="493" t="s">
        <v>189</v>
      </c>
      <c r="D6" s="494"/>
      <c r="E6" s="136" t="str">
        <f t="shared" ref="E6:E69" si="5">IF($G$3="F",IF(G6=0,"",D6),IF(F6=0,"",C6))</f>
        <v>NO LONGER NEEDED; DO NOT TRANSLATE  (Record reading if car switched)</v>
      </c>
      <c r="F6" s="133">
        <f t="shared" ref="F6:F69" si="6">LEN(C6)</f>
        <v>68</v>
      </c>
      <c r="G6" s="133">
        <f t="shared" ref="G6:G69" si="7">LEN(D6)</f>
        <v>0</v>
      </c>
      <c r="H6" s="549" t="str">
        <f t="shared" ref="H6:H69" si="8">IF(I6&lt;&gt;J6,"Check matching spaces at beginning or end","- -")</f>
        <v>Check matching spaces at beginning or end</v>
      </c>
      <c r="I6" s="548">
        <f t="shared" ref="I6:I69" si="9">F6-LEN(TRIM(C6))</f>
        <v>1</v>
      </c>
      <c r="J6" s="548">
        <f t="shared" ref="J6:J69" si="10">G6-LEN(TRIM(D6))</f>
        <v>0</v>
      </c>
      <c r="K6" s="450"/>
      <c r="L6" s="450"/>
      <c r="M6" s="450"/>
      <c r="N6" s="450"/>
      <c r="O6" s="450"/>
      <c r="P6" s="450"/>
      <c r="Q6" s="450"/>
      <c r="R6" s="13">
        <v>2</v>
      </c>
      <c r="S6" s="450"/>
      <c r="T6"/>
      <c r="U6"/>
      <c r="V6"/>
      <c r="W6"/>
      <c r="X6"/>
      <c r="Y6"/>
      <c r="Z6"/>
      <c r="AA6"/>
      <c r="AB6"/>
      <c r="AC6" s="25"/>
      <c r="AD6" s="38">
        <v>50</v>
      </c>
      <c r="AE6" s="39">
        <v>555</v>
      </c>
      <c r="AF6" s="37">
        <f t="shared" si="1"/>
        <v>505</v>
      </c>
      <c r="AG6" s="27"/>
      <c r="AH6" s="28"/>
      <c r="AI6" s="29"/>
      <c r="AJ6" s="28"/>
      <c r="AK6" s="26">
        <f>IF(ISBLANK(R6),"",R6)</f>
        <v>2</v>
      </c>
      <c r="AL6" s="62"/>
      <c r="AM6" s="179" t="e">
        <f>INDEX('NTS ONLY_set_year'!X:X,MATCH(TEXT($AI6,"Ddd"),'NTS ONLY_set_year'!#REF!,0))</f>
        <v>#REF!</v>
      </c>
      <c r="AN6" s="249">
        <f t="shared" si="2"/>
        <v>0</v>
      </c>
      <c r="AO6" s="184"/>
      <c r="AP6" s="179"/>
      <c r="AQ6" s="430">
        <f t="shared" si="3"/>
        <v>2</v>
      </c>
      <c r="AR6" s="445" t="e">
        <f t="shared" si="4"/>
        <v>#REF!</v>
      </c>
    </row>
    <row r="7" spans="1:74">
      <c r="A7" s="130" t="str">
        <f t="shared" si="0"/>
        <v>May begin or end with a blank space</v>
      </c>
      <c r="C7" s="129" t="s">
        <v>109</v>
      </c>
      <c r="D7" s="140" t="s">
        <v>218</v>
      </c>
      <c r="E7" s="136" t="str">
        <f t="shared" si="5"/>
        <v xml:space="preserve"> days in month</v>
      </c>
      <c r="F7" s="133">
        <f t="shared" si="6"/>
        <v>14</v>
      </c>
      <c r="G7" s="133">
        <f t="shared" si="7"/>
        <v>19</v>
      </c>
      <c r="H7" s="549" t="str">
        <f t="shared" si="8"/>
        <v>- -</v>
      </c>
      <c r="I7" s="548">
        <f t="shared" si="9"/>
        <v>1</v>
      </c>
      <c r="J7" s="548">
        <f t="shared" si="10"/>
        <v>1</v>
      </c>
      <c r="K7" s="450"/>
      <c r="L7" s="450"/>
      <c r="M7" s="450"/>
      <c r="N7" s="450"/>
      <c r="O7" s="450"/>
      <c r="P7" s="450"/>
      <c r="Q7" s="450"/>
      <c r="R7" s="13">
        <v>3</v>
      </c>
      <c r="S7" s="450"/>
      <c r="AC7" s="25"/>
      <c r="AD7" s="38"/>
      <c r="AE7" s="39"/>
      <c r="AF7" s="37" t="str">
        <f t="shared" si="1"/>
        <v/>
      </c>
      <c r="AG7" s="27"/>
      <c r="AH7" s="28"/>
      <c r="AI7" s="29"/>
      <c r="AJ7" s="28"/>
      <c r="AK7" s="26">
        <f>IF(ISBLANK(R7),"",R7)</f>
        <v>3</v>
      </c>
      <c r="AL7" s="62"/>
      <c r="AM7" s="179" t="e">
        <f>INDEX('NTS ONLY_set_year'!X:X,MATCH(TEXT($AI7,"Ddd"),'NTS ONLY_set_year'!#REF!,0))</f>
        <v>#REF!</v>
      </c>
      <c r="AN7" s="249">
        <f t="shared" si="2"/>
        <v>0</v>
      </c>
      <c r="AO7" s="184"/>
      <c r="AP7" s="179"/>
      <c r="AQ7" s="430">
        <f t="shared" si="3"/>
        <v>3</v>
      </c>
      <c r="AR7" s="445" t="e">
        <f t="shared" si="4"/>
        <v>#REF!</v>
      </c>
    </row>
    <row r="8" spans="1:74" ht="25.5">
      <c r="A8" s="130" t="str">
        <f t="shared" si="0"/>
        <v>- -</v>
      </c>
      <c r="C8" s="129" t="s">
        <v>127</v>
      </c>
      <c r="D8" s="140" t="s">
        <v>320</v>
      </c>
      <c r="E8" s="136" t="str">
        <f t="shared" si="5"/>
        <v>(e.g., if km at start of trip less than km at end of previous trip)</v>
      </c>
      <c r="F8" s="133">
        <f t="shared" si="6"/>
        <v>67</v>
      </c>
      <c r="G8" s="133">
        <f t="shared" si="7"/>
        <v>86</v>
      </c>
      <c r="H8" s="549" t="str">
        <f t="shared" si="8"/>
        <v>- -</v>
      </c>
      <c r="I8" s="548">
        <f t="shared" si="9"/>
        <v>0</v>
      </c>
      <c r="J8" s="548">
        <f t="shared" si="10"/>
        <v>0</v>
      </c>
      <c r="K8" s="450"/>
      <c r="L8" s="450"/>
      <c r="M8" s="450"/>
      <c r="N8" s="450"/>
      <c r="O8" s="450"/>
      <c r="P8" s="450"/>
      <c r="Q8" s="450"/>
      <c r="R8" s="13">
        <v>4</v>
      </c>
      <c r="S8" s="450"/>
      <c r="AC8" s="25"/>
      <c r="AD8" s="38"/>
      <c r="AE8" s="39"/>
      <c r="AF8" s="37" t="str">
        <f t="shared" si="1"/>
        <v/>
      </c>
      <c r="AG8" s="27"/>
      <c r="AH8" s="28"/>
      <c r="AI8" s="29"/>
      <c r="AJ8" s="28"/>
      <c r="AK8" s="26">
        <f>IF(ISBLANK(R8),"",R8)</f>
        <v>4</v>
      </c>
      <c r="AL8" s="62"/>
      <c r="AM8" s="179" t="e">
        <f>INDEX('NTS ONLY_set_year'!X:X,MATCH(TEXT($AI8,"Ddd"),'NTS ONLY_set_year'!#REF!,0))</f>
        <v>#REF!</v>
      </c>
      <c r="AN8" s="249">
        <f t="shared" si="2"/>
        <v>0</v>
      </c>
      <c r="AO8" s="184"/>
      <c r="AP8" s="179"/>
      <c r="AQ8" s="430">
        <f t="shared" si="3"/>
        <v>4</v>
      </c>
      <c r="AR8" s="445" t="e">
        <f t="shared" si="4"/>
        <v>#REF!</v>
      </c>
    </row>
    <row r="9" spans="1:74">
      <c r="A9" s="130" t="str">
        <f t="shared" si="0"/>
        <v>- -</v>
      </c>
      <c r="C9" s="129" t="s">
        <v>119</v>
      </c>
      <c r="D9" s="140" t="s">
        <v>219</v>
      </c>
      <c r="E9" s="136" t="str">
        <f t="shared" si="5"/>
        <v>(yy or yyyy)</v>
      </c>
      <c r="F9" s="133">
        <f t="shared" si="6"/>
        <v>12</v>
      </c>
      <c r="G9" s="133">
        <f t="shared" si="7"/>
        <v>12</v>
      </c>
      <c r="H9" s="549" t="str">
        <f t="shared" si="8"/>
        <v>- -</v>
      </c>
      <c r="I9" s="548">
        <f t="shared" si="9"/>
        <v>0</v>
      </c>
      <c r="J9" s="548">
        <f t="shared" si="10"/>
        <v>0</v>
      </c>
      <c r="K9" s="450"/>
      <c r="L9" s="450"/>
      <c r="M9" s="450"/>
      <c r="N9" s="450"/>
      <c r="O9" s="450"/>
      <c r="P9" s="450"/>
      <c r="Q9" s="450"/>
      <c r="R9" s="13">
        <v>5</v>
      </c>
      <c r="S9" s="450"/>
      <c r="AC9" s="25"/>
      <c r="AD9" s="38"/>
      <c r="AE9" s="39"/>
      <c r="AF9" s="37" t="str">
        <f t="shared" si="1"/>
        <v/>
      </c>
      <c r="AG9" s="27"/>
      <c r="AH9" s="28"/>
      <c r="AI9" s="29"/>
      <c r="AJ9" s="28"/>
      <c r="AK9" s="26">
        <f>IF(ISBLANK(R9),"",R9)</f>
        <v>5</v>
      </c>
      <c r="AL9" s="62"/>
      <c r="AM9" s="179" t="e">
        <f>INDEX('NTS ONLY_set_year'!X:X,MATCH(TEXT($AI9,"Ddd"),'NTS ONLY_set_year'!#REF!,0))</f>
        <v>#REF!</v>
      </c>
      <c r="AN9" s="249">
        <f t="shared" si="2"/>
        <v>0</v>
      </c>
      <c r="AO9" s="184"/>
      <c r="AP9" s="179"/>
      <c r="AQ9" s="430">
        <f t="shared" si="3"/>
        <v>5</v>
      </c>
      <c r="AR9" s="445" t="e">
        <f t="shared" si="4"/>
        <v>#REF!</v>
      </c>
    </row>
    <row r="10" spans="1:74">
      <c r="A10" s="130" t="str">
        <f t="shared" si="0"/>
        <v>- -</v>
      </c>
      <c r="C10" s="129" t="s">
        <v>121</v>
      </c>
      <c r="D10" s="140" t="s">
        <v>121</v>
      </c>
      <c r="E10" s="136" t="str">
        <f t="shared" si="5"/>
        <v>◄◄◄</v>
      </c>
      <c r="F10" s="133">
        <f t="shared" si="6"/>
        <v>3</v>
      </c>
      <c r="G10" s="133">
        <f t="shared" si="7"/>
        <v>3</v>
      </c>
      <c r="H10" s="549" t="str">
        <f t="shared" si="8"/>
        <v>- -</v>
      </c>
      <c r="I10" s="548">
        <f t="shared" si="9"/>
        <v>0</v>
      </c>
      <c r="J10" s="548">
        <f t="shared" si="10"/>
        <v>0</v>
      </c>
      <c r="K10" s="450"/>
      <c r="L10" s="450"/>
      <c r="M10" s="450"/>
      <c r="N10" s="450"/>
      <c r="O10" s="450"/>
      <c r="P10" s="450"/>
      <c r="Q10" s="450"/>
      <c r="R10" s="13">
        <v>6</v>
      </c>
      <c r="S10" s="450"/>
      <c r="AC10" s="25"/>
      <c r="AD10" s="38"/>
      <c r="AE10" s="39"/>
      <c r="AF10" s="37" t="str">
        <f t="shared" si="1"/>
        <v/>
      </c>
      <c r="AG10" s="27"/>
      <c r="AH10" s="28"/>
      <c r="AI10" s="29"/>
      <c r="AJ10" s="28"/>
      <c r="AK10" s="26">
        <f>IF(ISBLANK(R10),"",R10)</f>
        <v>6</v>
      </c>
      <c r="AL10" s="62"/>
      <c r="AM10" s="179" t="e">
        <f>INDEX('NTS ONLY_set_year'!X:X,MATCH(TEXT($AI10,"Ddd"),'NTS ONLY_set_year'!#REF!,0))</f>
        <v>#REF!</v>
      </c>
      <c r="AN10" s="249">
        <f t="shared" si="2"/>
        <v>0</v>
      </c>
      <c r="AO10" s="184"/>
      <c r="AP10" s="179"/>
      <c r="AQ10" s="430">
        <f t="shared" si="3"/>
        <v>6</v>
      </c>
      <c r="AR10" s="445" t="e">
        <f t="shared" si="4"/>
        <v>#REF!</v>
      </c>
    </row>
    <row r="11" spans="1:74">
      <c r="A11" s="130" t="str">
        <f t="shared" si="0"/>
        <v>- -</v>
      </c>
      <c r="C11" s="129" t="s">
        <v>18</v>
      </c>
      <c r="D11" s="140" t="s">
        <v>220</v>
      </c>
      <c r="E11" s="136" t="str">
        <f t="shared" si="5"/>
        <v>Accident repair (business)</v>
      </c>
      <c r="F11" s="133">
        <f t="shared" si="6"/>
        <v>26</v>
      </c>
      <c r="G11" s="133">
        <f t="shared" si="7"/>
        <v>31</v>
      </c>
      <c r="H11" s="549" t="str">
        <f t="shared" si="8"/>
        <v>- -</v>
      </c>
      <c r="I11" s="548">
        <f t="shared" si="9"/>
        <v>0</v>
      </c>
      <c r="J11" s="548">
        <f t="shared" si="10"/>
        <v>0</v>
      </c>
      <c r="K11" s="450"/>
      <c r="L11" s="450"/>
      <c r="M11" s="450"/>
      <c r="N11" s="450"/>
      <c r="O11" s="450"/>
      <c r="P11" s="450"/>
      <c r="Q11" s="450"/>
      <c r="R11" s="13">
        <v>7</v>
      </c>
      <c r="S11" s="450"/>
    </row>
    <row r="12" spans="1:74">
      <c r="A12" s="130" t="str">
        <f t="shared" si="0"/>
        <v>- -</v>
      </c>
      <c r="C12" s="129" t="s">
        <v>16</v>
      </c>
      <c r="D12" s="140" t="s">
        <v>221</v>
      </c>
      <c r="E12" s="136" t="str">
        <f t="shared" si="5"/>
        <v>Accident repair (personal)</v>
      </c>
      <c r="F12" s="133">
        <f t="shared" si="6"/>
        <v>26</v>
      </c>
      <c r="G12" s="133">
        <f t="shared" si="7"/>
        <v>32</v>
      </c>
      <c r="H12" s="549" t="str">
        <f t="shared" si="8"/>
        <v>- -</v>
      </c>
      <c r="I12" s="548">
        <f t="shared" si="9"/>
        <v>0</v>
      </c>
      <c r="J12" s="548">
        <f t="shared" si="10"/>
        <v>0</v>
      </c>
      <c r="K12" s="450"/>
      <c r="L12" s="450"/>
      <c r="M12" s="450"/>
      <c r="N12" s="450"/>
      <c r="O12" s="450"/>
      <c r="P12" s="450"/>
      <c r="Q12" s="450"/>
      <c r="R12" s="13">
        <v>8</v>
      </c>
      <c r="S12" s="450"/>
    </row>
    <row r="13" spans="1:74">
      <c r="A13" s="130" t="str">
        <f t="shared" si="0"/>
        <v>- -</v>
      </c>
      <c r="C13" s="129" t="s">
        <v>191</v>
      </c>
      <c r="D13" s="140" t="s">
        <v>222</v>
      </c>
      <c r="E13" s="136" t="str">
        <f t="shared" si="5"/>
        <v>against smallest reading in this month</v>
      </c>
      <c r="F13" s="133">
        <f t="shared" si="6"/>
        <v>38</v>
      </c>
      <c r="G13" s="133">
        <f t="shared" si="7"/>
        <v>44</v>
      </c>
      <c r="H13" s="549" t="str">
        <f t="shared" si="8"/>
        <v>- -</v>
      </c>
      <c r="I13" s="548">
        <f t="shared" si="9"/>
        <v>0</v>
      </c>
      <c r="J13" s="548">
        <f t="shared" si="10"/>
        <v>0</v>
      </c>
      <c r="K13" s="450"/>
      <c r="L13" s="450"/>
      <c r="M13" s="450"/>
      <c r="N13" s="450"/>
      <c r="O13" s="450"/>
      <c r="P13" s="450"/>
      <c r="Q13" s="450"/>
      <c r="R13" s="13">
        <v>9</v>
      </c>
      <c r="S13" s="450"/>
    </row>
    <row r="14" spans="1:74">
      <c r="A14" s="130" t="str">
        <f t="shared" si="0"/>
        <v>- -</v>
      </c>
      <c r="C14" s="129" t="s">
        <v>158</v>
      </c>
      <c r="D14" s="140" t="s">
        <v>223</v>
      </c>
      <c r="E14" s="136" t="str">
        <f t="shared" si="5"/>
        <v>against end of previous month</v>
      </c>
      <c r="F14" s="133">
        <f t="shared" si="6"/>
        <v>29</v>
      </c>
      <c r="G14" s="133">
        <f t="shared" si="7"/>
        <v>38</v>
      </c>
      <c r="H14" s="549" t="str">
        <f t="shared" si="8"/>
        <v>- -</v>
      </c>
      <c r="I14" s="548">
        <f t="shared" si="9"/>
        <v>0</v>
      </c>
      <c r="J14" s="548">
        <f t="shared" si="10"/>
        <v>0</v>
      </c>
      <c r="K14" s="450"/>
      <c r="L14" s="450"/>
      <c r="M14" s="450"/>
      <c r="N14" s="450"/>
      <c r="O14" s="450"/>
      <c r="P14" s="450"/>
      <c r="Q14" s="450"/>
      <c r="R14" s="13">
        <v>10</v>
      </c>
      <c r="S14" s="450"/>
    </row>
    <row r="15" spans="1:74">
      <c r="A15" s="130" t="str">
        <f t="shared" si="0"/>
        <v>- -</v>
      </c>
      <c r="C15" s="129" t="s">
        <v>9</v>
      </c>
      <c r="D15" s="140" t="s">
        <v>224</v>
      </c>
      <c r="E15" s="136" t="str">
        <f t="shared" si="5"/>
        <v>Allowances from employer</v>
      </c>
      <c r="F15" s="133">
        <f t="shared" si="6"/>
        <v>24</v>
      </c>
      <c r="G15" s="133">
        <f t="shared" si="7"/>
        <v>33</v>
      </c>
      <c r="H15" s="549" t="str">
        <f t="shared" si="8"/>
        <v>- -</v>
      </c>
      <c r="I15" s="548">
        <f t="shared" si="9"/>
        <v>0</v>
      </c>
      <c r="J15" s="548">
        <f t="shared" si="10"/>
        <v>0</v>
      </c>
      <c r="K15" s="450"/>
      <c r="L15" s="450"/>
      <c r="M15" s="450"/>
      <c r="N15" s="450"/>
      <c r="O15" s="450"/>
      <c r="P15" s="450"/>
      <c r="Q15" s="450"/>
      <c r="R15" s="13">
        <v>11</v>
      </c>
      <c r="S15" s="450"/>
    </row>
    <row r="16" spans="1:74">
      <c r="A16" s="130" t="str">
        <f t="shared" si="0"/>
        <v>- -</v>
      </c>
      <c r="C16" s="129" t="s">
        <v>173</v>
      </c>
      <c r="D16" s="140" t="s">
        <v>225</v>
      </c>
      <c r="E16" s="136" t="str">
        <f t="shared" si="5"/>
        <v>Amount</v>
      </c>
      <c r="F16" s="133">
        <f t="shared" si="6"/>
        <v>6</v>
      </c>
      <c r="G16" s="133">
        <f t="shared" si="7"/>
        <v>7</v>
      </c>
      <c r="H16" s="549" t="str">
        <f t="shared" si="8"/>
        <v>- -</v>
      </c>
      <c r="I16" s="548">
        <f t="shared" si="9"/>
        <v>0</v>
      </c>
      <c r="J16" s="548">
        <f t="shared" si="10"/>
        <v>0</v>
      </c>
      <c r="K16" s="450"/>
      <c r="L16" s="450"/>
      <c r="M16" s="450"/>
      <c r="N16" s="450"/>
      <c r="O16" s="450"/>
      <c r="P16" s="450"/>
      <c r="Q16" s="450"/>
      <c r="R16" s="13"/>
      <c r="S16" s="450"/>
    </row>
    <row r="17" spans="1:28">
      <c r="A17" s="130" t="str">
        <f t="shared" si="0"/>
        <v>- -</v>
      </c>
      <c r="C17" s="129" t="s">
        <v>6</v>
      </c>
      <c r="D17" s="140" t="s">
        <v>226</v>
      </c>
      <c r="E17" s="136" t="str">
        <f t="shared" si="5"/>
        <v>Amounts received</v>
      </c>
      <c r="F17" s="133">
        <f t="shared" si="6"/>
        <v>16</v>
      </c>
      <c r="G17" s="133">
        <f t="shared" si="7"/>
        <v>14</v>
      </c>
      <c r="H17" s="549" t="str">
        <f t="shared" si="8"/>
        <v>- -</v>
      </c>
      <c r="I17" s="548">
        <f t="shared" si="9"/>
        <v>0</v>
      </c>
      <c r="J17" s="548">
        <f t="shared" si="10"/>
        <v>0</v>
      </c>
      <c r="K17" s="450"/>
      <c r="L17" s="450"/>
      <c r="M17" s="450"/>
      <c r="N17" s="450"/>
      <c r="O17" s="450"/>
      <c r="P17" s="450"/>
      <c r="Q17" s="450"/>
      <c r="R17" s="13">
        <v>12</v>
      </c>
      <c r="S17" s="450"/>
    </row>
    <row r="18" spans="1:28">
      <c r="A18" s="130" t="str">
        <f t="shared" si="0"/>
        <v>- -</v>
      </c>
      <c r="C18" s="130" t="s">
        <v>157</v>
      </c>
      <c r="D18" s="140" t="s">
        <v>227</v>
      </c>
      <c r="E18" s="136" t="str">
        <f t="shared" si="5"/>
        <v>and</v>
      </c>
      <c r="F18" s="133">
        <f t="shared" si="6"/>
        <v>3</v>
      </c>
      <c r="G18" s="133">
        <f t="shared" si="7"/>
        <v>2</v>
      </c>
      <c r="H18" s="549" t="str">
        <f t="shared" si="8"/>
        <v>- -</v>
      </c>
      <c r="I18" s="548">
        <f t="shared" si="9"/>
        <v>0</v>
      </c>
      <c r="J18" s="548">
        <f t="shared" si="10"/>
        <v>0</v>
      </c>
      <c r="K18" s="450"/>
      <c r="L18" s="450"/>
      <c r="M18" s="450"/>
      <c r="N18" s="450"/>
      <c r="O18" s="450"/>
      <c r="P18" s="450"/>
      <c r="Q18" s="450"/>
      <c r="R18" s="13">
        <v>13</v>
      </c>
      <c r="S18" s="450"/>
    </row>
    <row r="19" spans="1:28" ht="25.5">
      <c r="A19" s="130" t="str">
        <f t="shared" si="0"/>
        <v>May begin or end with a blank space</v>
      </c>
      <c r="C19" s="129" t="s">
        <v>116</v>
      </c>
      <c r="D19" s="140" t="s">
        <v>313</v>
      </c>
      <c r="E19" s="136" t="str">
        <f t="shared" si="5"/>
        <v xml:space="preserve">Annual summary indicates car is unavailable for entire month of </v>
      </c>
      <c r="F19" s="133">
        <f t="shared" si="6"/>
        <v>64</v>
      </c>
      <c r="G19" s="133">
        <f t="shared" si="7"/>
        <v>83</v>
      </c>
      <c r="H19" s="549" t="str">
        <f t="shared" si="8"/>
        <v>- -</v>
      </c>
      <c r="I19" s="548">
        <f t="shared" si="9"/>
        <v>1</v>
      </c>
      <c r="J19" s="548">
        <f t="shared" si="10"/>
        <v>1</v>
      </c>
      <c r="K19" s="450"/>
      <c r="L19" s="450"/>
      <c r="M19" s="450"/>
      <c r="N19" s="450"/>
      <c r="O19" s="450"/>
      <c r="P19" s="450"/>
      <c r="Q19" s="450"/>
      <c r="R19" s="13">
        <v>14</v>
      </c>
      <c r="S19" s="450"/>
    </row>
    <row r="20" spans="1:28">
      <c r="A20" s="130" t="str">
        <f t="shared" si="0"/>
        <v>- -</v>
      </c>
      <c r="D20" s="140"/>
      <c r="E20" s="136" t="str">
        <f t="shared" si="5"/>
        <v/>
      </c>
      <c r="F20" s="133">
        <f t="shared" si="6"/>
        <v>0</v>
      </c>
      <c r="G20" s="133">
        <f t="shared" si="7"/>
        <v>0</v>
      </c>
      <c r="H20" s="549" t="str">
        <f t="shared" si="8"/>
        <v>- -</v>
      </c>
      <c r="I20" s="548">
        <f t="shared" si="9"/>
        <v>0</v>
      </c>
      <c r="J20" s="548">
        <f t="shared" si="10"/>
        <v>0</v>
      </c>
      <c r="K20" s="450"/>
      <c r="L20" s="450"/>
      <c r="M20" s="450"/>
      <c r="N20" s="450"/>
      <c r="O20" s="450"/>
      <c r="P20" s="450"/>
      <c r="Q20" s="450"/>
      <c r="R20" s="13">
        <v>15</v>
      </c>
      <c r="S20" s="450"/>
    </row>
    <row r="21" spans="1:28">
      <c r="A21" s="130" t="str">
        <f t="shared" si="0"/>
        <v>- -</v>
      </c>
      <c r="D21" s="140"/>
      <c r="E21" s="136" t="str">
        <f t="shared" si="5"/>
        <v/>
      </c>
      <c r="F21" s="133">
        <f t="shared" si="6"/>
        <v>0</v>
      </c>
      <c r="G21" s="133">
        <f t="shared" si="7"/>
        <v>0</v>
      </c>
      <c r="H21" s="549" t="str">
        <f t="shared" si="8"/>
        <v>- -</v>
      </c>
      <c r="I21" s="548">
        <f t="shared" si="9"/>
        <v>0</v>
      </c>
      <c r="J21" s="548">
        <f t="shared" si="10"/>
        <v>0</v>
      </c>
      <c r="K21" s="450"/>
      <c r="L21" s="450"/>
      <c r="M21" s="450"/>
      <c r="N21" s="450"/>
      <c r="O21" s="450"/>
      <c r="P21" s="450"/>
      <c r="Q21" s="450"/>
      <c r="R21" s="13">
        <v>16</v>
      </c>
      <c r="S21" s="450"/>
    </row>
    <row r="22" spans="1:28">
      <c r="A22" s="130" t="str">
        <f t="shared" si="0"/>
        <v>- -</v>
      </c>
      <c r="C22" s="129" t="s">
        <v>22</v>
      </c>
      <c r="D22" s="140" t="s">
        <v>228</v>
      </c>
      <c r="E22" s="136" t="str">
        <f t="shared" si="5"/>
        <v>Business kilometres</v>
      </c>
      <c r="F22" s="133">
        <f t="shared" si="6"/>
        <v>19</v>
      </c>
      <c r="G22" s="133">
        <f t="shared" si="7"/>
        <v>21</v>
      </c>
      <c r="H22" s="549" t="str">
        <f t="shared" si="8"/>
        <v>- -</v>
      </c>
      <c r="I22" s="548">
        <f t="shared" si="9"/>
        <v>0</v>
      </c>
      <c r="J22" s="548">
        <f t="shared" si="10"/>
        <v>0</v>
      </c>
      <c r="K22" s="450"/>
      <c r="L22" s="450"/>
      <c r="M22" s="450"/>
      <c r="N22" s="450"/>
      <c r="O22" s="450"/>
      <c r="P22" s="450"/>
      <c r="Q22" s="450"/>
      <c r="R22" s="13">
        <v>17</v>
      </c>
      <c r="S22" s="450"/>
    </row>
    <row r="23" spans="1:28">
      <c r="A23" s="130" t="str">
        <f t="shared" si="0"/>
        <v>- -</v>
      </c>
      <c r="C23" s="129" t="s">
        <v>54</v>
      </c>
      <c r="D23" s="140" t="s">
        <v>229</v>
      </c>
      <c r="E23" s="136" t="str">
        <f t="shared" si="5"/>
        <v>Business kilometres driven</v>
      </c>
      <c r="F23" s="133">
        <f t="shared" si="6"/>
        <v>26</v>
      </c>
      <c r="G23" s="133">
        <f t="shared" si="7"/>
        <v>31</v>
      </c>
      <c r="H23" s="549" t="str">
        <f t="shared" si="8"/>
        <v>- -</v>
      </c>
      <c r="I23" s="548">
        <f t="shared" si="9"/>
        <v>0</v>
      </c>
      <c r="J23" s="548">
        <f t="shared" si="10"/>
        <v>0</v>
      </c>
      <c r="K23" s="450"/>
      <c r="L23" s="450"/>
      <c r="M23" s="450"/>
      <c r="N23" s="450"/>
      <c r="O23" s="450"/>
      <c r="P23" s="450"/>
      <c r="Q23" s="450"/>
      <c r="R23" s="13">
        <v>18</v>
      </c>
      <c r="S23" s="450"/>
    </row>
    <row r="24" spans="1:28">
      <c r="A24" s="130" t="str">
        <f t="shared" si="0"/>
        <v>- -</v>
      </c>
      <c r="C24" s="129" t="s">
        <v>78</v>
      </c>
      <c r="D24" s="140" t="s">
        <v>332</v>
      </c>
      <c r="E24" s="136" t="str">
        <f t="shared" si="5"/>
        <v>Business km</v>
      </c>
      <c r="F24" s="133">
        <f t="shared" si="6"/>
        <v>11</v>
      </c>
      <c r="G24" s="133">
        <f t="shared" si="7"/>
        <v>13</v>
      </c>
      <c r="H24" s="549" t="str">
        <f t="shared" si="8"/>
        <v>- -</v>
      </c>
      <c r="I24" s="548">
        <f t="shared" si="9"/>
        <v>0</v>
      </c>
      <c r="J24" s="548">
        <f t="shared" si="10"/>
        <v>0</v>
      </c>
      <c r="K24" s="450"/>
      <c r="L24" s="450"/>
      <c r="M24" s="450"/>
      <c r="N24" s="450"/>
      <c r="O24" s="450"/>
      <c r="P24" s="450"/>
      <c r="Q24" s="450"/>
      <c r="R24" s="13">
        <v>19</v>
      </c>
      <c r="S24" s="450"/>
    </row>
    <row r="25" spans="1:28" ht="25.5">
      <c r="A25" s="130" t="str">
        <f t="shared" si="0"/>
        <v>May begin or end with a blank space</v>
      </c>
      <c r="C25" s="129" t="s">
        <v>194</v>
      </c>
      <c r="D25" s="140" t="s">
        <v>301</v>
      </c>
      <c r="E25" s="136" t="str">
        <f t="shared" si="5"/>
        <v xml:space="preserve"> can reduce your automobile benefit for EITHER </v>
      </c>
      <c r="F25" s="133">
        <f t="shared" si="6"/>
        <v>47</v>
      </c>
      <c r="G25" s="133">
        <f t="shared" si="7"/>
        <v>55</v>
      </c>
      <c r="H25" s="549" t="str">
        <f t="shared" si="8"/>
        <v>- -</v>
      </c>
      <c r="I25" s="548">
        <f t="shared" si="9"/>
        <v>2</v>
      </c>
      <c r="J25" s="548">
        <f t="shared" si="10"/>
        <v>2</v>
      </c>
      <c r="K25" s="450"/>
      <c r="L25" s="450"/>
      <c r="M25" s="450"/>
      <c r="N25" s="450"/>
      <c r="O25" s="450"/>
      <c r="P25" s="450"/>
      <c r="Q25" s="450"/>
      <c r="R25" s="13"/>
      <c r="S25" s="450"/>
    </row>
    <row r="26" spans="1:28">
      <c r="A26" s="130" t="str">
        <f t="shared" si="0"/>
        <v>- -</v>
      </c>
      <c r="C26" s="129" t="s">
        <v>103</v>
      </c>
      <c r="D26" s="140" t="s">
        <v>230</v>
      </c>
      <c r="E26" s="136" t="str">
        <f t="shared" si="5"/>
        <v>◄ ◄ ◄ ◄ Cannot skip any days</v>
      </c>
      <c r="F26" s="133">
        <f t="shared" si="6"/>
        <v>28</v>
      </c>
      <c r="G26" s="133">
        <f t="shared" si="7"/>
        <v>34</v>
      </c>
      <c r="H26" s="549" t="str">
        <f t="shared" si="8"/>
        <v>- -</v>
      </c>
      <c r="I26" s="548">
        <f t="shared" si="9"/>
        <v>0</v>
      </c>
      <c r="J26" s="548">
        <f t="shared" si="10"/>
        <v>0</v>
      </c>
      <c r="K26" s="450"/>
      <c r="L26" s="450"/>
      <c r="M26" s="450"/>
      <c r="N26" s="450"/>
      <c r="O26" s="450"/>
      <c r="P26" s="450"/>
      <c r="Q26" s="450"/>
      <c r="R26" s="13">
        <v>20</v>
      </c>
      <c r="S26" s="450"/>
    </row>
    <row r="27" spans="1:28">
      <c r="A27" s="130" t="str">
        <f t="shared" si="0"/>
        <v>- -</v>
      </c>
      <c r="C27" s="129" t="s">
        <v>80</v>
      </c>
      <c r="D27" s="140" t="s">
        <v>231</v>
      </c>
      <c r="E27" s="136" t="str">
        <f t="shared" si="5"/>
        <v>Car 1</v>
      </c>
      <c r="F27" s="133">
        <f t="shared" si="6"/>
        <v>5</v>
      </c>
      <c r="G27" s="133">
        <f t="shared" si="7"/>
        <v>12</v>
      </c>
      <c r="H27" s="549" t="str">
        <f t="shared" si="8"/>
        <v>- -</v>
      </c>
      <c r="I27" s="548">
        <f t="shared" si="9"/>
        <v>0</v>
      </c>
      <c r="J27" s="548">
        <f t="shared" si="10"/>
        <v>0</v>
      </c>
      <c r="K27" s="450"/>
      <c r="L27" s="450"/>
      <c r="M27" s="450"/>
      <c r="N27" s="450"/>
      <c r="O27" s="450"/>
      <c r="P27" s="450"/>
      <c r="Q27" s="450"/>
      <c r="R27" s="13">
        <v>21</v>
      </c>
      <c r="S27" s="450"/>
    </row>
    <row r="28" spans="1:28">
      <c r="A28" s="130" t="str">
        <f t="shared" si="0"/>
        <v>- -</v>
      </c>
      <c r="C28" s="129" t="s">
        <v>81</v>
      </c>
      <c r="D28" s="140" t="s">
        <v>232</v>
      </c>
      <c r="E28" s="136" t="str">
        <f t="shared" si="5"/>
        <v>Car 2</v>
      </c>
      <c r="F28" s="133">
        <f t="shared" si="6"/>
        <v>5</v>
      </c>
      <c r="G28" s="133">
        <f t="shared" si="7"/>
        <v>12</v>
      </c>
      <c r="H28" s="549" t="str">
        <f t="shared" si="8"/>
        <v>- -</v>
      </c>
      <c r="I28" s="548">
        <f t="shared" si="9"/>
        <v>0</v>
      </c>
      <c r="J28" s="548">
        <f t="shared" si="10"/>
        <v>0</v>
      </c>
      <c r="K28" s="450"/>
      <c r="L28" s="450"/>
      <c r="M28" s="450"/>
      <c r="N28" s="450"/>
      <c r="O28" s="450"/>
      <c r="P28" s="450"/>
      <c r="Q28" s="450"/>
      <c r="R28" s="13">
        <v>22</v>
      </c>
      <c r="S28" s="450"/>
    </row>
    <row r="29" spans="1:28" s="132" customFormat="1">
      <c r="A29" s="130" t="str">
        <f t="shared" si="0"/>
        <v>- -</v>
      </c>
      <c r="B29" s="130"/>
      <c r="C29" s="129" t="s">
        <v>82</v>
      </c>
      <c r="D29" s="140" t="s">
        <v>233</v>
      </c>
      <c r="E29" s="136" t="str">
        <f t="shared" si="5"/>
        <v>Car 3</v>
      </c>
      <c r="F29" s="133">
        <f t="shared" si="6"/>
        <v>5</v>
      </c>
      <c r="G29" s="133">
        <f t="shared" si="7"/>
        <v>12</v>
      </c>
      <c r="H29" s="549" t="str">
        <f t="shared" si="8"/>
        <v>- -</v>
      </c>
      <c r="I29" s="548">
        <f t="shared" si="9"/>
        <v>0</v>
      </c>
      <c r="J29" s="548">
        <f t="shared" si="10"/>
        <v>0</v>
      </c>
      <c r="K29" s="450"/>
      <c r="L29" s="450"/>
      <c r="M29" s="450"/>
      <c r="N29" s="450"/>
      <c r="O29" s="450"/>
      <c r="P29" s="450"/>
      <c r="Q29" s="450"/>
      <c r="R29" s="13">
        <v>23</v>
      </c>
      <c r="S29" s="450"/>
      <c r="T29"/>
      <c r="U29"/>
      <c r="V29"/>
      <c r="W29"/>
      <c r="X29"/>
      <c r="Y29"/>
      <c r="Z29"/>
      <c r="AA29"/>
      <c r="AB29"/>
    </row>
    <row r="30" spans="1:28">
      <c r="A30" s="130" t="str">
        <f t="shared" si="0"/>
        <v>- -</v>
      </c>
      <c r="C30" s="129" t="s">
        <v>83</v>
      </c>
      <c r="D30" s="140" t="s">
        <v>234</v>
      </c>
      <c r="E30" s="136" t="str">
        <f t="shared" si="5"/>
        <v>Car 4</v>
      </c>
      <c r="F30" s="133">
        <f t="shared" si="6"/>
        <v>5</v>
      </c>
      <c r="G30" s="133">
        <f t="shared" si="7"/>
        <v>12</v>
      </c>
      <c r="H30" s="549" t="str">
        <f t="shared" si="8"/>
        <v>- -</v>
      </c>
      <c r="I30" s="548">
        <f t="shared" si="9"/>
        <v>0</v>
      </c>
      <c r="J30" s="548">
        <f t="shared" si="10"/>
        <v>0</v>
      </c>
      <c r="K30" s="450"/>
      <c r="L30" s="450"/>
      <c r="M30" s="450"/>
      <c r="N30" s="450"/>
      <c r="O30" s="450"/>
      <c r="P30" s="450"/>
      <c r="Q30" s="450"/>
      <c r="R30" s="13">
        <v>24</v>
      </c>
      <c r="S30" s="450"/>
    </row>
    <row r="31" spans="1:28">
      <c r="A31" s="130" t="str">
        <f t="shared" si="0"/>
        <v>- -</v>
      </c>
      <c r="C31" s="129" t="s">
        <v>84</v>
      </c>
      <c r="D31" s="140" t="s">
        <v>235</v>
      </c>
      <c r="E31" s="136" t="str">
        <f t="shared" si="5"/>
        <v>Car 5</v>
      </c>
      <c r="F31" s="133">
        <f t="shared" si="6"/>
        <v>5</v>
      </c>
      <c r="G31" s="133">
        <f t="shared" si="7"/>
        <v>12</v>
      </c>
      <c r="H31" s="549" t="str">
        <f t="shared" si="8"/>
        <v>- -</v>
      </c>
      <c r="I31" s="548">
        <f t="shared" si="9"/>
        <v>0</v>
      </c>
      <c r="J31" s="548">
        <f t="shared" si="10"/>
        <v>0</v>
      </c>
      <c r="K31" s="450"/>
      <c r="L31" s="450"/>
      <c r="M31" s="450"/>
      <c r="N31" s="450"/>
      <c r="O31" s="450"/>
      <c r="P31" s="450"/>
      <c r="Q31" s="450"/>
      <c r="R31" s="13">
        <v>25</v>
      </c>
      <c r="S31" s="450"/>
    </row>
    <row r="32" spans="1:28">
      <c r="A32" s="130" t="str">
        <f t="shared" si="0"/>
        <v>- -</v>
      </c>
      <c r="C32" s="129" t="s">
        <v>85</v>
      </c>
      <c r="D32" s="140" t="s">
        <v>236</v>
      </c>
      <c r="E32" s="136" t="str">
        <f t="shared" si="5"/>
        <v>Car 6</v>
      </c>
      <c r="F32" s="133">
        <f t="shared" si="6"/>
        <v>5</v>
      </c>
      <c r="G32" s="133">
        <f t="shared" si="7"/>
        <v>12</v>
      </c>
      <c r="H32" s="549" t="str">
        <f t="shared" si="8"/>
        <v>- -</v>
      </c>
      <c r="I32" s="548">
        <f t="shared" si="9"/>
        <v>0</v>
      </c>
      <c r="J32" s="548">
        <f t="shared" si="10"/>
        <v>0</v>
      </c>
      <c r="K32" s="450"/>
      <c r="L32" s="450"/>
      <c r="M32" s="450"/>
      <c r="N32" s="450"/>
      <c r="O32" s="450"/>
      <c r="P32" s="450"/>
      <c r="Q32" s="450"/>
      <c r="R32" s="13">
        <v>26</v>
      </c>
      <c r="S32" s="450"/>
    </row>
    <row r="33" spans="1:19">
      <c r="A33" s="130" t="str">
        <f t="shared" si="0"/>
        <v>- -</v>
      </c>
      <c r="C33" s="129"/>
      <c r="D33" s="140"/>
      <c r="E33" s="136" t="str">
        <f t="shared" si="5"/>
        <v/>
      </c>
      <c r="F33" s="133">
        <f t="shared" si="6"/>
        <v>0</v>
      </c>
      <c r="G33" s="133">
        <f t="shared" si="7"/>
        <v>0</v>
      </c>
      <c r="H33" s="549" t="str">
        <f t="shared" si="8"/>
        <v>- -</v>
      </c>
      <c r="I33" s="548">
        <f t="shared" si="9"/>
        <v>0</v>
      </c>
      <c r="J33" s="548">
        <f t="shared" si="10"/>
        <v>0</v>
      </c>
      <c r="K33" s="450"/>
      <c r="L33" s="450"/>
      <c r="M33" s="450"/>
      <c r="N33" s="450"/>
      <c r="O33" s="450"/>
      <c r="P33" s="450"/>
      <c r="Q33" s="450"/>
      <c r="R33" s="13">
        <v>27</v>
      </c>
      <c r="S33" s="450"/>
    </row>
    <row r="34" spans="1:19" ht="25.5">
      <c r="A34" s="130" t="str">
        <f t="shared" si="0"/>
        <v>- -</v>
      </c>
      <c r="C34" s="129" t="s">
        <v>448</v>
      </c>
      <c r="D34" s="140" t="s">
        <v>237</v>
      </c>
      <c r="E34" s="136" t="str">
        <f t="shared" si="5"/>
        <v>Car expenses and benefits log</v>
      </c>
      <c r="F34" s="133">
        <f t="shared" si="6"/>
        <v>29</v>
      </c>
      <c r="G34" s="133">
        <f t="shared" si="7"/>
        <v>50</v>
      </c>
      <c r="H34" s="549" t="str">
        <f t="shared" si="8"/>
        <v>- -</v>
      </c>
      <c r="I34" s="548">
        <f t="shared" si="9"/>
        <v>0</v>
      </c>
      <c r="J34" s="548">
        <f t="shared" si="10"/>
        <v>0</v>
      </c>
      <c r="K34" s="450"/>
      <c r="L34" s="450"/>
      <c r="M34" s="450"/>
      <c r="N34" s="450"/>
      <c r="O34" s="450"/>
      <c r="P34" s="450"/>
      <c r="Q34" s="450"/>
      <c r="R34" s="13">
        <v>28</v>
      </c>
      <c r="S34" s="450"/>
    </row>
    <row r="35" spans="1:19" ht="25.5">
      <c r="A35" s="130" t="str">
        <f t="shared" si="0"/>
        <v>- -</v>
      </c>
      <c r="C35" s="129" t="s">
        <v>449</v>
      </c>
      <c r="D35" s="140" t="s">
        <v>238</v>
      </c>
      <c r="E35" s="136" t="str">
        <f t="shared" si="5"/>
        <v>Car expenses and benefits log – Annual summary</v>
      </c>
      <c r="F35" s="133">
        <f t="shared" si="6"/>
        <v>46</v>
      </c>
      <c r="G35" s="133">
        <f t="shared" si="7"/>
        <v>68</v>
      </c>
      <c r="H35" s="549" t="str">
        <f t="shared" si="8"/>
        <v>- -</v>
      </c>
      <c r="I35" s="548">
        <f t="shared" si="9"/>
        <v>0</v>
      </c>
      <c r="J35" s="548">
        <f t="shared" si="10"/>
        <v>0</v>
      </c>
      <c r="K35" s="450"/>
      <c r="L35" s="450"/>
      <c r="M35" s="450"/>
      <c r="N35" s="450"/>
      <c r="O35" s="450"/>
      <c r="P35" s="450"/>
      <c r="Q35" s="450"/>
      <c r="R35" s="13">
        <v>29</v>
      </c>
      <c r="S35" s="450"/>
    </row>
    <row r="36" spans="1:19">
      <c r="A36" s="130" t="str">
        <f t="shared" si="0"/>
        <v>- -</v>
      </c>
      <c r="C36" s="129" t="s">
        <v>185</v>
      </c>
      <c r="D36" s="140" t="s">
        <v>239</v>
      </c>
      <c r="E36" s="136" t="str">
        <f t="shared" si="5"/>
        <v>Cars used*</v>
      </c>
      <c r="F36" s="133">
        <f t="shared" si="6"/>
        <v>10</v>
      </c>
      <c r="G36" s="133">
        <f t="shared" si="7"/>
        <v>22</v>
      </c>
      <c r="H36" s="549" t="str">
        <f t="shared" si="8"/>
        <v>- -</v>
      </c>
      <c r="I36" s="548">
        <f t="shared" si="9"/>
        <v>0</v>
      </c>
      <c r="J36" s="548">
        <f t="shared" si="10"/>
        <v>0</v>
      </c>
      <c r="K36" s="450"/>
      <c r="L36" s="450"/>
      <c r="M36" s="450"/>
      <c r="N36" s="450"/>
      <c r="O36" s="450"/>
      <c r="P36" s="450"/>
      <c r="Q36" s="450"/>
      <c r="R36" s="13">
        <v>30</v>
      </c>
      <c r="S36" s="450"/>
    </row>
    <row r="37" spans="1:19">
      <c r="A37" s="130" t="str">
        <f t="shared" si="0"/>
        <v>- -</v>
      </c>
      <c r="C37" s="129" t="s">
        <v>124</v>
      </c>
      <c r="D37" s="140" t="s">
        <v>240</v>
      </c>
      <c r="E37" s="136" t="str">
        <f t="shared" si="5"/>
        <v>Check</v>
      </c>
      <c r="F37" s="133">
        <f t="shared" si="6"/>
        <v>5</v>
      </c>
      <c r="G37" s="133">
        <f t="shared" si="7"/>
        <v>8</v>
      </c>
      <c r="H37" s="549" t="str">
        <f t="shared" si="8"/>
        <v>- -</v>
      </c>
      <c r="I37" s="548">
        <f t="shared" si="9"/>
        <v>0</v>
      </c>
      <c r="J37" s="548">
        <f t="shared" si="10"/>
        <v>0</v>
      </c>
      <c r="K37" s="450"/>
      <c r="L37" s="450"/>
      <c r="M37" s="450"/>
      <c r="N37" s="450"/>
      <c r="O37" s="450"/>
      <c r="P37" s="450"/>
      <c r="Q37" s="450"/>
      <c r="R37" s="13">
        <v>31</v>
      </c>
      <c r="S37" s="450"/>
    </row>
    <row r="38" spans="1:19">
      <c r="A38" s="130" t="str">
        <f t="shared" si="0"/>
        <v>- -</v>
      </c>
      <c r="C38" s="135" t="s">
        <v>44</v>
      </c>
      <c r="D38" s="140" t="s">
        <v>241</v>
      </c>
      <c r="E38" s="136" t="str">
        <f t="shared" si="5"/>
        <v>Check darker cells</v>
      </c>
      <c r="F38" s="133">
        <f t="shared" si="6"/>
        <v>18</v>
      </c>
      <c r="G38" s="133">
        <f t="shared" si="7"/>
        <v>29</v>
      </c>
      <c r="H38" s="549" t="str">
        <f t="shared" si="8"/>
        <v>- -</v>
      </c>
      <c r="I38" s="548">
        <f t="shared" si="9"/>
        <v>0</v>
      </c>
      <c r="J38" s="548">
        <f t="shared" si="10"/>
        <v>0</v>
      </c>
      <c r="K38" s="450"/>
      <c r="L38" s="450"/>
      <c r="M38" s="450"/>
      <c r="N38" s="450"/>
      <c r="O38" s="450"/>
      <c r="P38" s="450"/>
      <c r="Q38" s="450"/>
      <c r="R38" s="13">
        <v>32</v>
      </c>
      <c r="S38" s="450"/>
    </row>
    <row r="39" spans="1:19">
      <c r="A39" s="130" t="str">
        <f t="shared" si="0"/>
        <v>- -</v>
      </c>
      <c r="C39" s="135" t="s">
        <v>160</v>
      </c>
      <c r="D39" s="140" t="s">
        <v>242</v>
      </c>
      <c r="E39" s="136" t="str">
        <f t="shared" si="5"/>
        <v>Check END</v>
      </c>
      <c r="F39" s="133">
        <f t="shared" si="6"/>
        <v>9</v>
      </c>
      <c r="G39" s="133">
        <f t="shared" si="7"/>
        <v>12</v>
      </c>
      <c r="H39" s="549" t="str">
        <f t="shared" si="8"/>
        <v>- -</v>
      </c>
      <c r="I39" s="548">
        <f t="shared" si="9"/>
        <v>0</v>
      </c>
      <c r="J39" s="548">
        <f t="shared" si="10"/>
        <v>0</v>
      </c>
      <c r="K39" s="450"/>
      <c r="L39" s="450"/>
      <c r="M39" s="450"/>
      <c r="N39" s="450"/>
      <c r="O39" s="450"/>
      <c r="P39" s="450"/>
      <c r="Q39" s="450"/>
      <c r="R39" s="13">
        <v>33</v>
      </c>
      <c r="S39" s="450"/>
    </row>
    <row r="40" spans="1:19" ht="25.5">
      <c r="A40" s="130" t="str">
        <f t="shared" si="0"/>
        <v>- -</v>
      </c>
      <c r="C40" s="135" t="s">
        <v>192</v>
      </c>
      <c r="D40" s="140" t="s">
        <v>243</v>
      </c>
      <c r="E40" s="136" t="str">
        <f t="shared" si="5"/>
        <v>Check individual start and end km entries.</v>
      </c>
      <c r="F40" s="133">
        <f t="shared" si="6"/>
        <v>42</v>
      </c>
      <c r="G40" s="133">
        <f t="shared" si="7"/>
        <v>41</v>
      </c>
      <c r="H40" s="549" t="str">
        <f t="shared" si="8"/>
        <v>- -</v>
      </c>
      <c r="I40" s="548">
        <f t="shared" si="9"/>
        <v>0</v>
      </c>
      <c r="J40" s="548">
        <f t="shared" si="10"/>
        <v>0</v>
      </c>
      <c r="K40" s="450"/>
      <c r="L40" s="450"/>
      <c r="M40" s="450"/>
      <c r="N40" s="450"/>
      <c r="O40" s="450"/>
      <c r="P40" s="450"/>
      <c r="Q40" s="450"/>
      <c r="R40" s="13">
        <v>34</v>
      </c>
      <c r="S40" s="450"/>
    </row>
    <row r="41" spans="1:19">
      <c r="A41" s="130" t="str">
        <f t="shared" si="0"/>
        <v>- -</v>
      </c>
      <c r="C41" s="129" t="s">
        <v>155</v>
      </c>
      <c r="D41" s="140" t="s">
        <v>244</v>
      </c>
      <c r="E41" s="136" t="str">
        <f t="shared" si="5"/>
        <v>Check start</v>
      </c>
      <c r="F41" s="133">
        <f t="shared" si="6"/>
        <v>11</v>
      </c>
      <c r="G41" s="133">
        <f t="shared" si="7"/>
        <v>14</v>
      </c>
      <c r="H41" s="549" t="str">
        <f t="shared" si="8"/>
        <v>- -</v>
      </c>
      <c r="I41" s="548">
        <f t="shared" si="9"/>
        <v>0</v>
      </c>
      <c r="J41" s="548">
        <f t="shared" si="10"/>
        <v>0</v>
      </c>
      <c r="K41" s="450"/>
      <c r="L41" s="450"/>
      <c r="M41" s="450"/>
      <c r="N41" s="450"/>
      <c r="O41" s="450"/>
      <c r="P41" s="450"/>
      <c r="Q41" s="450"/>
      <c r="R41" s="13">
        <v>35</v>
      </c>
      <c r="S41" s="450"/>
    </row>
    <row r="42" spans="1:19">
      <c r="A42" s="130" t="str">
        <f t="shared" si="0"/>
        <v>- -</v>
      </c>
      <c r="C42" s="129" t="s">
        <v>159</v>
      </c>
      <c r="D42" s="140" t="s">
        <v>245</v>
      </c>
      <c r="E42" s="136" t="str">
        <f t="shared" si="5"/>
        <v>Check START</v>
      </c>
      <c r="F42" s="133">
        <f t="shared" si="6"/>
        <v>11</v>
      </c>
      <c r="G42" s="133">
        <f t="shared" si="7"/>
        <v>14</v>
      </c>
      <c r="H42" s="549" t="str">
        <f t="shared" si="8"/>
        <v>- -</v>
      </c>
      <c r="I42" s="548">
        <f t="shared" si="9"/>
        <v>0</v>
      </c>
      <c r="J42" s="548">
        <f t="shared" si="10"/>
        <v>0</v>
      </c>
      <c r="K42" s="450"/>
      <c r="L42" s="450"/>
      <c r="M42" s="450"/>
      <c r="N42" s="450"/>
      <c r="O42" s="450"/>
      <c r="P42" s="450"/>
      <c r="Q42" s="450"/>
      <c r="R42" s="13">
        <v>36</v>
      </c>
      <c r="S42" s="450"/>
    </row>
    <row r="43" spans="1:19" ht="38.25">
      <c r="A43" s="130" t="str">
        <f t="shared" si="0"/>
        <v>- -</v>
      </c>
      <c r="C43" s="493" t="s">
        <v>188</v>
      </c>
      <c r="D43" s="494"/>
      <c r="E43" s="136" t="str">
        <f t="shared" si="5"/>
        <v>NO LONGER NEEDED; DO NOT TRANSLATE Check start against end of previous year</v>
      </c>
      <c r="F43" s="133">
        <f t="shared" si="6"/>
        <v>75</v>
      </c>
      <c r="G43" s="133">
        <f t="shared" si="7"/>
        <v>0</v>
      </c>
      <c r="H43" s="549" t="str">
        <f t="shared" si="8"/>
        <v>- -</v>
      </c>
      <c r="I43" s="548">
        <f t="shared" si="9"/>
        <v>0</v>
      </c>
      <c r="J43" s="548">
        <f t="shared" si="10"/>
        <v>0</v>
      </c>
      <c r="K43" s="450"/>
      <c r="L43" s="450"/>
      <c r="M43" s="450"/>
      <c r="N43" s="450"/>
      <c r="O43" s="450"/>
      <c r="P43" s="450"/>
      <c r="Q43" s="450"/>
      <c r="R43" s="13">
        <v>37</v>
      </c>
      <c r="S43" s="450"/>
    </row>
    <row r="44" spans="1:19" ht="25.5">
      <c r="A44" s="130" t="str">
        <f t="shared" si="0"/>
        <v>- -</v>
      </c>
      <c r="C44" s="129" t="s">
        <v>190</v>
      </c>
      <c r="D44" s="140" t="s">
        <v>246</v>
      </c>
      <c r="E44" s="136" t="str">
        <f t="shared" si="5"/>
        <v>Check end against largest reading in this month</v>
      </c>
      <c r="F44" s="133">
        <f t="shared" si="6"/>
        <v>47</v>
      </c>
      <c r="G44" s="133">
        <f t="shared" si="7"/>
        <v>54</v>
      </c>
      <c r="H44" s="549" t="str">
        <f t="shared" si="8"/>
        <v>- -</v>
      </c>
      <c r="I44" s="548">
        <f t="shared" si="9"/>
        <v>0</v>
      </c>
      <c r="J44" s="548">
        <f t="shared" si="10"/>
        <v>0</v>
      </c>
      <c r="K44" s="450"/>
      <c r="L44" s="450"/>
      <c r="M44" s="450"/>
      <c r="N44" s="450"/>
      <c r="O44" s="450"/>
      <c r="P44" s="450"/>
      <c r="Q44" s="450"/>
      <c r="R44" s="13">
        <v>38</v>
      </c>
      <c r="S44" s="450"/>
    </row>
    <row r="45" spans="1:19" ht="25.5">
      <c r="A45" s="130" t="str">
        <f t="shared" si="0"/>
        <v>- -</v>
      </c>
      <c r="C45" s="129" t="s">
        <v>378</v>
      </c>
      <c r="D45" s="588" t="s">
        <v>379</v>
      </c>
      <c r="E45" s="136" t="str">
        <f t="shared" si="5"/>
        <v>Common odometer problems – diagnostics (to help you detect errors)</v>
      </c>
      <c r="F45" s="133">
        <f t="shared" si="6"/>
        <v>66</v>
      </c>
      <c r="G45" s="133">
        <f t="shared" si="7"/>
        <v>77</v>
      </c>
      <c r="H45" s="549" t="str">
        <f t="shared" si="8"/>
        <v>- -</v>
      </c>
      <c r="I45" s="548">
        <f t="shared" si="9"/>
        <v>0</v>
      </c>
      <c r="J45" s="548">
        <f t="shared" si="10"/>
        <v>0</v>
      </c>
      <c r="K45" s="450"/>
      <c r="L45" s="450"/>
      <c r="M45" s="450"/>
      <c r="N45" s="450"/>
      <c r="O45" s="450"/>
      <c r="P45" s="450"/>
      <c r="Q45" s="450"/>
      <c r="R45" s="13">
        <v>39</v>
      </c>
      <c r="S45" s="450"/>
    </row>
    <row r="46" spans="1:19" ht="25.5">
      <c r="A46" s="130" t="str">
        <f t="shared" si="0"/>
        <v>- -</v>
      </c>
      <c r="C46" s="129" t="s">
        <v>2</v>
      </c>
      <c r="D46" s="140" t="s">
        <v>247</v>
      </c>
      <c r="E46" s="136" t="str">
        <f t="shared" si="5"/>
        <v>Complete this summary at the end of each month:</v>
      </c>
      <c r="F46" s="133">
        <f t="shared" si="6"/>
        <v>47</v>
      </c>
      <c r="G46" s="133">
        <f t="shared" si="7"/>
        <v>45</v>
      </c>
      <c r="H46" s="549" t="str">
        <f t="shared" si="8"/>
        <v>- -</v>
      </c>
      <c r="I46" s="548">
        <f t="shared" si="9"/>
        <v>0</v>
      </c>
      <c r="J46" s="548">
        <f t="shared" si="10"/>
        <v>0</v>
      </c>
      <c r="K46" s="450"/>
      <c r="L46" s="450"/>
      <c r="M46" s="450"/>
      <c r="N46" s="450"/>
      <c r="O46" s="450"/>
      <c r="P46" s="450"/>
      <c r="Q46" s="450"/>
      <c r="R46" s="13">
        <v>40</v>
      </c>
      <c r="S46" s="450"/>
    </row>
    <row r="47" spans="1:19" ht="63.75">
      <c r="A47" s="130" t="str">
        <f>IF(LEN(C47)-LEN(TRIM(C47))&gt;0,"May begin or end with a blank space","- -")</f>
        <v>- -</v>
      </c>
      <c r="C47" s="129" t="s">
        <v>186</v>
      </c>
      <c r="D47" s="140" t="s">
        <v>317</v>
      </c>
      <c r="E47" s="136" t="str">
        <f t="shared" si="5"/>
        <v>* Counts use of different cars. For instance, starting with car 1, switching to car 2 and then back to car 3 yields a count of 3.</v>
      </c>
      <c r="F47" s="133">
        <f t="shared" si="6"/>
        <v>129</v>
      </c>
      <c r="G47" s="133">
        <f t="shared" si="7"/>
        <v>196</v>
      </c>
      <c r="H47" s="549" t="str">
        <f t="shared" si="8"/>
        <v>- -</v>
      </c>
      <c r="I47" s="548">
        <f t="shared" si="9"/>
        <v>0</v>
      </c>
      <c r="J47" s="548">
        <f t="shared" si="10"/>
        <v>0</v>
      </c>
      <c r="K47" s="450"/>
      <c r="L47" s="450"/>
      <c r="M47" s="450"/>
      <c r="N47" s="450"/>
      <c r="O47" s="450"/>
      <c r="P47" s="450"/>
      <c r="Q47" s="450"/>
      <c r="R47" s="13">
        <v>40</v>
      </c>
      <c r="S47" s="450"/>
    </row>
    <row r="48" spans="1:19">
      <c r="A48" s="130" t="str">
        <f t="shared" si="0"/>
        <v>- -</v>
      </c>
      <c r="C48" s="130" t="s">
        <v>174</v>
      </c>
      <c r="D48" s="140" t="s">
        <v>248</v>
      </c>
      <c r="E48" s="136" t="str">
        <f t="shared" si="5"/>
        <v>Date (dd)</v>
      </c>
      <c r="F48" s="133">
        <f t="shared" si="6"/>
        <v>9</v>
      </c>
      <c r="G48" s="133">
        <f t="shared" si="7"/>
        <v>9</v>
      </c>
      <c r="H48" s="549" t="str">
        <f t="shared" si="8"/>
        <v>- -</v>
      </c>
      <c r="I48" s="548">
        <f t="shared" si="9"/>
        <v>0</v>
      </c>
      <c r="J48" s="548">
        <f t="shared" si="10"/>
        <v>0</v>
      </c>
    </row>
    <row r="49" spans="1:26">
      <c r="A49" s="130" t="str">
        <f t="shared" si="0"/>
        <v>- -</v>
      </c>
      <c r="C49" s="129" t="s">
        <v>26</v>
      </c>
      <c r="D49" s="140" t="s">
        <v>249</v>
      </c>
      <c r="E49" s="136" t="str">
        <f t="shared" si="5"/>
        <v>Day</v>
      </c>
      <c r="F49" s="133">
        <f t="shared" si="6"/>
        <v>3</v>
      </c>
      <c r="G49" s="133">
        <f t="shared" si="7"/>
        <v>4</v>
      </c>
      <c r="H49" s="549" t="str">
        <f t="shared" si="8"/>
        <v>- -</v>
      </c>
      <c r="I49" s="548">
        <f t="shared" si="9"/>
        <v>0</v>
      </c>
      <c r="J49" s="548">
        <f t="shared" si="10"/>
        <v>0</v>
      </c>
      <c r="K49" s="450"/>
      <c r="L49" s="450"/>
      <c r="M49" s="450"/>
      <c r="N49" s="450"/>
      <c r="O49" s="450"/>
      <c r="P49" s="450"/>
      <c r="Q49" s="450"/>
      <c r="R49" s="13">
        <v>41</v>
      </c>
      <c r="S49" s="450"/>
    </row>
    <row r="50" spans="1:26">
      <c r="A50" s="130" t="str">
        <f t="shared" si="0"/>
        <v>- -</v>
      </c>
      <c r="C50" s="129" t="s">
        <v>102</v>
      </c>
      <c r="D50" s="588" t="s">
        <v>377</v>
      </c>
      <c r="E50" s="136" t="str">
        <f t="shared" si="5"/>
        <v>◄ ◄ ◄ ◄ Days out of sequence</v>
      </c>
      <c r="F50" s="133">
        <f t="shared" si="6"/>
        <v>28</v>
      </c>
      <c r="G50" s="133">
        <f t="shared" si="7"/>
        <v>26</v>
      </c>
      <c r="H50" s="549" t="str">
        <f t="shared" si="8"/>
        <v>- -</v>
      </c>
      <c r="I50" s="548">
        <f t="shared" si="9"/>
        <v>0</v>
      </c>
      <c r="J50" s="548">
        <f t="shared" si="10"/>
        <v>0</v>
      </c>
      <c r="K50" s="450"/>
      <c r="L50" s="450"/>
      <c r="M50" s="450"/>
      <c r="N50" s="450"/>
      <c r="O50" s="450"/>
      <c r="P50" s="450"/>
      <c r="Q50" s="450"/>
      <c r="R50" s="13">
        <v>43</v>
      </c>
      <c r="S50" s="450"/>
    </row>
    <row r="51" spans="1:26" ht="25.5">
      <c r="A51" s="130" t="str">
        <f t="shared" si="0"/>
        <v>- -</v>
      </c>
      <c r="C51" s="129" t="s">
        <v>118</v>
      </c>
      <c r="D51" s="140" t="s">
        <v>250</v>
      </c>
      <c r="E51" s="136" t="str">
        <f t="shared" si="5"/>
        <v>Days in month vehicle is available for business or personal use</v>
      </c>
      <c r="F51" s="133">
        <f t="shared" si="6"/>
        <v>63</v>
      </c>
      <c r="G51" s="133">
        <f t="shared" si="7"/>
        <v>88</v>
      </c>
      <c r="H51" s="549" t="str">
        <f t="shared" si="8"/>
        <v>- -</v>
      </c>
      <c r="I51" s="548">
        <f t="shared" si="9"/>
        <v>0</v>
      </c>
      <c r="J51" s="548">
        <f t="shared" si="10"/>
        <v>0</v>
      </c>
      <c r="K51" s="450"/>
      <c r="L51" s="450"/>
      <c r="M51" s="450"/>
      <c r="N51" s="450"/>
      <c r="O51" s="450"/>
      <c r="P51" s="450"/>
      <c r="Q51" s="450"/>
      <c r="R51" s="13">
        <v>44</v>
      </c>
      <c r="S51" s="450"/>
    </row>
    <row r="52" spans="1:26">
      <c r="A52" s="130" t="str">
        <f t="shared" si="0"/>
        <v>- -</v>
      </c>
      <c r="C52" s="129" t="s">
        <v>115</v>
      </c>
      <c r="D52" s="140" t="s">
        <v>251</v>
      </c>
      <c r="E52" s="136" t="str">
        <f t="shared" si="5"/>
        <v>Days vehicle is available</v>
      </c>
      <c r="F52" s="133">
        <f t="shared" si="6"/>
        <v>25</v>
      </c>
      <c r="G52" s="133">
        <f t="shared" si="7"/>
        <v>34</v>
      </c>
      <c r="H52" s="549" t="str">
        <f t="shared" si="8"/>
        <v>- -</v>
      </c>
      <c r="I52" s="548">
        <f t="shared" si="9"/>
        <v>0</v>
      </c>
      <c r="J52" s="548">
        <f t="shared" si="10"/>
        <v>0</v>
      </c>
      <c r="K52" s="450"/>
      <c r="L52" s="450"/>
      <c r="M52" s="450"/>
      <c r="N52" s="450"/>
      <c r="O52" s="450"/>
      <c r="P52" s="450"/>
      <c r="Q52" s="450"/>
      <c r="R52" s="13">
        <v>45</v>
      </c>
      <c r="S52" s="450"/>
    </row>
    <row r="53" spans="1:26" ht="25.5">
      <c r="A53" s="130" t="str">
        <f t="shared" si="0"/>
        <v>- -</v>
      </c>
      <c r="C53" s="129" t="s">
        <v>40</v>
      </c>
      <c r="D53" s="140" t="s">
        <v>252</v>
      </c>
      <c r="E53" s="136" t="str">
        <f t="shared" si="5"/>
        <v>Days vehicle is available for personal use</v>
      </c>
      <c r="F53" s="133">
        <f t="shared" si="6"/>
        <v>42</v>
      </c>
      <c r="G53" s="133">
        <f t="shared" si="7"/>
        <v>58</v>
      </c>
      <c r="H53" s="549" t="str">
        <f t="shared" si="8"/>
        <v>- -</v>
      </c>
      <c r="I53" s="548">
        <f t="shared" si="9"/>
        <v>0</v>
      </c>
      <c r="J53" s="548">
        <f t="shared" si="10"/>
        <v>0</v>
      </c>
      <c r="K53" s="450"/>
      <c r="L53" s="450"/>
      <c r="M53" s="450"/>
      <c r="N53" s="450"/>
      <c r="O53" s="450"/>
      <c r="P53" s="450"/>
      <c r="Q53" s="450"/>
      <c r="R53" s="13">
        <v>46</v>
      </c>
      <c r="S53" s="450"/>
    </row>
    <row r="54" spans="1:26" ht="25.5">
      <c r="A54" s="130" t="str">
        <f t="shared" si="0"/>
        <v>- -</v>
      </c>
      <c r="C54" s="129" t="s">
        <v>20</v>
      </c>
      <c r="D54" s="140" t="s">
        <v>253</v>
      </c>
      <c r="E54" s="136" t="str">
        <f t="shared" si="5"/>
        <v>Days vehicle used for employment purposes</v>
      </c>
      <c r="F54" s="133">
        <f t="shared" si="6"/>
        <v>41</v>
      </c>
      <c r="G54" s="133">
        <f t="shared" si="7"/>
        <v>48</v>
      </c>
      <c r="H54" s="549" t="str">
        <f t="shared" si="8"/>
        <v>- -</v>
      </c>
      <c r="I54" s="548">
        <f t="shared" si="9"/>
        <v>0</v>
      </c>
      <c r="J54" s="548">
        <f t="shared" si="10"/>
        <v>0</v>
      </c>
      <c r="K54" s="450"/>
      <c r="L54" s="450"/>
      <c r="M54" s="450"/>
      <c r="N54" s="450"/>
      <c r="O54" s="450"/>
      <c r="P54" s="450"/>
      <c r="Q54" s="450"/>
      <c r="R54" s="13">
        <v>47</v>
      </c>
      <c r="S54" s="450"/>
    </row>
    <row r="55" spans="1:26">
      <c r="A55" s="130" t="str">
        <f t="shared" si="0"/>
        <v>- -</v>
      </c>
      <c r="D55" s="567"/>
      <c r="E55" s="136" t="str">
        <f t="shared" si="5"/>
        <v/>
      </c>
      <c r="F55" s="133">
        <f t="shared" si="6"/>
        <v>0</v>
      </c>
      <c r="G55" s="133">
        <f t="shared" si="7"/>
        <v>0</v>
      </c>
      <c r="H55" s="549" t="str">
        <f t="shared" si="8"/>
        <v>- -</v>
      </c>
      <c r="I55" s="548">
        <f t="shared" si="9"/>
        <v>0</v>
      </c>
      <c r="J55" s="548">
        <f t="shared" si="10"/>
        <v>0</v>
      </c>
      <c r="K55" s="450"/>
      <c r="L55" s="450"/>
      <c r="M55" s="450"/>
      <c r="N55" s="450"/>
      <c r="O55" s="450"/>
      <c r="P55" s="450"/>
      <c r="Q55" s="450"/>
      <c r="R55" s="13">
        <v>48</v>
      </c>
      <c r="S55" s="450"/>
    </row>
    <row r="56" spans="1:26" ht="25.5">
      <c r="A56" s="130" t="str">
        <f t="shared" si="0"/>
        <v>- -</v>
      </c>
      <c r="C56" s="129" t="s">
        <v>28</v>
      </c>
      <c r="D56" s="140" t="s">
        <v>254</v>
      </c>
      <c r="E56" s="136" t="str">
        <f t="shared" si="5"/>
        <v>Departure
point</v>
      </c>
      <c r="F56" s="133">
        <f t="shared" si="6"/>
        <v>15</v>
      </c>
      <c r="G56" s="133">
        <f t="shared" si="7"/>
        <v>15</v>
      </c>
      <c r="H56" s="549" t="str">
        <f t="shared" si="8"/>
        <v>- -</v>
      </c>
      <c r="I56" s="548">
        <f t="shared" si="9"/>
        <v>0</v>
      </c>
      <c r="J56" s="548">
        <f t="shared" si="10"/>
        <v>0</v>
      </c>
      <c r="K56" s="450"/>
      <c r="L56" s="450"/>
      <c r="M56" s="450"/>
      <c r="N56" s="450"/>
      <c r="O56" s="450"/>
      <c r="P56" s="450"/>
      <c r="Q56" s="450"/>
      <c r="R56" s="13">
        <v>49</v>
      </c>
      <c r="S56" s="450"/>
      <c r="Z56" s="641"/>
    </row>
    <row r="57" spans="1:26">
      <c r="A57" s="130" t="str">
        <f t="shared" si="0"/>
        <v>- -</v>
      </c>
      <c r="C57" s="129" t="s">
        <v>29</v>
      </c>
      <c r="D57" s="140" t="s">
        <v>29</v>
      </c>
      <c r="E57" s="136" t="str">
        <f t="shared" si="5"/>
        <v>Destination</v>
      </c>
      <c r="F57" s="133">
        <f t="shared" si="6"/>
        <v>11</v>
      </c>
      <c r="G57" s="133">
        <f t="shared" si="7"/>
        <v>11</v>
      </c>
      <c r="H57" s="549" t="str">
        <f t="shared" si="8"/>
        <v>- -</v>
      </c>
      <c r="I57" s="548">
        <f t="shared" si="9"/>
        <v>0</v>
      </c>
      <c r="J57" s="548">
        <f t="shared" si="10"/>
        <v>0</v>
      </c>
      <c r="K57" s="450"/>
      <c r="L57" s="450"/>
      <c r="M57" s="450"/>
      <c r="N57" s="450"/>
      <c r="O57" s="450"/>
      <c r="P57" s="450"/>
      <c r="Q57" s="450"/>
      <c r="R57" s="13">
        <v>50</v>
      </c>
      <c r="S57" s="450"/>
    </row>
    <row r="58" spans="1:26">
      <c r="A58" s="130" t="str">
        <f t="shared" si="0"/>
        <v>- -</v>
      </c>
      <c r="C58" s="129" t="s">
        <v>32</v>
      </c>
      <c r="D58" s="140" t="s">
        <v>255</v>
      </c>
      <c r="E58" s="136" t="str">
        <f t="shared" si="5"/>
        <v>Driven</v>
      </c>
      <c r="F58" s="133">
        <f t="shared" si="6"/>
        <v>6</v>
      </c>
      <c r="G58" s="133">
        <f t="shared" si="7"/>
        <v>8</v>
      </c>
      <c r="H58" s="549" t="str">
        <f t="shared" si="8"/>
        <v>- -</v>
      </c>
      <c r="I58" s="548">
        <f t="shared" si="9"/>
        <v>0</v>
      </c>
      <c r="J58" s="548">
        <f t="shared" si="10"/>
        <v>0</v>
      </c>
      <c r="K58" s="450"/>
      <c r="L58" s="450"/>
      <c r="M58" s="450"/>
      <c r="N58" s="450"/>
      <c r="O58" s="450"/>
      <c r="P58" s="450"/>
      <c r="Q58" s="450"/>
      <c r="R58" s="13">
        <v>51</v>
      </c>
      <c r="S58" s="450"/>
    </row>
    <row r="59" spans="1:26">
      <c r="A59" s="130" t="str">
        <f t="shared" si="0"/>
        <v>- -</v>
      </c>
      <c r="C59" s="129" t="s">
        <v>31</v>
      </c>
      <c r="D59" s="140" t="s">
        <v>256</v>
      </c>
      <c r="E59" s="136" t="str">
        <f t="shared" si="5"/>
        <v>End</v>
      </c>
      <c r="F59" s="133">
        <f t="shared" si="6"/>
        <v>3</v>
      </c>
      <c r="G59" s="133">
        <f t="shared" si="7"/>
        <v>3</v>
      </c>
      <c r="H59" s="549" t="str">
        <f t="shared" si="8"/>
        <v>- -</v>
      </c>
      <c r="I59" s="548">
        <f t="shared" si="9"/>
        <v>0</v>
      </c>
      <c r="J59" s="548">
        <f t="shared" si="10"/>
        <v>0</v>
      </c>
      <c r="K59" s="450"/>
      <c r="L59" s="450"/>
      <c r="M59" s="450"/>
      <c r="N59" s="450"/>
      <c r="O59" s="450"/>
      <c r="P59" s="450"/>
      <c r="Q59" s="450"/>
      <c r="R59" s="13">
        <v>52</v>
      </c>
      <c r="S59" s="450"/>
    </row>
    <row r="60" spans="1:26" ht="51">
      <c r="A60" s="130" t="str">
        <f t="shared" si="0"/>
        <v>- -</v>
      </c>
      <c r="C60" s="129" t="s">
        <v>73</v>
      </c>
      <c r="D60" s="140" t="s">
        <v>257</v>
      </c>
      <c r="E60" s="136" t="str">
        <f t="shared" si="5"/>
        <v>END
is less
than largest reading in
the month</v>
      </c>
      <c r="F60" s="133">
        <f t="shared" si="6"/>
        <v>45</v>
      </c>
      <c r="G60" s="133">
        <f t="shared" si="7"/>
        <v>50</v>
      </c>
      <c r="H60" s="549" t="str">
        <f t="shared" si="8"/>
        <v>- -</v>
      </c>
      <c r="I60" s="548">
        <f t="shared" si="9"/>
        <v>0</v>
      </c>
      <c r="J60" s="548">
        <f t="shared" si="10"/>
        <v>0</v>
      </c>
      <c r="K60" s="450"/>
      <c r="L60" s="450"/>
      <c r="M60" s="450"/>
      <c r="N60" s="450"/>
      <c r="O60" s="450"/>
      <c r="P60" s="450"/>
      <c r="Q60" s="450"/>
      <c r="R60" s="13">
        <v>53</v>
      </c>
      <c r="S60" s="450"/>
    </row>
    <row r="61" spans="1:26">
      <c r="A61" s="130" t="str">
        <f t="shared" si="0"/>
        <v>- -</v>
      </c>
      <c r="C61" s="129"/>
      <c r="D61" s="140"/>
      <c r="E61" s="136" t="str">
        <f t="shared" si="5"/>
        <v/>
      </c>
      <c r="F61" s="133">
        <f t="shared" si="6"/>
        <v>0</v>
      </c>
      <c r="G61" s="133">
        <f t="shared" si="7"/>
        <v>0</v>
      </c>
      <c r="H61" s="549" t="str">
        <f t="shared" si="8"/>
        <v>- -</v>
      </c>
      <c r="I61" s="548">
        <f t="shared" si="9"/>
        <v>0</v>
      </c>
      <c r="J61" s="548">
        <f t="shared" si="10"/>
        <v>0</v>
      </c>
      <c r="K61" s="450"/>
      <c r="L61" s="450"/>
      <c r="M61" s="450"/>
      <c r="N61" s="450"/>
      <c r="O61" s="450"/>
      <c r="P61" s="450"/>
      <c r="Q61" s="450"/>
      <c r="R61" s="13">
        <v>54</v>
      </c>
      <c r="S61" s="450"/>
    </row>
    <row r="62" spans="1:26">
      <c r="A62" s="130" t="str">
        <f t="shared" si="0"/>
        <v>May begin or end with a blank space</v>
      </c>
      <c r="C62" s="129" t="s">
        <v>136</v>
      </c>
      <c r="D62" s="140" t="s">
        <v>311</v>
      </c>
      <c r="E62" s="136" t="str">
        <f t="shared" si="5"/>
        <v xml:space="preserve">◄ ◄◄ ◄ ◄ ◄ ◄ ◄  Enter day  </v>
      </c>
      <c r="F62" s="133">
        <f t="shared" si="6"/>
        <v>27</v>
      </c>
      <c r="G62" s="133">
        <f t="shared" si="7"/>
        <v>29</v>
      </c>
      <c r="H62" s="549" t="str">
        <f t="shared" si="8"/>
        <v>- -</v>
      </c>
      <c r="I62" s="548">
        <f t="shared" si="9"/>
        <v>3</v>
      </c>
      <c r="J62" s="548">
        <f t="shared" si="10"/>
        <v>3</v>
      </c>
      <c r="K62" s="450"/>
      <c r="L62" s="450"/>
      <c r="M62" s="450"/>
      <c r="N62" s="450"/>
      <c r="O62" s="450"/>
      <c r="P62" s="450"/>
      <c r="Q62" s="450"/>
      <c r="R62" s="13">
        <v>55</v>
      </c>
      <c r="S62" s="450"/>
    </row>
    <row r="63" spans="1:26" ht="38.25">
      <c r="A63" s="130" t="str">
        <f t="shared" si="0"/>
        <v>May begin or end with a blank space</v>
      </c>
      <c r="C63" s="129" t="s">
        <v>134</v>
      </c>
      <c r="D63" s="140" t="s">
        <v>312</v>
      </c>
      <c r="E63" s="136" t="str">
        <f t="shared" si="5"/>
        <v>Enter "X" for any month in which no car was available 
      ▼▼</v>
      </c>
      <c r="F63" s="133">
        <f t="shared" si="6"/>
        <v>63</v>
      </c>
      <c r="G63" s="133">
        <f t="shared" si="7"/>
        <v>74</v>
      </c>
      <c r="H63" s="549" t="str">
        <f t="shared" si="8"/>
        <v>- -</v>
      </c>
      <c r="I63" s="548">
        <f t="shared" si="9"/>
        <v>5</v>
      </c>
      <c r="J63" s="548">
        <f t="shared" si="10"/>
        <v>5</v>
      </c>
      <c r="K63" s="450"/>
      <c r="L63" s="450"/>
      <c r="M63" s="450"/>
      <c r="N63" s="450"/>
      <c r="O63" s="450"/>
      <c r="P63" s="450"/>
      <c r="Q63" s="450"/>
      <c r="R63" s="13">
        <v>56</v>
      </c>
      <c r="S63" s="450"/>
    </row>
    <row r="64" spans="1:26" ht="38.25">
      <c r="A64" s="130" t="str">
        <f t="shared" si="0"/>
        <v>- -</v>
      </c>
      <c r="C64" s="129" t="s">
        <v>187</v>
      </c>
      <c r="D64" s="140" t="s">
        <v>333</v>
      </c>
      <c r="E64" s="136" t="str">
        <f t="shared" si="5"/>
        <v>Enter each day as many times as needed
▼</v>
      </c>
      <c r="F64" s="133">
        <f t="shared" si="6"/>
        <v>40</v>
      </c>
      <c r="G64" s="133">
        <f t="shared" si="7"/>
        <v>46</v>
      </c>
      <c r="H64" s="549" t="str">
        <f t="shared" si="8"/>
        <v>- -</v>
      </c>
      <c r="I64" s="548">
        <f t="shared" si="9"/>
        <v>0</v>
      </c>
      <c r="J64" s="548">
        <f t="shared" si="10"/>
        <v>0</v>
      </c>
      <c r="K64" s="450"/>
      <c r="L64" s="450"/>
      <c r="M64" s="450"/>
      <c r="N64" s="450"/>
      <c r="O64" s="450"/>
      <c r="P64" s="450"/>
      <c r="Q64" s="450"/>
      <c r="R64" s="13">
        <v>57</v>
      </c>
      <c r="S64" s="450"/>
    </row>
    <row r="65" spans="1:19" ht="51">
      <c r="A65" s="130" t="str">
        <f t="shared" si="0"/>
        <v>- -</v>
      </c>
      <c r="C65" s="493" t="s">
        <v>183</v>
      </c>
      <c r="D65" s="494" t="s">
        <v>258</v>
      </c>
      <c r="E65" s="136" t="str">
        <f t="shared" si="5"/>
        <v>NO LONGER NEEDED; DO NOT TRANSLATE Enter monthly data on the separate worksheets provided (see tabs at the bottom of the screen).</v>
      </c>
      <c r="F65" s="133">
        <f t="shared" si="6"/>
        <v>129</v>
      </c>
      <c r="G65" s="133">
        <f t="shared" si="7"/>
        <v>1</v>
      </c>
      <c r="H65" s="549" t="str">
        <f t="shared" si="8"/>
        <v>- -</v>
      </c>
      <c r="I65" s="548">
        <f t="shared" si="9"/>
        <v>0</v>
      </c>
      <c r="J65" s="548">
        <f t="shared" si="10"/>
        <v>0</v>
      </c>
      <c r="K65" s="450"/>
      <c r="L65" s="450"/>
      <c r="M65" s="450"/>
      <c r="N65" s="450"/>
      <c r="O65" s="450"/>
      <c r="P65" s="450"/>
      <c r="Q65" s="450"/>
      <c r="R65" s="13">
        <v>58</v>
      </c>
      <c r="S65" s="450"/>
    </row>
    <row r="66" spans="1:19">
      <c r="A66" s="130" t="str">
        <f t="shared" si="0"/>
        <v>- -</v>
      </c>
      <c r="C66" s="129" t="s">
        <v>120</v>
      </c>
      <c r="D66" s="140" t="s">
        <v>259</v>
      </c>
      <c r="E66" s="136" t="str">
        <f t="shared" si="5"/>
        <v>Enter year</v>
      </c>
      <c r="F66" s="133">
        <f t="shared" si="6"/>
        <v>10</v>
      </c>
      <c r="G66" s="133">
        <f t="shared" si="7"/>
        <v>14</v>
      </c>
      <c r="H66" s="549" t="str">
        <f t="shared" si="8"/>
        <v>- -</v>
      </c>
      <c r="I66" s="548">
        <f t="shared" si="9"/>
        <v>0</v>
      </c>
      <c r="J66" s="548">
        <f t="shared" si="10"/>
        <v>0</v>
      </c>
      <c r="K66" s="450"/>
      <c r="L66" s="450"/>
      <c r="M66" s="450"/>
      <c r="N66" s="450"/>
      <c r="O66" s="450"/>
      <c r="P66" s="450"/>
      <c r="Q66" s="450"/>
      <c r="R66" s="13">
        <v>59</v>
      </c>
      <c r="S66" s="450"/>
    </row>
    <row r="67" spans="1:19">
      <c r="A67" s="130" t="str">
        <f t="shared" si="0"/>
        <v>- -</v>
      </c>
      <c r="C67" s="663" t="s">
        <v>435</v>
      </c>
      <c r="D67" s="597" t="s">
        <v>436</v>
      </c>
      <c r="E67" s="136" t="str">
        <f t="shared" si="5"/>
        <v>Other expenses</v>
      </c>
      <c r="F67" s="133">
        <f t="shared" si="6"/>
        <v>14</v>
      </c>
      <c r="G67" s="133">
        <f t="shared" si="7"/>
        <v>15</v>
      </c>
      <c r="H67" s="549" t="str">
        <f t="shared" si="8"/>
        <v>- -</v>
      </c>
      <c r="I67" s="548">
        <f t="shared" si="9"/>
        <v>0</v>
      </c>
      <c r="J67" s="548">
        <f t="shared" si="10"/>
        <v>0</v>
      </c>
      <c r="K67" s="450"/>
      <c r="L67" s="450"/>
      <c r="M67" s="450"/>
      <c r="N67" s="450"/>
      <c r="O67" s="450"/>
      <c r="P67" s="450"/>
      <c r="Q67" s="450"/>
      <c r="R67" s="13">
        <v>60</v>
      </c>
      <c r="S67" s="450"/>
    </row>
    <row r="68" spans="1:19">
      <c r="A68" s="130" t="str">
        <f t="shared" si="0"/>
        <v>- -</v>
      </c>
      <c r="C68" s="130" t="s">
        <v>172</v>
      </c>
      <c r="D68" s="140" t="s">
        <v>260</v>
      </c>
      <c r="E68" s="136" t="str">
        <f t="shared" si="5"/>
        <v>Explanation/description</v>
      </c>
      <c r="F68" s="133">
        <f t="shared" si="6"/>
        <v>23</v>
      </c>
      <c r="G68" s="133">
        <f t="shared" si="7"/>
        <v>23</v>
      </c>
      <c r="H68" s="549" t="str">
        <f t="shared" si="8"/>
        <v>- -</v>
      </c>
      <c r="I68" s="548">
        <f t="shared" si="9"/>
        <v>0</v>
      </c>
      <c r="J68" s="548">
        <f t="shared" si="10"/>
        <v>0</v>
      </c>
      <c r="K68" s="450"/>
      <c r="L68" s="450"/>
      <c r="M68" s="450"/>
      <c r="N68" s="450"/>
      <c r="O68" s="450"/>
      <c r="P68" s="450"/>
      <c r="Q68" s="450"/>
      <c r="R68" s="13">
        <v>61</v>
      </c>
      <c r="S68" s="450"/>
    </row>
    <row r="69" spans="1:19" ht="38.25">
      <c r="A69" s="130" t="str">
        <f t="shared" si="0"/>
        <v>May begin or end with a blank space</v>
      </c>
      <c r="C69" s="129" t="s">
        <v>387</v>
      </c>
      <c r="D69" s="140" t="s">
        <v>388</v>
      </c>
      <c r="E69" s="136" t="str">
        <f t="shared" si="5"/>
        <v>For help, see: Car Expenses 
and Benefits  – A Tax Guide:</v>
      </c>
      <c r="F69" s="133">
        <f t="shared" si="6"/>
        <v>57</v>
      </c>
      <c r="G69" s="133">
        <f t="shared" si="7"/>
        <v>71</v>
      </c>
      <c r="H69" s="549" t="str">
        <f t="shared" si="8"/>
        <v>Check matching spaces at beginning or end</v>
      </c>
      <c r="I69" s="548">
        <f t="shared" si="9"/>
        <v>1</v>
      </c>
      <c r="J69" s="548">
        <f t="shared" si="10"/>
        <v>0</v>
      </c>
      <c r="K69" s="450"/>
      <c r="L69" s="450"/>
      <c r="M69" s="450"/>
      <c r="N69" s="450"/>
      <c r="O69" s="450"/>
      <c r="P69" s="450"/>
      <c r="Q69" s="450"/>
      <c r="R69" s="13">
        <v>62</v>
      </c>
      <c r="S69" s="450"/>
    </row>
    <row r="70" spans="1:19" ht="25.5">
      <c r="A70" s="130" t="str">
        <f t="shared" ref="A70:A134" si="11">IF(LEN(C70)-LEN(TRIM(C70))&gt;0,"May begin or end with a blank space","- -")</f>
        <v>- -</v>
      </c>
      <c r="C70" s="129" t="s">
        <v>24</v>
      </c>
      <c r="D70" s="140" t="s">
        <v>261</v>
      </c>
      <c r="E70" s="136" t="str">
        <f t="shared" ref="E70:E134" si="12">IF($G$3="F",IF(G70=0,"",D70),IF(F70=0,"",C70))</f>
        <v>Fuel
and oil</v>
      </c>
      <c r="F70" s="133">
        <f t="shared" ref="F70:F134" si="13">LEN(C70)</f>
        <v>12</v>
      </c>
      <c r="G70" s="133">
        <f t="shared" ref="G70:G134" si="14">LEN(D70)</f>
        <v>16</v>
      </c>
      <c r="H70" s="549" t="str">
        <f t="shared" ref="H70:H134" si="15">IF(I70&lt;&gt;J70,"Check matching spaces at beginning or end","- -")</f>
        <v>- -</v>
      </c>
      <c r="I70" s="548">
        <f t="shared" ref="I70:I134" si="16">F70-LEN(TRIM(C70))</f>
        <v>0</v>
      </c>
      <c r="J70" s="548">
        <f t="shared" ref="J70:J134" si="17">G70-LEN(TRIM(D70))</f>
        <v>0</v>
      </c>
      <c r="K70" s="450"/>
      <c r="L70" s="450"/>
      <c r="M70" s="450"/>
      <c r="N70" s="450"/>
      <c r="O70" s="450"/>
      <c r="P70" s="450"/>
      <c r="Q70" s="450"/>
      <c r="R70" s="13">
        <v>63</v>
      </c>
      <c r="S70" s="450"/>
    </row>
    <row r="71" spans="1:19" ht="25.5">
      <c r="A71" s="130" t="str">
        <f t="shared" si="11"/>
        <v>- -</v>
      </c>
      <c r="C71" s="129" t="s">
        <v>15</v>
      </c>
      <c r="D71" s="140" t="s">
        <v>262</v>
      </c>
      <c r="E71" s="136" t="str">
        <f t="shared" si="12"/>
        <v>Gasoline excise tax refund</v>
      </c>
      <c r="F71" s="133">
        <f t="shared" si="13"/>
        <v>26</v>
      </c>
      <c r="G71" s="133">
        <f t="shared" si="14"/>
        <v>47</v>
      </c>
      <c r="H71" s="549" t="str">
        <f t="shared" si="15"/>
        <v>- -</v>
      </c>
      <c r="I71" s="548">
        <f t="shared" si="16"/>
        <v>0</v>
      </c>
      <c r="J71" s="548">
        <f t="shared" si="17"/>
        <v>0</v>
      </c>
      <c r="K71" s="450"/>
      <c r="L71" s="450"/>
      <c r="M71" s="450"/>
      <c r="N71" s="450"/>
      <c r="O71" s="450"/>
      <c r="P71" s="450"/>
      <c r="Q71" s="450"/>
      <c r="R71" s="13">
        <v>64</v>
      </c>
      <c r="S71" s="450"/>
    </row>
    <row r="72" spans="1:19">
      <c r="A72" s="130" t="str">
        <f t="shared" si="11"/>
        <v>- -</v>
      </c>
      <c r="C72" s="129" t="s">
        <v>17</v>
      </c>
      <c r="D72" s="140" t="s">
        <v>263</v>
      </c>
      <c r="E72" s="136" t="str">
        <f t="shared" si="12"/>
        <v>GST/HST rebate received</v>
      </c>
      <c r="F72" s="133">
        <f t="shared" si="13"/>
        <v>23</v>
      </c>
      <c r="G72" s="133">
        <f t="shared" si="14"/>
        <v>33</v>
      </c>
      <c r="H72" s="549" t="str">
        <f t="shared" si="15"/>
        <v>- -</v>
      </c>
      <c r="I72" s="548">
        <f t="shared" si="16"/>
        <v>0</v>
      </c>
      <c r="J72" s="548">
        <f t="shared" si="17"/>
        <v>0</v>
      </c>
      <c r="K72" s="450"/>
      <c r="L72" s="450"/>
      <c r="M72" s="450"/>
      <c r="N72" s="450"/>
      <c r="O72" s="450"/>
      <c r="P72" s="450"/>
      <c r="Q72" s="450"/>
      <c r="R72" s="13">
        <v>65</v>
      </c>
      <c r="S72" s="450"/>
    </row>
    <row r="73" spans="1:19">
      <c r="A73" s="130" t="str">
        <f t="shared" si="11"/>
        <v>- -</v>
      </c>
      <c r="C73" s="566" t="s">
        <v>360</v>
      </c>
      <c r="D73" s="565" t="s">
        <v>361</v>
      </c>
      <c r="E73" s="136" t="str">
        <f t="shared" si="12"/>
        <v>(Give details in A.)</v>
      </c>
      <c r="F73" s="133">
        <f t="shared" si="13"/>
        <v>20</v>
      </c>
      <c r="G73" s="133">
        <f t="shared" si="14"/>
        <v>29</v>
      </c>
      <c r="H73" s="549" t="str">
        <f t="shared" si="15"/>
        <v>- -</v>
      </c>
      <c r="I73" s="548">
        <f t="shared" si="16"/>
        <v>0</v>
      </c>
      <c r="J73" s="548">
        <f t="shared" si="17"/>
        <v>0</v>
      </c>
      <c r="K73" s="450"/>
      <c r="L73" s="450"/>
      <c r="M73" s="450"/>
      <c r="N73" s="450"/>
      <c r="O73" s="450"/>
      <c r="P73" s="450"/>
      <c r="Q73" s="450"/>
      <c r="R73" s="13">
        <v>66</v>
      </c>
      <c r="S73" s="450"/>
    </row>
    <row r="74" spans="1:19" ht="25.5">
      <c r="A74" s="130" t="str">
        <f t="shared" si="11"/>
        <v>- -</v>
      </c>
      <c r="C74" s="129" t="s">
        <v>130</v>
      </c>
      <c r="D74" s="140" t="s">
        <v>264</v>
      </c>
      <c r="E74" s="136" t="str">
        <f t="shared" si="12"/>
        <v>If car is employer-supplied, enter days unavailable below</v>
      </c>
      <c r="F74" s="133">
        <f t="shared" si="13"/>
        <v>57</v>
      </c>
      <c r="G74" s="133">
        <f t="shared" si="14"/>
        <v>79</v>
      </c>
      <c r="H74" s="549" t="str">
        <f t="shared" si="15"/>
        <v>- -</v>
      </c>
      <c r="I74" s="548">
        <f t="shared" si="16"/>
        <v>0</v>
      </c>
      <c r="J74" s="548">
        <f t="shared" si="17"/>
        <v>0</v>
      </c>
      <c r="K74" s="450"/>
      <c r="L74" s="450"/>
      <c r="M74" s="450"/>
      <c r="N74" s="450"/>
      <c r="O74" s="450"/>
      <c r="P74" s="450"/>
      <c r="Q74" s="450"/>
      <c r="R74" s="13">
        <v>67</v>
      </c>
      <c r="S74" s="450"/>
    </row>
    <row r="75" spans="1:19" ht="38.25">
      <c r="A75" s="130" t="str">
        <f t="shared" si="11"/>
        <v>- -</v>
      </c>
      <c r="C75" s="129" t="s">
        <v>135</v>
      </c>
      <c r="D75" s="140" t="s">
        <v>334</v>
      </c>
      <c r="E75" s="136" t="str">
        <f t="shared" si="12"/>
        <v>If car is not available all month, you can indicate that on the annual summary rather than here</v>
      </c>
      <c r="F75" s="133">
        <f t="shared" si="13"/>
        <v>95</v>
      </c>
      <c r="G75" s="133">
        <f t="shared" si="14"/>
        <v>97</v>
      </c>
      <c r="H75" s="549" t="str">
        <f t="shared" si="15"/>
        <v>- -</v>
      </c>
      <c r="I75" s="548">
        <f t="shared" si="16"/>
        <v>0</v>
      </c>
      <c r="J75" s="548">
        <f t="shared" si="17"/>
        <v>0</v>
      </c>
      <c r="K75" s="450"/>
      <c r="L75" s="450"/>
      <c r="M75" s="450"/>
      <c r="N75" s="450"/>
      <c r="O75" s="450"/>
      <c r="P75" s="450"/>
      <c r="Q75" s="450"/>
      <c r="R75" s="13">
        <v>68</v>
      </c>
      <c r="S75" s="450"/>
    </row>
    <row r="76" spans="1:19">
      <c r="A76" s="130" t="str">
        <f t="shared" si="11"/>
        <v>May begin or end with a blank space</v>
      </c>
      <c r="C76" s="129" t="s">
        <v>195</v>
      </c>
      <c r="D76" s="550" t="s">
        <v>335</v>
      </c>
      <c r="E76" s="136" t="str">
        <f t="shared" si="12"/>
        <v xml:space="preserve">In </v>
      </c>
      <c r="F76" s="133">
        <f t="shared" si="13"/>
        <v>3</v>
      </c>
      <c r="G76" s="133">
        <f t="shared" si="14"/>
        <v>3</v>
      </c>
      <c r="H76" s="549" t="str">
        <f t="shared" si="15"/>
        <v>- -</v>
      </c>
      <c r="I76" s="548">
        <f t="shared" si="16"/>
        <v>1</v>
      </c>
      <c r="J76" s="548">
        <f t="shared" si="17"/>
        <v>1</v>
      </c>
      <c r="K76" s="450"/>
      <c r="L76" s="450"/>
      <c r="M76" s="450"/>
      <c r="N76" s="450"/>
      <c r="O76" s="450"/>
      <c r="P76" s="450"/>
      <c r="Q76" s="450"/>
      <c r="R76" s="13"/>
      <c r="S76" s="450"/>
    </row>
    <row r="77" spans="1:19">
      <c r="A77" s="130" t="str">
        <f t="shared" si="11"/>
        <v>May begin or end with a blank space</v>
      </c>
      <c r="C77" s="129" t="s">
        <v>196</v>
      </c>
      <c r="D77" s="140" t="s">
        <v>310</v>
      </c>
      <c r="E77" s="136" t="str">
        <f t="shared" si="12"/>
        <v xml:space="preserve">In first 45 days of </v>
      </c>
      <c r="F77" s="133">
        <f t="shared" si="13"/>
        <v>20</v>
      </c>
      <c r="G77" s="133">
        <f t="shared" si="14"/>
        <v>27</v>
      </c>
      <c r="H77" s="549" t="str">
        <f t="shared" si="15"/>
        <v>- -</v>
      </c>
      <c r="I77" s="548">
        <f t="shared" si="16"/>
        <v>1</v>
      </c>
      <c r="J77" s="548">
        <f t="shared" si="17"/>
        <v>1</v>
      </c>
      <c r="K77" s="450"/>
      <c r="L77" s="450"/>
      <c r="M77" s="450"/>
      <c r="N77" s="450"/>
      <c r="O77" s="450"/>
      <c r="P77" s="450"/>
      <c r="Q77" s="450"/>
      <c r="R77" s="13"/>
      <c r="S77" s="450"/>
    </row>
    <row r="78" spans="1:19" ht="38.25">
      <c r="A78" s="130" t="str">
        <f t="shared" si="11"/>
        <v>May begin or end with a blank space</v>
      </c>
      <c r="C78" s="129" t="s">
        <v>132</v>
      </c>
      <c r="D78" s="140" t="s">
        <v>426</v>
      </c>
      <c r="E78" s="136" t="str">
        <f t="shared" si="12"/>
        <v xml:space="preserve">Individual odometer entries </v>
      </c>
      <c r="F78" s="133">
        <f t="shared" si="13"/>
        <v>28</v>
      </c>
      <c r="G78" s="133">
        <f t="shared" si="14"/>
        <v>33</v>
      </c>
      <c r="H78" s="549" t="str">
        <f t="shared" si="15"/>
        <v>Check matching spaces at beginning or end</v>
      </c>
      <c r="I78" s="548">
        <f t="shared" si="16"/>
        <v>1</v>
      </c>
      <c r="J78" s="548">
        <f t="shared" si="17"/>
        <v>0</v>
      </c>
      <c r="K78" s="450"/>
      <c r="L78" s="450"/>
      <c r="M78" s="450"/>
      <c r="N78" s="450"/>
      <c r="O78" s="450"/>
      <c r="P78" s="450"/>
      <c r="Q78" s="450"/>
      <c r="R78" s="13">
        <v>69</v>
      </c>
      <c r="S78" s="450"/>
    </row>
    <row r="79" spans="1:19">
      <c r="A79" s="130" t="str">
        <f t="shared" si="11"/>
        <v>- -</v>
      </c>
      <c r="C79" s="649" t="s">
        <v>420</v>
      </c>
      <c r="D79" s="650" t="s">
        <v>419</v>
      </c>
      <c r="E79" s="136" t="str">
        <f t="shared" si="12"/>
        <v>Insurance</v>
      </c>
      <c r="F79" s="133">
        <f t="shared" si="13"/>
        <v>9</v>
      </c>
      <c r="G79" s="133">
        <f t="shared" si="14"/>
        <v>9</v>
      </c>
      <c r="H79" s="549" t="str">
        <f t="shared" si="15"/>
        <v>- -</v>
      </c>
      <c r="I79" s="548">
        <f t="shared" si="16"/>
        <v>0</v>
      </c>
      <c r="J79" s="548">
        <f t="shared" si="17"/>
        <v>0</v>
      </c>
      <c r="K79" s="450"/>
      <c r="L79" s="450"/>
      <c r="M79" s="450"/>
      <c r="N79" s="450"/>
      <c r="O79" s="450"/>
      <c r="P79" s="450"/>
      <c r="Q79" s="450"/>
      <c r="R79" s="13">
        <v>70</v>
      </c>
      <c r="S79" s="450"/>
    </row>
    <row r="80" spans="1:19">
      <c r="A80" s="130" t="str">
        <f t="shared" si="11"/>
        <v>- -</v>
      </c>
      <c r="C80" s="129" t="s">
        <v>19</v>
      </c>
      <c r="D80" s="140" t="s">
        <v>265</v>
      </c>
      <c r="E80" s="136" t="str">
        <f t="shared" si="12"/>
        <v>Insurance proceeds</v>
      </c>
      <c r="F80" s="133">
        <f t="shared" si="13"/>
        <v>18</v>
      </c>
      <c r="G80" s="133">
        <f t="shared" si="14"/>
        <v>19</v>
      </c>
      <c r="H80" s="549" t="str">
        <f t="shared" si="15"/>
        <v>- -</v>
      </c>
      <c r="I80" s="548">
        <f t="shared" si="16"/>
        <v>0</v>
      </c>
      <c r="J80" s="548">
        <f t="shared" si="17"/>
        <v>0</v>
      </c>
      <c r="K80" s="450"/>
      <c r="L80" s="450"/>
      <c r="M80" s="450"/>
      <c r="N80" s="450"/>
      <c r="O80" s="450"/>
      <c r="P80" s="450"/>
      <c r="Q80" s="450"/>
      <c r="R80" s="13">
        <v>71</v>
      </c>
      <c r="S80" s="450"/>
    </row>
    <row r="81" spans="1:19">
      <c r="A81" s="130" t="str">
        <f t="shared" si="11"/>
        <v>- -</v>
      </c>
      <c r="C81" s="129" t="s">
        <v>11</v>
      </c>
      <c r="D81" s="140" t="s">
        <v>266</v>
      </c>
      <c r="E81" s="136" t="str">
        <f t="shared" si="12"/>
        <v>Interest expense</v>
      </c>
      <c r="F81" s="133">
        <f t="shared" si="13"/>
        <v>16</v>
      </c>
      <c r="G81" s="133">
        <f t="shared" si="14"/>
        <v>15</v>
      </c>
      <c r="H81" s="549" t="str">
        <f t="shared" si="15"/>
        <v>- -</v>
      </c>
      <c r="I81" s="548">
        <f t="shared" si="16"/>
        <v>0</v>
      </c>
      <c r="J81" s="548">
        <f t="shared" si="17"/>
        <v>0</v>
      </c>
      <c r="K81" s="450"/>
      <c r="L81" s="450"/>
      <c r="M81" s="450"/>
      <c r="N81" s="450"/>
      <c r="O81" s="450"/>
      <c r="P81" s="450"/>
      <c r="Q81" s="450"/>
      <c r="R81" s="13">
        <v>72</v>
      </c>
      <c r="S81" s="450"/>
    </row>
    <row r="82" spans="1:19">
      <c r="A82" s="130" t="str">
        <f t="shared" si="11"/>
        <v>- -</v>
      </c>
      <c r="D82" s="140"/>
      <c r="E82" s="136" t="str">
        <f t="shared" si="12"/>
        <v/>
      </c>
      <c r="F82" s="133">
        <f t="shared" si="13"/>
        <v>0</v>
      </c>
      <c r="G82" s="133">
        <f t="shared" si="14"/>
        <v>0</v>
      </c>
      <c r="H82" s="549" t="str">
        <f t="shared" si="15"/>
        <v>- -</v>
      </c>
      <c r="I82" s="548">
        <f t="shared" si="16"/>
        <v>0</v>
      </c>
      <c r="J82" s="548">
        <f t="shared" si="17"/>
        <v>0</v>
      </c>
      <c r="K82" s="450"/>
      <c r="L82" s="450"/>
      <c r="M82" s="450"/>
      <c r="N82" s="450"/>
      <c r="O82" s="450"/>
      <c r="P82" s="450"/>
      <c r="Q82" s="450"/>
      <c r="R82" s="13">
        <v>73</v>
      </c>
      <c r="S82" s="450"/>
    </row>
    <row r="83" spans="1:19">
      <c r="A83" s="130" t="str">
        <f t="shared" si="11"/>
        <v>- -</v>
      </c>
      <c r="D83" s="140"/>
      <c r="E83" s="136" t="str">
        <f t="shared" si="12"/>
        <v/>
      </c>
      <c r="F83" s="133">
        <f t="shared" si="13"/>
        <v>0</v>
      </c>
      <c r="G83" s="133">
        <f t="shared" si="14"/>
        <v>0</v>
      </c>
      <c r="H83" s="549" t="str">
        <f t="shared" si="15"/>
        <v>- -</v>
      </c>
      <c r="I83" s="548">
        <f t="shared" si="16"/>
        <v>0</v>
      </c>
      <c r="J83" s="548">
        <f t="shared" si="17"/>
        <v>0</v>
      </c>
      <c r="K83" s="450"/>
      <c r="L83" s="450"/>
      <c r="M83" s="450"/>
      <c r="N83" s="450"/>
      <c r="O83" s="450"/>
      <c r="P83" s="450"/>
      <c r="Q83" s="450"/>
      <c r="R83" s="13">
        <v>74</v>
      </c>
      <c r="S83" s="450"/>
    </row>
    <row r="84" spans="1:19">
      <c r="A84" s="130" t="str">
        <f t="shared" si="11"/>
        <v>- -</v>
      </c>
      <c r="D84" s="140"/>
      <c r="E84" s="136" t="str">
        <f t="shared" si="12"/>
        <v/>
      </c>
      <c r="F84" s="133">
        <f t="shared" si="13"/>
        <v>0</v>
      </c>
      <c r="G84" s="133">
        <f t="shared" si="14"/>
        <v>0</v>
      </c>
      <c r="H84" s="549" t="str">
        <f t="shared" si="15"/>
        <v>- -</v>
      </c>
      <c r="I84" s="548">
        <f t="shared" si="16"/>
        <v>0</v>
      </c>
      <c r="J84" s="548">
        <f t="shared" si="17"/>
        <v>0</v>
      </c>
      <c r="K84" s="450"/>
      <c r="L84" s="450"/>
      <c r="M84" s="450"/>
      <c r="N84" s="450"/>
      <c r="O84" s="450"/>
      <c r="P84" s="450"/>
      <c r="Q84" s="450"/>
      <c r="R84" s="13">
        <v>75</v>
      </c>
      <c r="S84" s="450"/>
    </row>
    <row r="85" spans="1:19" ht="25.5">
      <c r="A85" s="130" t="str">
        <f t="shared" si="11"/>
        <v>- -</v>
      </c>
      <c r="C85" s="129" t="s">
        <v>90</v>
      </c>
      <c r="D85" s="140" t="s">
        <v>267</v>
      </c>
      <c r="E85" s="136" t="str">
        <f t="shared" si="12"/>
        <v>km (END minus START) may be nil or negative</v>
      </c>
      <c r="F85" s="133">
        <f t="shared" si="13"/>
        <v>43</v>
      </c>
      <c r="G85" s="133">
        <f t="shared" si="14"/>
        <v>45</v>
      </c>
      <c r="H85" s="549" t="str">
        <f t="shared" si="15"/>
        <v>- -</v>
      </c>
      <c r="I85" s="548">
        <f t="shared" si="16"/>
        <v>0</v>
      </c>
      <c r="J85" s="548">
        <f t="shared" si="17"/>
        <v>0</v>
      </c>
      <c r="K85" s="450"/>
      <c r="L85" s="450"/>
      <c r="M85" s="450"/>
      <c r="N85" s="450"/>
      <c r="O85" s="450"/>
      <c r="P85" s="450"/>
      <c r="Q85" s="450"/>
      <c r="R85" s="13">
        <v>76</v>
      </c>
      <c r="S85" s="450"/>
    </row>
    <row r="86" spans="1:19">
      <c r="A86" s="130" t="str">
        <f t="shared" si="11"/>
        <v>- -</v>
      </c>
      <c r="C86" s="129" t="s">
        <v>122</v>
      </c>
      <c r="D86" s="140" t="s">
        <v>268</v>
      </c>
      <c r="E86" s="136" t="str">
        <f t="shared" si="12"/>
        <v>km driven in year</v>
      </c>
      <c r="F86" s="133">
        <f t="shared" si="13"/>
        <v>17</v>
      </c>
      <c r="G86" s="133">
        <f t="shared" si="14"/>
        <v>25</v>
      </c>
      <c r="H86" s="549" t="str">
        <f t="shared" si="15"/>
        <v>- -</v>
      </c>
      <c r="I86" s="548">
        <f t="shared" si="16"/>
        <v>0</v>
      </c>
      <c r="J86" s="548">
        <f t="shared" si="17"/>
        <v>0</v>
      </c>
      <c r="K86" s="450"/>
      <c r="L86" s="450"/>
      <c r="M86" s="450"/>
      <c r="N86" s="450"/>
      <c r="O86" s="450"/>
      <c r="P86" s="450"/>
      <c r="Q86" s="450"/>
      <c r="R86" s="13">
        <v>77</v>
      </c>
      <c r="S86" s="450"/>
    </row>
    <row r="87" spans="1:19">
      <c r="A87" s="130" t="str">
        <f t="shared" si="11"/>
        <v>- -</v>
      </c>
      <c r="C87" s="129" t="s">
        <v>87</v>
      </c>
      <c r="D87" s="140" t="s">
        <v>269</v>
      </c>
      <c r="E87" s="136" t="str">
        <f t="shared" si="12"/>
        <v>km in month</v>
      </c>
      <c r="F87" s="133">
        <f t="shared" si="13"/>
        <v>11</v>
      </c>
      <c r="G87" s="133">
        <f t="shared" si="14"/>
        <v>15</v>
      </c>
      <c r="H87" s="549" t="str">
        <f t="shared" si="15"/>
        <v>- -</v>
      </c>
      <c r="I87" s="548">
        <f t="shared" si="16"/>
        <v>0</v>
      </c>
      <c r="J87" s="548">
        <f t="shared" si="17"/>
        <v>0</v>
      </c>
      <c r="K87" s="450"/>
      <c r="L87" s="450"/>
      <c r="M87" s="450"/>
      <c r="N87" s="450"/>
      <c r="O87" s="450"/>
      <c r="P87" s="450"/>
      <c r="Q87" s="450"/>
      <c r="R87" s="13">
        <v>78</v>
      </c>
      <c r="S87" s="450"/>
    </row>
    <row r="88" spans="1:19">
      <c r="A88" s="130" t="str">
        <f t="shared" si="11"/>
        <v>- -</v>
      </c>
      <c r="C88" s="129" t="s">
        <v>70</v>
      </c>
      <c r="D88" s="140" t="s">
        <v>270</v>
      </c>
      <c r="E88" s="136" t="str">
        <f t="shared" si="12"/>
        <v>Largest</v>
      </c>
      <c r="F88" s="133">
        <f t="shared" si="13"/>
        <v>7</v>
      </c>
      <c r="G88" s="133">
        <f t="shared" si="14"/>
        <v>10</v>
      </c>
      <c r="H88" s="549" t="str">
        <f t="shared" si="15"/>
        <v>- -</v>
      </c>
      <c r="I88" s="548">
        <f t="shared" si="16"/>
        <v>0</v>
      </c>
      <c r="J88" s="548">
        <f t="shared" si="17"/>
        <v>0</v>
      </c>
      <c r="K88" s="450"/>
      <c r="L88" s="450"/>
      <c r="M88" s="450"/>
      <c r="N88" s="450"/>
      <c r="O88" s="450"/>
      <c r="P88" s="450"/>
      <c r="Q88" s="450"/>
      <c r="R88" s="13">
        <v>79</v>
      </c>
      <c r="S88" s="450"/>
    </row>
    <row r="89" spans="1:19" ht="25.5">
      <c r="C89" s="129" t="s">
        <v>314</v>
      </c>
      <c r="D89" s="140" t="s">
        <v>316</v>
      </c>
      <c r="E89" s="136" t="str">
        <f t="shared" si="12"/>
        <v>Largest END reading for any car</v>
      </c>
      <c r="F89" s="133">
        <f t="shared" si="13"/>
        <v>31</v>
      </c>
      <c r="G89" s="133">
        <f t="shared" si="14"/>
        <v>52</v>
      </c>
      <c r="H89" s="549" t="str">
        <f t="shared" si="15"/>
        <v>- -</v>
      </c>
      <c r="I89" s="548">
        <f t="shared" si="16"/>
        <v>0</v>
      </c>
      <c r="J89" s="548">
        <f t="shared" si="17"/>
        <v>0</v>
      </c>
    </row>
    <row r="90" spans="1:19" ht="25.5">
      <c r="C90" s="129" t="s">
        <v>210</v>
      </c>
      <c r="D90" s="140" t="s">
        <v>318</v>
      </c>
      <c r="E90" s="136" t="str">
        <f t="shared" si="12"/>
        <v>Largest trip reading</v>
      </c>
      <c r="F90" s="133">
        <f t="shared" si="13"/>
        <v>20</v>
      </c>
      <c r="G90" s="133">
        <f t="shared" si="14"/>
        <v>33</v>
      </c>
      <c r="H90" s="549" t="str">
        <f t="shared" si="15"/>
        <v>- -</v>
      </c>
      <c r="I90" s="548">
        <f t="shared" si="16"/>
        <v>0</v>
      </c>
      <c r="J90" s="548">
        <f t="shared" si="17"/>
        <v>0</v>
      </c>
    </row>
    <row r="91" spans="1:19">
      <c r="A91" s="130" t="str">
        <f>IF(LEN(C91)-LEN(TRIM(C91))&gt;0,"May begin or end with a blank space","- -")</f>
        <v>- -</v>
      </c>
      <c r="C91" s="129" t="s">
        <v>8</v>
      </c>
      <c r="D91" s="140" t="s">
        <v>271</v>
      </c>
      <c r="E91" s="136" t="str">
        <f t="shared" si="12"/>
        <v>Lease cost</v>
      </c>
      <c r="F91" s="133">
        <f t="shared" si="13"/>
        <v>10</v>
      </c>
      <c r="G91" s="133">
        <f t="shared" si="14"/>
        <v>17</v>
      </c>
      <c r="H91" s="549" t="str">
        <f t="shared" si="15"/>
        <v>- -</v>
      </c>
      <c r="I91" s="548">
        <f t="shared" si="16"/>
        <v>0</v>
      </c>
      <c r="J91" s="548">
        <f t="shared" si="17"/>
        <v>0</v>
      </c>
      <c r="K91" s="450"/>
      <c r="L91" s="450"/>
      <c r="M91" s="450"/>
      <c r="N91" s="450"/>
      <c r="O91" s="450"/>
      <c r="P91" s="450"/>
      <c r="Q91" s="450"/>
      <c r="R91" s="13">
        <v>80</v>
      </c>
      <c r="S91" s="450"/>
    </row>
    <row r="92" spans="1:19">
      <c r="A92" s="130" t="str">
        <f t="shared" si="11"/>
        <v>- -</v>
      </c>
      <c r="C92" s="129" t="s">
        <v>5</v>
      </c>
      <c r="D92" s="140" t="s">
        <v>272</v>
      </c>
      <c r="E92" s="136" t="str">
        <f t="shared" si="12"/>
        <v>Miscellaneous expenses</v>
      </c>
      <c r="F92" s="133">
        <f t="shared" si="13"/>
        <v>22</v>
      </c>
      <c r="G92" s="133">
        <f t="shared" si="14"/>
        <v>17</v>
      </c>
      <c r="H92" s="549" t="str">
        <f t="shared" si="15"/>
        <v>- -</v>
      </c>
      <c r="I92" s="548">
        <f t="shared" si="16"/>
        <v>0</v>
      </c>
      <c r="J92" s="548">
        <f t="shared" si="17"/>
        <v>0</v>
      </c>
      <c r="K92" s="450"/>
      <c r="L92" s="450"/>
      <c r="M92" s="450"/>
      <c r="N92" s="450"/>
      <c r="O92" s="450"/>
      <c r="P92" s="450"/>
      <c r="Q92" s="450"/>
      <c r="R92" s="13">
        <v>83</v>
      </c>
      <c r="S92" s="450"/>
    </row>
    <row r="93" spans="1:19">
      <c r="A93" s="130" t="str">
        <f t="shared" si="11"/>
        <v>- -</v>
      </c>
      <c r="C93" s="129" t="s">
        <v>175</v>
      </c>
      <c r="D93" s="140" t="s">
        <v>273</v>
      </c>
      <c r="E93" s="136" t="str">
        <f t="shared" si="12"/>
        <v>Month (mm)</v>
      </c>
      <c r="F93" s="133">
        <f t="shared" si="13"/>
        <v>10</v>
      </c>
      <c r="G93" s="133">
        <f t="shared" si="14"/>
        <v>9</v>
      </c>
      <c r="H93" s="549" t="str">
        <f t="shared" si="15"/>
        <v>- -</v>
      </c>
      <c r="I93" s="548">
        <f t="shared" si="16"/>
        <v>0</v>
      </c>
      <c r="J93" s="548">
        <f t="shared" si="17"/>
        <v>0</v>
      </c>
      <c r="K93" s="450"/>
      <c r="L93" s="450"/>
      <c r="M93" s="450"/>
      <c r="N93" s="450"/>
      <c r="O93" s="450"/>
      <c r="P93" s="450"/>
      <c r="Q93" s="450"/>
      <c r="R93" s="13">
        <v>84</v>
      </c>
      <c r="S93" s="450"/>
    </row>
    <row r="94" spans="1:19" ht="38.25">
      <c r="A94" s="130" t="str">
        <f t="shared" si="11"/>
        <v>- -</v>
      </c>
      <c r="C94" s="129" t="s">
        <v>133</v>
      </c>
      <c r="D94" s="140" t="s">
        <v>336</v>
      </c>
      <c r="E94" s="136" t="str">
        <f t="shared" si="12"/>
        <v>Monthly records:
Days missing or not in order?</v>
      </c>
      <c r="F94" s="133">
        <f t="shared" si="13"/>
        <v>47</v>
      </c>
      <c r="G94" s="133">
        <f t="shared" si="14"/>
        <v>54</v>
      </c>
      <c r="H94" s="549" t="str">
        <f t="shared" si="15"/>
        <v>- -</v>
      </c>
      <c r="I94" s="548">
        <f t="shared" si="16"/>
        <v>0</v>
      </c>
      <c r="J94" s="548">
        <f t="shared" si="17"/>
        <v>0</v>
      </c>
      <c r="K94" s="450"/>
      <c r="L94" s="450"/>
      <c r="M94" s="450"/>
      <c r="N94" s="450"/>
      <c r="O94" s="450"/>
      <c r="P94" s="450"/>
      <c r="Q94" s="450"/>
      <c r="R94" s="13">
        <v>85</v>
      </c>
      <c r="S94" s="450"/>
    </row>
    <row r="95" spans="1:19">
      <c r="A95" s="130" t="str">
        <f t="shared" si="11"/>
        <v>- -</v>
      </c>
      <c r="C95" s="129" t="s">
        <v>125</v>
      </c>
      <c r="D95" s="140" t="s">
        <v>274</v>
      </c>
      <c r="E95" s="136" t="str">
        <f t="shared" si="12"/>
        <v>No data</v>
      </c>
      <c r="F95" s="133">
        <f t="shared" si="13"/>
        <v>7</v>
      </c>
      <c r="G95" s="133">
        <f t="shared" si="14"/>
        <v>14</v>
      </c>
      <c r="H95" s="549" t="str">
        <f t="shared" si="15"/>
        <v>- -</v>
      </c>
      <c r="I95" s="548">
        <f t="shared" si="16"/>
        <v>0</v>
      </c>
      <c r="J95" s="548">
        <f t="shared" si="17"/>
        <v>0</v>
      </c>
      <c r="K95" s="450"/>
      <c r="L95" s="450"/>
      <c r="M95" s="450"/>
      <c r="N95" s="450"/>
      <c r="O95" s="450"/>
      <c r="P95" s="450"/>
      <c r="Q95" s="450"/>
      <c r="R95" s="13">
        <v>86</v>
      </c>
      <c r="S95" s="450"/>
    </row>
    <row r="96" spans="1:19">
      <c r="A96" s="130" t="str">
        <f t="shared" si="11"/>
        <v>- -</v>
      </c>
      <c r="C96" s="129" t="s">
        <v>128</v>
      </c>
      <c r="D96" s="140" t="s">
        <v>275</v>
      </c>
      <c r="E96" s="136" t="str">
        <f t="shared" si="12"/>
        <v>No problem</v>
      </c>
      <c r="F96" s="133">
        <f t="shared" si="13"/>
        <v>10</v>
      </c>
      <c r="G96" s="133">
        <f t="shared" si="14"/>
        <v>15</v>
      </c>
      <c r="H96" s="549" t="str">
        <f t="shared" si="15"/>
        <v>- -</v>
      </c>
      <c r="I96" s="548">
        <f t="shared" si="16"/>
        <v>0</v>
      </c>
      <c r="J96" s="548">
        <f t="shared" si="17"/>
        <v>0</v>
      </c>
      <c r="K96" s="450"/>
      <c r="L96" s="450"/>
      <c r="M96" s="450"/>
      <c r="N96" s="450"/>
      <c r="O96" s="450"/>
      <c r="P96" s="450"/>
      <c r="Q96" s="450"/>
      <c r="R96" s="13">
        <v>87</v>
      </c>
      <c r="S96" s="450"/>
    </row>
    <row r="97" spans="1:19">
      <c r="A97" s="130" t="str">
        <f t="shared" si="11"/>
        <v>- -</v>
      </c>
      <c r="C97" s="129" t="s">
        <v>25</v>
      </c>
      <c r="D97" s="140" t="s">
        <v>276</v>
      </c>
      <c r="E97" s="136" t="str">
        <f t="shared" si="12"/>
        <v>Normal repairs and maintenance</v>
      </c>
      <c r="F97" s="133">
        <f t="shared" si="13"/>
        <v>30</v>
      </c>
      <c r="G97" s="133">
        <f t="shared" si="14"/>
        <v>33</v>
      </c>
      <c r="H97" s="549" t="str">
        <f t="shared" si="15"/>
        <v>- -</v>
      </c>
      <c r="I97" s="548">
        <f t="shared" si="16"/>
        <v>0</v>
      </c>
      <c r="J97" s="548">
        <f t="shared" si="17"/>
        <v>0</v>
      </c>
      <c r="K97" s="450"/>
      <c r="L97" s="450"/>
      <c r="M97" s="450"/>
      <c r="N97" s="450"/>
      <c r="O97" s="450"/>
      <c r="P97" s="450"/>
      <c r="Q97" s="450"/>
      <c r="R97" s="13">
        <v>88</v>
      </c>
      <c r="S97" s="450"/>
    </row>
    <row r="98" spans="1:19">
      <c r="A98" s="130" t="str">
        <f t="shared" si="11"/>
        <v>- -</v>
      </c>
      <c r="C98" s="566" t="s">
        <v>325</v>
      </c>
      <c r="D98" s="565" t="s">
        <v>428</v>
      </c>
      <c r="E98" s="136" t="str">
        <f t="shared" si="12"/>
        <v>(No personal kilometres)</v>
      </c>
      <c r="F98" s="133">
        <f t="shared" si="13"/>
        <v>24</v>
      </c>
      <c r="G98" s="133">
        <f t="shared" si="14"/>
        <v>30</v>
      </c>
      <c r="H98" s="549" t="str">
        <f t="shared" si="15"/>
        <v>- -</v>
      </c>
      <c r="I98" s="548">
        <f t="shared" si="16"/>
        <v>0</v>
      </c>
      <c r="J98" s="548">
        <f t="shared" si="17"/>
        <v>0</v>
      </c>
      <c r="K98" s="450"/>
      <c r="L98" s="450"/>
      <c r="M98" s="450"/>
      <c r="N98" s="450"/>
      <c r="O98" s="450"/>
      <c r="P98" s="450"/>
      <c r="Q98" s="450"/>
      <c r="R98" s="13">
        <v>89</v>
      </c>
      <c r="S98" s="450"/>
    </row>
    <row r="99" spans="1:19">
      <c r="A99" s="130" t="str">
        <f t="shared" si="11"/>
        <v>- -</v>
      </c>
      <c r="C99" s="566"/>
      <c r="D99" s="565"/>
      <c r="E99" s="136" t="str">
        <f t="shared" si="12"/>
        <v/>
      </c>
      <c r="F99" s="133">
        <f t="shared" si="13"/>
        <v>0</v>
      </c>
      <c r="G99" s="133">
        <f t="shared" si="14"/>
        <v>0</v>
      </c>
      <c r="H99" s="549" t="str">
        <f t="shared" si="15"/>
        <v>- -</v>
      </c>
      <c r="I99" s="548">
        <f t="shared" si="16"/>
        <v>0</v>
      </c>
      <c r="J99" s="548">
        <f t="shared" si="17"/>
        <v>0</v>
      </c>
      <c r="K99" s="450"/>
      <c r="L99" s="450"/>
      <c r="M99" s="450"/>
      <c r="N99" s="450"/>
      <c r="O99" s="450"/>
      <c r="P99" s="450"/>
      <c r="Q99" s="450"/>
      <c r="R99" s="13">
        <v>90</v>
      </c>
      <c r="S99" s="450"/>
    </row>
    <row r="100" spans="1:19">
      <c r="A100" s="130" t="str">
        <f t="shared" si="11"/>
        <v>- -</v>
      </c>
      <c r="C100" s="129" t="s">
        <v>92</v>
      </c>
      <c r="D100" s="140" t="s">
        <v>277</v>
      </c>
      <c r="E100" s="136" t="str">
        <f t="shared" si="12"/>
        <v>Odometer for start and/or end of month</v>
      </c>
      <c r="F100" s="133">
        <f t="shared" si="13"/>
        <v>38</v>
      </c>
      <c r="G100" s="133">
        <f t="shared" si="14"/>
        <v>43</v>
      </c>
      <c r="H100" s="549" t="str">
        <f t="shared" si="15"/>
        <v>- -</v>
      </c>
      <c r="I100" s="548">
        <f t="shared" si="16"/>
        <v>0</v>
      </c>
      <c r="J100" s="548">
        <f t="shared" si="17"/>
        <v>0</v>
      </c>
      <c r="K100" s="450"/>
      <c r="L100" s="450"/>
      <c r="M100" s="450"/>
      <c r="N100" s="450"/>
      <c r="O100" s="450"/>
      <c r="P100" s="450"/>
      <c r="Q100" s="450"/>
      <c r="R100" s="13">
        <v>91</v>
      </c>
      <c r="S100" s="450"/>
    </row>
    <row r="101" spans="1:19">
      <c r="A101" s="130" t="str">
        <f t="shared" si="11"/>
        <v>May begin or end with a blank space</v>
      </c>
      <c r="C101" s="129" t="s">
        <v>110</v>
      </c>
      <c r="D101" s="140" t="s">
        <v>309</v>
      </c>
      <c r="E101" s="136" t="str">
        <f t="shared" si="12"/>
        <v xml:space="preserve">Odometer: </v>
      </c>
      <c r="F101" s="133">
        <f t="shared" si="13"/>
        <v>10</v>
      </c>
      <c r="G101" s="133">
        <f t="shared" si="14"/>
        <v>26</v>
      </c>
      <c r="H101" s="549" t="str">
        <f t="shared" si="15"/>
        <v>- -</v>
      </c>
      <c r="I101" s="548">
        <f t="shared" si="16"/>
        <v>1</v>
      </c>
      <c r="J101" s="548">
        <f t="shared" si="17"/>
        <v>1</v>
      </c>
      <c r="K101" s="450"/>
      <c r="L101" s="450"/>
      <c r="M101" s="450"/>
      <c r="N101" s="450"/>
      <c r="O101" s="450"/>
      <c r="P101" s="450"/>
      <c r="Q101" s="450"/>
      <c r="R101" s="13">
        <v>92</v>
      </c>
      <c r="S101" s="450"/>
    </row>
    <row r="102" spans="1:19">
      <c r="A102" s="130" t="str">
        <f t="shared" si="11"/>
        <v>- -</v>
      </c>
      <c r="C102" s="564" t="s">
        <v>358</v>
      </c>
      <c r="D102" s="565" t="s">
        <v>359</v>
      </c>
      <c r="E102" s="136" t="str">
        <f>IF($G$3="F",IF(G102=0,"",D102),IF(F102=0,"",C102))</f>
        <v>Odometer at end of previous month</v>
      </c>
      <c r="F102" s="133">
        <f>LEN(C102)</f>
        <v>33</v>
      </c>
      <c r="G102" s="133">
        <f>LEN(D102)</f>
        <v>46</v>
      </c>
      <c r="H102" s="549" t="str">
        <f>IF(I102&lt;&gt;J102,"Check matching spaces at beginning or end","- -")</f>
        <v>- -</v>
      </c>
      <c r="I102" s="548">
        <f>F102-LEN(TRIM(C102))</f>
        <v>0</v>
      </c>
      <c r="J102" s="548">
        <f>G102-LEN(TRIM(D102))</f>
        <v>0</v>
      </c>
      <c r="K102" s="450"/>
      <c r="L102" s="450"/>
      <c r="M102" s="450"/>
      <c r="N102" s="450"/>
      <c r="O102" s="450"/>
      <c r="P102" s="450"/>
      <c r="Q102" s="450"/>
      <c r="R102" s="13"/>
      <c r="S102" s="450"/>
    </row>
    <row r="103" spans="1:19">
      <c r="A103" s="130" t="str">
        <f t="shared" si="11"/>
        <v>- -</v>
      </c>
      <c r="C103" s="129" t="s">
        <v>143</v>
      </c>
      <c r="D103" s="140" t="s">
        <v>143</v>
      </c>
      <c r="E103" s="136" t="str">
        <f t="shared" si="12"/>
        <v>ok</v>
      </c>
      <c r="F103" s="133">
        <f t="shared" si="13"/>
        <v>2</v>
      </c>
      <c r="G103" s="133">
        <f t="shared" si="14"/>
        <v>2</v>
      </c>
      <c r="H103" s="549" t="str">
        <f t="shared" si="15"/>
        <v>- -</v>
      </c>
      <c r="I103" s="548">
        <f t="shared" si="16"/>
        <v>0</v>
      </c>
      <c r="J103" s="548">
        <f t="shared" si="17"/>
        <v>0</v>
      </c>
      <c r="K103" s="450"/>
      <c r="L103" s="450"/>
      <c r="M103" s="450"/>
      <c r="N103" s="450"/>
      <c r="O103" s="450"/>
      <c r="P103" s="450"/>
      <c r="Q103" s="450"/>
      <c r="R103" s="13">
        <v>93</v>
      </c>
      <c r="S103" s="450"/>
    </row>
    <row r="104" spans="1:19">
      <c r="A104" s="130" t="str">
        <f t="shared" si="11"/>
        <v>May begin or end with a blank space</v>
      </c>
      <c r="C104" s="129" t="s">
        <v>108</v>
      </c>
      <c r="D104" s="140" t="s">
        <v>308</v>
      </c>
      <c r="E104" s="136" t="str">
        <f t="shared" si="12"/>
        <v xml:space="preserve">◄ ◄ ◄ Only </v>
      </c>
      <c r="F104" s="133">
        <f t="shared" si="13"/>
        <v>11</v>
      </c>
      <c r="G104" s="133">
        <f t="shared" si="14"/>
        <v>16</v>
      </c>
      <c r="H104" s="549" t="str">
        <f t="shared" si="15"/>
        <v>- -</v>
      </c>
      <c r="I104" s="548">
        <f t="shared" si="16"/>
        <v>1</v>
      </c>
      <c r="J104" s="548">
        <f t="shared" si="17"/>
        <v>1</v>
      </c>
      <c r="K104" s="450"/>
      <c r="L104" s="450"/>
      <c r="M104" s="450"/>
      <c r="N104" s="450"/>
      <c r="O104" s="450"/>
      <c r="P104" s="450"/>
      <c r="Q104" s="450"/>
      <c r="R104" s="13">
        <v>94</v>
      </c>
      <c r="S104" s="450"/>
    </row>
    <row r="105" spans="1:19" ht="25.5">
      <c r="A105" s="130" t="str">
        <f t="shared" si="11"/>
        <v>- -</v>
      </c>
      <c r="C105" s="129" t="s">
        <v>131</v>
      </c>
      <c r="D105" s="140" t="s">
        <v>307</v>
      </c>
      <c r="E105" s="136" t="str">
        <f t="shared" si="12"/>
        <v>Other operating expenses (incl. licence, registration)</v>
      </c>
      <c r="F105" s="133">
        <f t="shared" si="13"/>
        <v>54</v>
      </c>
      <c r="G105" s="133">
        <f t="shared" si="14"/>
        <v>66</v>
      </c>
      <c r="H105" s="549" t="str">
        <f t="shared" si="15"/>
        <v>- -</v>
      </c>
      <c r="I105" s="548">
        <f t="shared" si="16"/>
        <v>0</v>
      </c>
      <c r="J105" s="548">
        <f t="shared" si="17"/>
        <v>0</v>
      </c>
      <c r="K105" s="450"/>
      <c r="L105" s="450"/>
      <c r="M105" s="450"/>
      <c r="N105" s="450"/>
      <c r="O105" s="450"/>
      <c r="P105" s="450"/>
      <c r="Q105" s="450"/>
      <c r="R105" s="13">
        <v>95</v>
      </c>
      <c r="S105" s="450"/>
    </row>
    <row r="106" spans="1:19" ht="25.5">
      <c r="A106" s="130" t="str">
        <f t="shared" si="11"/>
        <v>- -</v>
      </c>
      <c r="C106" s="129" t="s">
        <v>23</v>
      </c>
      <c r="D106" s="550" t="s">
        <v>337</v>
      </c>
      <c r="E106" s="136" t="str">
        <f t="shared" si="12"/>
        <v>Parking</v>
      </c>
      <c r="F106" s="133">
        <f t="shared" si="13"/>
        <v>7</v>
      </c>
      <c r="G106" s="133">
        <f t="shared" si="14"/>
        <v>15</v>
      </c>
      <c r="H106" s="549" t="str">
        <f t="shared" si="15"/>
        <v>- -</v>
      </c>
      <c r="I106" s="548">
        <f t="shared" si="16"/>
        <v>0</v>
      </c>
      <c r="J106" s="548">
        <f t="shared" si="17"/>
        <v>0</v>
      </c>
      <c r="K106" s="450"/>
      <c r="L106" s="450"/>
      <c r="M106" s="450"/>
      <c r="N106" s="450"/>
      <c r="O106" s="450"/>
      <c r="P106" s="450"/>
      <c r="Q106" s="450"/>
      <c r="R106" s="13">
        <v>96</v>
      </c>
      <c r="S106" s="450"/>
    </row>
    <row r="107" spans="1:19">
      <c r="A107" s="130" t="str">
        <f t="shared" si="11"/>
        <v>May begin or end with a blank space</v>
      </c>
      <c r="C107" s="129" t="s">
        <v>193</v>
      </c>
      <c r="D107" s="140" t="s">
        <v>306</v>
      </c>
      <c r="E107" s="136" t="str">
        <f t="shared" si="12"/>
        <v xml:space="preserve">(Payments made from </v>
      </c>
      <c r="F107" s="133">
        <f t="shared" si="13"/>
        <v>20</v>
      </c>
      <c r="G107" s="133">
        <f t="shared" si="14"/>
        <v>20</v>
      </c>
      <c r="H107" s="549" t="str">
        <f t="shared" si="15"/>
        <v>- -</v>
      </c>
      <c r="I107" s="548">
        <f t="shared" si="16"/>
        <v>1</v>
      </c>
      <c r="J107" s="548">
        <f t="shared" si="17"/>
        <v>1</v>
      </c>
      <c r="K107" s="450"/>
      <c r="L107" s="450"/>
      <c r="M107" s="450"/>
      <c r="N107" s="450"/>
      <c r="O107" s="450"/>
      <c r="P107" s="450"/>
      <c r="Q107" s="450"/>
      <c r="R107" s="13"/>
      <c r="S107" s="450"/>
    </row>
    <row r="108" spans="1:19">
      <c r="A108" s="130" t="str">
        <f t="shared" si="11"/>
        <v>- -</v>
      </c>
      <c r="C108" s="129" t="s">
        <v>197</v>
      </c>
      <c r="D108" s="140" t="s">
        <v>302</v>
      </c>
      <c r="E108" s="136" t="str">
        <f t="shared" si="12"/>
        <v>Payments to Employer</v>
      </c>
      <c r="F108" s="133">
        <f t="shared" si="13"/>
        <v>20</v>
      </c>
      <c r="G108" s="133">
        <f t="shared" si="14"/>
        <v>23</v>
      </c>
      <c r="H108" s="549" t="str">
        <f t="shared" si="15"/>
        <v>- -</v>
      </c>
      <c r="I108" s="548">
        <f t="shared" si="16"/>
        <v>0</v>
      </c>
      <c r="J108" s="548">
        <f t="shared" si="17"/>
        <v>0</v>
      </c>
      <c r="K108" s="450"/>
      <c r="L108" s="450"/>
      <c r="M108" s="450"/>
      <c r="N108" s="450"/>
      <c r="O108" s="450"/>
      <c r="P108" s="450"/>
      <c r="Q108" s="450"/>
      <c r="R108" s="13"/>
      <c r="S108" s="450"/>
    </row>
    <row r="109" spans="1:19" ht="38.25">
      <c r="A109" s="130" t="str">
        <f t="shared" si="11"/>
        <v>- -</v>
      </c>
      <c r="C109" s="129" t="s">
        <v>199</v>
      </c>
      <c r="D109" s="140" t="s">
        <v>338</v>
      </c>
      <c r="E109" s="136" t="str">
        <f t="shared" si="12"/>
        <v>Payments you made to your employer in the year or within 45 days after year end should be recorded here.</v>
      </c>
      <c r="F109" s="133">
        <f t="shared" si="13"/>
        <v>104</v>
      </c>
      <c r="G109" s="133">
        <f t="shared" si="14"/>
        <v>106</v>
      </c>
      <c r="H109" s="549" t="str">
        <f t="shared" si="15"/>
        <v>- -</v>
      </c>
      <c r="I109" s="548">
        <f t="shared" si="16"/>
        <v>0</v>
      </c>
      <c r="J109" s="548">
        <f t="shared" si="17"/>
        <v>0</v>
      </c>
      <c r="K109" s="450"/>
      <c r="L109" s="450"/>
      <c r="M109" s="450"/>
      <c r="N109" s="450"/>
      <c r="O109" s="450"/>
      <c r="P109" s="450"/>
      <c r="Q109" s="450"/>
      <c r="R109" s="13">
        <v>97</v>
      </c>
      <c r="S109" s="450"/>
    </row>
    <row r="110" spans="1:19">
      <c r="A110" s="130" t="str">
        <f t="shared" si="11"/>
        <v>- -</v>
      </c>
      <c r="C110" s="129" t="s">
        <v>79</v>
      </c>
      <c r="D110" s="550" t="s">
        <v>339</v>
      </c>
      <c r="E110" s="136" t="str">
        <f t="shared" si="12"/>
        <v>Personal km</v>
      </c>
      <c r="F110" s="133">
        <f t="shared" si="13"/>
        <v>11</v>
      </c>
      <c r="G110" s="133">
        <f t="shared" si="14"/>
        <v>12</v>
      </c>
      <c r="H110" s="549" t="str">
        <f t="shared" si="15"/>
        <v>- -</v>
      </c>
      <c r="I110" s="548">
        <f t="shared" si="16"/>
        <v>0</v>
      </c>
      <c r="J110" s="548">
        <f t="shared" si="17"/>
        <v>0</v>
      </c>
      <c r="K110" s="450"/>
      <c r="L110" s="450"/>
      <c r="M110" s="450"/>
      <c r="N110" s="450"/>
      <c r="O110" s="450"/>
      <c r="P110" s="450"/>
      <c r="Q110" s="450"/>
      <c r="R110" s="13">
        <v>98</v>
      </c>
      <c r="S110" s="450"/>
    </row>
    <row r="111" spans="1:19">
      <c r="A111" s="130" t="str">
        <f t="shared" si="11"/>
        <v>- -</v>
      </c>
      <c r="C111" s="129" t="s">
        <v>129</v>
      </c>
      <c r="D111" s="140" t="s">
        <v>278</v>
      </c>
      <c r="E111" s="136" t="str">
        <f t="shared" si="12"/>
        <v>Problem</v>
      </c>
      <c r="F111" s="133">
        <f t="shared" si="13"/>
        <v>7</v>
      </c>
      <c r="G111" s="133">
        <f t="shared" si="14"/>
        <v>8</v>
      </c>
      <c r="H111" s="549" t="str">
        <f t="shared" si="15"/>
        <v>- -</v>
      </c>
      <c r="I111" s="548">
        <f t="shared" si="16"/>
        <v>0</v>
      </c>
      <c r="J111" s="548">
        <f t="shared" si="17"/>
        <v>0</v>
      </c>
      <c r="K111" s="450"/>
      <c r="L111" s="450"/>
      <c r="M111" s="450"/>
      <c r="N111" s="450"/>
      <c r="O111" s="450"/>
      <c r="P111" s="450"/>
      <c r="Q111" s="450"/>
      <c r="R111" s="13">
        <v>99</v>
      </c>
      <c r="S111" s="450"/>
    </row>
    <row r="112" spans="1:19" ht="25.5">
      <c r="A112" s="130" t="str">
        <f t="shared" si="11"/>
        <v>- -</v>
      </c>
      <c r="C112" s="564" t="s">
        <v>431</v>
      </c>
      <c r="D112" s="565" t="s">
        <v>432</v>
      </c>
      <c r="E112" s="136" t="str">
        <f t="shared" si="12"/>
        <v>A. 
Purpose and notes</v>
      </c>
      <c r="F112" s="133">
        <f t="shared" si="13"/>
        <v>21</v>
      </c>
      <c r="G112" s="133">
        <f t="shared" si="14"/>
        <v>16</v>
      </c>
      <c r="H112" s="549" t="str">
        <f t="shared" si="15"/>
        <v>- -</v>
      </c>
      <c r="I112" s="548">
        <f t="shared" si="16"/>
        <v>0</v>
      </c>
      <c r="J112" s="548">
        <f t="shared" si="17"/>
        <v>0</v>
      </c>
      <c r="K112" s="450"/>
      <c r="L112" s="450"/>
      <c r="M112" s="450"/>
      <c r="N112" s="450"/>
      <c r="O112" s="450"/>
      <c r="P112" s="450"/>
      <c r="Q112" s="450"/>
      <c r="R112" s="13">
        <v>100</v>
      </c>
      <c r="S112" s="450"/>
    </row>
    <row r="113" spans="1:19">
      <c r="A113" s="130" t="str">
        <f t="shared" si="11"/>
        <v>- -</v>
      </c>
      <c r="C113" s="129" t="s">
        <v>146</v>
      </c>
      <c r="D113" s="140" t="s">
        <v>279</v>
      </c>
      <c r="E113" s="136" t="str">
        <f t="shared" si="12"/>
        <v>Quebec</v>
      </c>
      <c r="F113" s="133">
        <f t="shared" si="13"/>
        <v>6</v>
      </c>
      <c r="G113" s="133">
        <f t="shared" si="14"/>
        <v>6</v>
      </c>
      <c r="H113" s="549" t="str">
        <f t="shared" si="15"/>
        <v>- -</v>
      </c>
      <c r="I113" s="548">
        <f t="shared" si="16"/>
        <v>0</v>
      </c>
      <c r="J113" s="548">
        <f t="shared" si="17"/>
        <v>0</v>
      </c>
      <c r="K113" s="450"/>
      <c r="L113" s="450"/>
      <c r="M113" s="450"/>
      <c r="N113" s="450"/>
      <c r="O113" s="450"/>
      <c r="P113" s="450"/>
      <c r="Q113" s="450"/>
      <c r="R113" s="13">
        <v>101</v>
      </c>
      <c r="S113" s="450"/>
    </row>
    <row r="114" spans="1:19">
      <c r="A114" s="130" t="str">
        <f t="shared" si="11"/>
        <v>- -</v>
      </c>
      <c r="C114" s="129" t="s">
        <v>12</v>
      </c>
      <c r="D114" s="140" t="s">
        <v>280</v>
      </c>
      <c r="E114" s="136" t="str">
        <f t="shared" si="12"/>
        <v>Reimbursements from employer</v>
      </c>
      <c r="F114" s="133">
        <f t="shared" si="13"/>
        <v>28</v>
      </c>
      <c r="G114" s="133">
        <f t="shared" si="14"/>
        <v>29</v>
      </c>
      <c r="H114" s="549" t="str">
        <f t="shared" si="15"/>
        <v>- -</v>
      </c>
      <c r="I114" s="548">
        <f t="shared" si="16"/>
        <v>0</v>
      </c>
      <c r="J114" s="548">
        <f t="shared" si="17"/>
        <v>0</v>
      </c>
      <c r="K114" s="450"/>
      <c r="L114" s="450"/>
      <c r="M114" s="450"/>
      <c r="N114" s="450"/>
      <c r="O114" s="450"/>
      <c r="P114" s="450"/>
      <c r="Q114" s="450"/>
      <c r="R114" s="13">
        <v>102</v>
      </c>
      <c r="S114" s="450"/>
    </row>
    <row r="115" spans="1:19">
      <c r="A115" s="130" t="str">
        <f t="shared" si="11"/>
        <v>- -</v>
      </c>
      <c r="C115" s="129" t="s">
        <v>93</v>
      </c>
      <c r="D115" s="140" t="s">
        <v>281</v>
      </c>
      <c r="E115" s="136" t="str">
        <f t="shared" si="12"/>
        <v>Row</v>
      </c>
      <c r="F115" s="133">
        <f t="shared" si="13"/>
        <v>3</v>
      </c>
      <c r="G115" s="133">
        <f t="shared" si="14"/>
        <v>6</v>
      </c>
      <c r="H115" s="549" t="str">
        <f t="shared" si="15"/>
        <v>- -</v>
      </c>
      <c r="I115" s="548">
        <f t="shared" si="16"/>
        <v>0</v>
      </c>
      <c r="J115" s="548">
        <f t="shared" si="17"/>
        <v>0</v>
      </c>
      <c r="K115" s="450"/>
      <c r="L115" s="450"/>
      <c r="M115" s="450"/>
      <c r="N115" s="450"/>
      <c r="O115" s="450"/>
      <c r="P115" s="450"/>
      <c r="Q115" s="450"/>
      <c r="R115" s="13">
        <v>103</v>
      </c>
      <c r="S115" s="450"/>
    </row>
    <row r="116" spans="1:19">
      <c r="A116" s="130" t="str">
        <f t="shared" si="11"/>
        <v>- -</v>
      </c>
      <c r="C116" s="129" t="s">
        <v>69</v>
      </c>
      <c r="D116" s="140" t="s">
        <v>282</v>
      </c>
      <c r="E116" s="136" t="str">
        <f t="shared" si="12"/>
        <v>Smallest</v>
      </c>
      <c r="F116" s="133">
        <f t="shared" si="13"/>
        <v>8</v>
      </c>
      <c r="G116" s="133">
        <f t="shared" si="14"/>
        <v>10</v>
      </c>
      <c r="H116" s="549" t="str">
        <f t="shared" si="15"/>
        <v>- -</v>
      </c>
      <c r="I116" s="548">
        <f t="shared" si="16"/>
        <v>0</v>
      </c>
      <c r="J116" s="548">
        <f t="shared" si="17"/>
        <v>0</v>
      </c>
      <c r="K116" s="450"/>
      <c r="L116" s="450"/>
      <c r="M116" s="450"/>
      <c r="N116" s="450"/>
      <c r="O116" s="450"/>
      <c r="P116" s="450"/>
      <c r="Q116" s="450"/>
      <c r="R116" s="13">
        <v>104</v>
      </c>
      <c r="S116" s="450"/>
    </row>
    <row r="117" spans="1:19" ht="25.5">
      <c r="A117" s="130" t="str">
        <f t="shared" si="11"/>
        <v>- -</v>
      </c>
      <c r="C117" s="129" t="s">
        <v>211</v>
      </c>
      <c r="D117" s="140" t="s">
        <v>315</v>
      </c>
      <c r="E117" s="136" t="str">
        <f t="shared" si="12"/>
        <v>Smallest START reading for any car</v>
      </c>
      <c r="F117" s="133">
        <f t="shared" si="13"/>
        <v>34</v>
      </c>
      <c r="G117" s="133">
        <f t="shared" si="14"/>
        <v>55</v>
      </c>
      <c r="H117" s="549" t="str">
        <f t="shared" si="15"/>
        <v>- -</v>
      </c>
      <c r="I117" s="548">
        <f t="shared" si="16"/>
        <v>0</v>
      </c>
      <c r="J117" s="548">
        <f t="shared" si="17"/>
        <v>0</v>
      </c>
      <c r="K117" s="450"/>
      <c r="L117" s="450"/>
      <c r="M117" s="450"/>
      <c r="N117" s="450"/>
      <c r="O117" s="450"/>
      <c r="P117" s="450"/>
      <c r="Q117" s="450"/>
      <c r="R117" s="13">
        <v>105</v>
      </c>
      <c r="S117" s="450"/>
    </row>
    <row r="118" spans="1:19" ht="25.5">
      <c r="A118" s="130" t="str">
        <f t="shared" si="11"/>
        <v>- -</v>
      </c>
      <c r="C118" s="129" t="s">
        <v>209</v>
      </c>
      <c r="D118" s="140" t="s">
        <v>319</v>
      </c>
      <c r="E118" s="136" t="str">
        <f t="shared" si="12"/>
        <v>Smallest trip reading</v>
      </c>
      <c r="F118" s="133">
        <f t="shared" si="13"/>
        <v>21</v>
      </c>
      <c r="G118" s="133">
        <f t="shared" si="14"/>
        <v>34</v>
      </c>
      <c r="H118" s="549" t="str">
        <f t="shared" si="15"/>
        <v>- -</v>
      </c>
      <c r="I118" s="548">
        <f t="shared" si="16"/>
        <v>0</v>
      </c>
      <c r="J118" s="548">
        <f t="shared" si="17"/>
        <v>0</v>
      </c>
      <c r="K118" s="450"/>
      <c r="L118" s="450"/>
      <c r="M118" s="450"/>
      <c r="N118" s="450"/>
      <c r="O118" s="450"/>
      <c r="P118" s="450"/>
      <c r="Q118" s="450"/>
      <c r="R118" s="13">
        <v>106</v>
      </c>
      <c r="S118" s="450"/>
    </row>
    <row r="119" spans="1:19" ht="25.5">
      <c r="A119" s="130" t="str">
        <f t="shared" si="11"/>
        <v>- -</v>
      </c>
      <c r="C119" s="129" t="s">
        <v>91</v>
      </c>
      <c r="D119" s="140" t="s">
        <v>283</v>
      </c>
      <c r="E119" s="136" t="str">
        <f t="shared" si="12"/>
        <v>Special
notes:</v>
      </c>
      <c r="F119" s="133">
        <f t="shared" si="13"/>
        <v>14</v>
      </c>
      <c r="G119" s="133">
        <f t="shared" si="14"/>
        <v>17</v>
      </c>
      <c r="H119" s="549" t="str">
        <f t="shared" si="15"/>
        <v>- -</v>
      </c>
      <c r="I119" s="548">
        <f t="shared" si="16"/>
        <v>0</v>
      </c>
      <c r="J119" s="548">
        <f t="shared" si="17"/>
        <v>0</v>
      </c>
      <c r="K119" s="450"/>
      <c r="L119" s="450"/>
      <c r="M119" s="450"/>
      <c r="N119" s="450"/>
      <c r="O119" s="450"/>
      <c r="P119" s="450"/>
      <c r="Q119" s="450"/>
      <c r="R119" s="13">
        <v>107</v>
      </c>
      <c r="S119" s="450"/>
    </row>
    <row r="120" spans="1:19">
      <c r="A120" s="130" t="str">
        <f t="shared" si="11"/>
        <v>- -</v>
      </c>
      <c r="C120" s="129" t="s">
        <v>184</v>
      </c>
      <c r="D120" s="140" t="s">
        <v>284</v>
      </c>
      <c r="E120" s="136" t="str">
        <f t="shared" si="12"/>
        <v>Special notes:</v>
      </c>
      <c r="F120" s="133">
        <f t="shared" si="13"/>
        <v>14</v>
      </c>
      <c r="G120" s="133">
        <f t="shared" si="14"/>
        <v>17</v>
      </c>
      <c r="H120" s="549" t="str">
        <f t="shared" si="15"/>
        <v>- -</v>
      </c>
      <c r="I120" s="548">
        <f t="shared" si="16"/>
        <v>0</v>
      </c>
      <c r="J120" s="548">
        <f t="shared" si="17"/>
        <v>0</v>
      </c>
      <c r="K120" s="450"/>
      <c r="L120" s="450"/>
      <c r="M120" s="450"/>
      <c r="N120" s="450"/>
      <c r="O120" s="450"/>
      <c r="P120" s="450"/>
      <c r="Q120" s="450"/>
      <c r="R120" s="13">
        <v>108</v>
      </c>
      <c r="S120" s="450"/>
    </row>
    <row r="121" spans="1:19">
      <c r="A121" s="130" t="str">
        <f t="shared" si="11"/>
        <v>- -</v>
      </c>
      <c r="C121" s="129" t="s">
        <v>30</v>
      </c>
      <c r="D121" s="140" t="s">
        <v>285</v>
      </c>
      <c r="E121" s="136" t="str">
        <f t="shared" si="12"/>
        <v>Start</v>
      </c>
      <c r="F121" s="133">
        <f t="shared" si="13"/>
        <v>5</v>
      </c>
      <c r="G121" s="133">
        <f t="shared" si="14"/>
        <v>5</v>
      </c>
      <c r="H121" s="549" t="str">
        <f t="shared" si="15"/>
        <v>- -</v>
      </c>
      <c r="I121" s="548">
        <f t="shared" si="16"/>
        <v>0</v>
      </c>
      <c r="J121" s="548">
        <f t="shared" si="17"/>
        <v>0</v>
      </c>
      <c r="K121" s="450"/>
      <c r="L121" s="450"/>
      <c r="M121" s="450"/>
      <c r="N121" s="450"/>
      <c r="O121" s="450"/>
      <c r="P121" s="450"/>
      <c r="Q121" s="450"/>
      <c r="R121" s="13">
        <v>109</v>
      </c>
      <c r="S121" s="450"/>
    </row>
    <row r="122" spans="1:19" ht="25.5">
      <c r="A122" s="130" t="str">
        <f t="shared" si="11"/>
        <v>- -</v>
      </c>
      <c r="C122" s="129" t="s">
        <v>71</v>
      </c>
      <c r="D122" s="140" t="s">
        <v>286</v>
      </c>
      <c r="E122" s="136" t="str">
        <f t="shared" si="12"/>
        <v>START
exceeds smallest reading in the month</v>
      </c>
      <c r="F122" s="133">
        <f t="shared" si="13"/>
        <v>43</v>
      </c>
      <c r="G122" s="133">
        <f t="shared" si="14"/>
        <v>43</v>
      </c>
      <c r="H122" s="549" t="str">
        <f t="shared" si="15"/>
        <v>- -</v>
      </c>
      <c r="I122" s="548">
        <f t="shared" si="16"/>
        <v>0</v>
      </c>
      <c r="J122" s="548">
        <f t="shared" si="17"/>
        <v>0</v>
      </c>
      <c r="K122" s="450"/>
      <c r="L122" s="450"/>
      <c r="M122" s="450"/>
      <c r="N122" s="450"/>
      <c r="O122" s="450"/>
      <c r="P122" s="450"/>
      <c r="Q122" s="450"/>
      <c r="R122" s="13">
        <v>110</v>
      </c>
      <c r="S122" s="450"/>
    </row>
    <row r="123" spans="1:19" ht="38.25">
      <c r="A123" s="130" t="str">
        <f t="shared" si="11"/>
        <v>- -</v>
      </c>
      <c r="C123" s="130" t="s">
        <v>142</v>
      </c>
      <c r="D123" s="140" t="s">
        <v>305</v>
      </c>
      <c r="E123" s="136" t="str">
        <f t="shared" si="12"/>
        <v>START
does not match END of previous month</v>
      </c>
      <c r="F123" s="133">
        <f t="shared" si="13"/>
        <v>42</v>
      </c>
      <c r="G123" s="133">
        <f t="shared" si="14"/>
        <v>51</v>
      </c>
      <c r="H123" s="549" t="str">
        <f t="shared" si="15"/>
        <v>- -</v>
      </c>
      <c r="I123" s="548">
        <f t="shared" si="16"/>
        <v>0</v>
      </c>
      <c r="J123" s="548">
        <f t="shared" si="17"/>
        <v>0</v>
      </c>
      <c r="K123" s="450"/>
      <c r="L123" s="450"/>
      <c r="M123" s="450"/>
      <c r="N123" s="450"/>
      <c r="O123" s="450"/>
      <c r="P123" s="450"/>
      <c r="Q123" s="450"/>
      <c r="R123" s="13">
        <v>111</v>
      </c>
      <c r="S123" s="450"/>
    </row>
    <row r="124" spans="1:19">
      <c r="A124" s="130" t="str">
        <f t="shared" si="11"/>
        <v>- -</v>
      </c>
      <c r="C124" s="129"/>
      <c r="D124" s="140"/>
      <c r="E124" s="136" t="str">
        <f t="shared" si="12"/>
        <v/>
      </c>
      <c r="F124" s="133">
        <f t="shared" si="13"/>
        <v>0</v>
      </c>
      <c r="G124" s="133">
        <f t="shared" si="14"/>
        <v>0</v>
      </c>
      <c r="H124" s="549" t="str">
        <f t="shared" si="15"/>
        <v>- -</v>
      </c>
      <c r="I124" s="548">
        <f t="shared" si="16"/>
        <v>0</v>
      </c>
      <c r="J124" s="548">
        <f t="shared" si="17"/>
        <v>0</v>
      </c>
      <c r="K124" s="450"/>
      <c r="L124" s="450"/>
      <c r="M124" s="450"/>
      <c r="N124" s="450"/>
      <c r="O124" s="450"/>
      <c r="P124" s="450"/>
      <c r="Q124" s="450"/>
      <c r="R124" s="13">
        <v>112</v>
      </c>
      <c r="S124" s="450"/>
    </row>
    <row r="125" spans="1:19">
      <c r="A125" s="130" t="str">
        <f t="shared" si="11"/>
        <v>- -</v>
      </c>
      <c r="C125" s="129" t="s">
        <v>171</v>
      </c>
      <c r="D125" s="140" t="s">
        <v>287</v>
      </c>
      <c r="E125" s="136" t="str">
        <f t="shared" si="12"/>
        <v>taxable benefit may be reduced</v>
      </c>
      <c r="F125" s="133">
        <f t="shared" si="13"/>
        <v>30</v>
      </c>
      <c r="G125" s="133">
        <f t="shared" si="14"/>
        <v>35</v>
      </c>
      <c r="H125" s="549" t="str">
        <f t="shared" si="15"/>
        <v>- -</v>
      </c>
      <c r="I125" s="548">
        <f t="shared" si="16"/>
        <v>0</v>
      </c>
      <c r="J125" s="548">
        <f t="shared" si="17"/>
        <v>0</v>
      </c>
      <c r="K125" s="450"/>
      <c r="L125" s="450"/>
      <c r="M125" s="450"/>
      <c r="N125" s="450"/>
      <c r="O125" s="450"/>
      <c r="P125" s="450"/>
      <c r="Q125" s="450"/>
      <c r="R125" s="13">
        <v>113</v>
      </c>
      <c r="S125" s="450"/>
    </row>
    <row r="126" spans="1:19">
      <c r="A126" s="130" t="str">
        <f t="shared" si="11"/>
        <v>- -</v>
      </c>
      <c r="C126" s="129" t="s">
        <v>180</v>
      </c>
      <c r="D126" s="140" t="s">
        <v>180</v>
      </c>
      <c r="E126" s="136" t="str">
        <f t="shared" si="12"/>
        <v>Total</v>
      </c>
      <c r="F126" s="133">
        <f t="shared" si="13"/>
        <v>5</v>
      </c>
      <c r="G126" s="133">
        <f t="shared" si="14"/>
        <v>5</v>
      </c>
      <c r="H126" s="549" t="str">
        <f t="shared" si="15"/>
        <v>- -</v>
      </c>
      <c r="I126" s="548">
        <f t="shared" si="16"/>
        <v>0</v>
      </c>
      <c r="J126" s="548">
        <f t="shared" si="17"/>
        <v>0</v>
      </c>
      <c r="K126" s="450"/>
      <c r="L126" s="450"/>
      <c r="M126" s="450"/>
      <c r="N126" s="450"/>
      <c r="O126" s="450"/>
      <c r="P126" s="450"/>
      <c r="Q126" s="450"/>
      <c r="R126" s="13">
        <v>114</v>
      </c>
      <c r="S126" s="450"/>
    </row>
    <row r="127" spans="1:19">
      <c r="A127" s="130" t="str">
        <f t="shared" si="11"/>
        <v>- -</v>
      </c>
      <c r="C127" s="129" t="s">
        <v>140</v>
      </c>
      <c r="D127" s="140" t="s">
        <v>288</v>
      </c>
      <c r="E127" s="136" t="str">
        <f t="shared" si="12"/>
        <v>Totals</v>
      </c>
      <c r="F127" s="133">
        <f t="shared" si="13"/>
        <v>6</v>
      </c>
      <c r="G127" s="133">
        <f t="shared" si="14"/>
        <v>6</v>
      </c>
      <c r="H127" s="549" t="str">
        <f t="shared" si="15"/>
        <v>- -</v>
      </c>
      <c r="I127" s="548">
        <f t="shared" si="16"/>
        <v>0</v>
      </c>
      <c r="J127" s="548">
        <f t="shared" si="17"/>
        <v>0</v>
      </c>
      <c r="K127" s="450"/>
      <c r="L127" s="450"/>
      <c r="M127" s="450"/>
      <c r="N127" s="450"/>
      <c r="O127" s="450"/>
      <c r="P127" s="450"/>
      <c r="Q127" s="450"/>
      <c r="R127" s="13">
        <v>114</v>
      </c>
      <c r="S127" s="450"/>
    </row>
    <row r="128" spans="1:19">
      <c r="A128" s="130" t="str">
        <f t="shared" si="11"/>
        <v>- -</v>
      </c>
      <c r="C128" s="129" t="s">
        <v>52</v>
      </c>
      <c r="D128" s="140" t="s">
        <v>289</v>
      </c>
      <c r="E128" s="136" t="str">
        <f t="shared" si="12"/>
        <v>Total of monthly summaries</v>
      </c>
      <c r="F128" s="133">
        <f t="shared" si="13"/>
        <v>26</v>
      </c>
      <c r="G128" s="133">
        <f t="shared" si="14"/>
        <v>28</v>
      </c>
      <c r="H128" s="549" t="str">
        <f t="shared" si="15"/>
        <v>- -</v>
      </c>
      <c r="I128" s="548">
        <f t="shared" si="16"/>
        <v>0</v>
      </c>
      <c r="J128" s="548">
        <f t="shared" si="17"/>
        <v>0</v>
      </c>
      <c r="K128" s="450"/>
      <c r="L128" s="450"/>
      <c r="M128" s="450"/>
      <c r="N128" s="450"/>
      <c r="O128" s="450"/>
      <c r="P128" s="450"/>
      <c r="Q128" s="450"/>
      <c r="R128" s="13">
        <v>115</v>
      </c>
      <c r="S128" s="450"/>
    </row>
    <row r="129" spans="1:19">
      <c r="A129" s="130" t="str">
        <f t="shared" si="11"/>
        <v>- -</v>
      </c>
      <c r="D129" s="563"/>
      <c r="E129" s="136" t="str">
        <f t="shared" si="12"/>
        <v/>
      </c>
      <c r="F129" s="133">
        <f t="shared" si="13"/>
        <v>0</v>
      </c>
      <c r="G129" s="133">
        <f t="shared" si="14"/>
        <v>0</v>
      </c>
      <c r="H129" s="549" t="str">
        <f t="shared" si="15"/>
        <v>- -</v>
      </c>
      <c r="I129" s="548">
        <f t="shared" si="16"/>
        <v>0</v>
      </c>
      <c r="J129" s="548">
        <f t="shared" si="17"/>
        <v>0</v>
      </c>
      <c r="K129" s="450"/>
      <c r="L129" s="450"/>
      <c r="M129" s="450"/>
      <c r="N129" s="450"/>
      <c r="O129" s="450"/>
      <c r="P129" s="450"/>
      <c r="Q129" s="450"/>
      <c r="R129" s="13">
        <v>116</v>
      </c>
      <c r="S129" s="450"/>
    </row>
    <row r="130" spans="1:19">
      <c r="A130" s="130" t="str">
        <f t="shared" si="11"/>
        <v>- -</v>
      </c>
      <c r="D130" s="563"/>
      <c r="E130" s="136" t="str">
        <f t="shared" si="12"/>
        <v/>
      </c>
      <c r="F130" s="133">
        <f t="shared" si="13"/>
        <v>0</v>
      </c>
      <c r="G130" s="133">
        <f t="shared" si="14"/>
        <v>0</v>
      </c>
      <c r="H130" s="549" t="str">
        <f t="shared" si="15"/>
        <v>- -</v>
      </c>
      <c r="I130" s="548">
        <f t="shared" si="16"/>
        <v>0</v>
      </c>
      <c r="J130" s="548">
        <f t="shared" si="17"/>
        <v>0</v>
      </c>
      <c r="K130" s="450"/>
      <c r="L130" s="450"/>
      <c r="M130" s="450"/>
      <c r="N130" s="450"/>
      <c r="O130" s="450"/>
      <c r="P130" s="450"/>
      <c r="Q130" s="450"/>
      <c r="R130" s="13">
        <v>117</v>
      </c>
      <c r="S130" s="450"/>
    </row>
    <row r="131" spans="1:19">
      <c r="A131" s="130" t="str">
        <f t="shared" si="11"/>
        <v>- -</v>
      </c>
      <c r="D131" s="563"/>
      <c r="E131" s="136" t="str">
        <f t="shared" si="12"/>
        <v/>
      </c>
      <c r="F131" s="133">
        <f t="shared" si="13"/>
        <v>0</v>
      </c>
      <c r="G131" s="133">
        <f t="shared" si="14"/>
        <v>0</v>
      </c>
      <c r="H131" s="549" t="str">
        <f t="shared" si="15"/>
        <v>- -</v>
      </c>
      <c r="I131" s="548">
        <f t="shared" si="16"/>
        <v>0</v>
      </c>
      <c r="J131" s="548">
        <f t="shared" si="17"/>
        <v>0</v>
      </c>
      <c r="K131" s="450"/>
      <c r="L131" s="450"/>
      <c r="M131" s="450"/>
      <c r="N131" s="450"/>
      <c r="O131" s="450"/>
      <c r="P131" s="450"/>
      <c r="Q131" s="450"/>
      <c r="R131" s="13">
        <v>118</v>
      </c>
      <c r="S131" s="450"/>
    </row>
    <row r="132" spans="1:19">
      <c r="A132" s="130" t="str">
        <f t="shared" si="11"/>
        <v>- -</v>
      </c>
      <c r="D132" s="563"/>
      <c r="E132" s="136" t="str">
        <f t="shared" si="12"/>
        <v/>
      </c>
      <c r="F132" s="133">
        <f t="shared" si="13"/>
        <v>0</v>
      </c>
      <c r="G132" s="133">
        <f t="shared" si="14"/>
        <v>0</v>
      </c>
      <c r="H132" s="549" t="str">
        <f t="shared" si="15"/>
        <v>- -</v>
      </c>
      <c r="I132" s="548">
        <f t="shared" si="16"/>
        <v>0</v>
      </c>
      <c r="J132" s="548">
        <f t="shared" si="17"/>
        <v>0</v>
      </c>
      <c r="K132" s="450"/>
      <c r="L132" s="450"/>
      <c r="M132" s="450"/>
      <c r="N132" s="450"/>
      <c r="O132" s="450"/>
      <c r="P132" s="450"/>
      <c r="Q132" s="450"/>
      <c r="R132" s="13">
        <v>119</v>
      </c>
      <c r="S132" s="450"/>
    </row>
    <row r="133" spans="1:19" ht="176.25" customHeight="1">
      <c r="A133" s="130" t="str">
        <f t="shared" si="11"/>
        <v>- -</v>
      </c>
      <c r="C133" s="705" t="str">
        <f>"© "&amp;Year_four_digits&amp;" PricewaterhouseCoopers LLP, an Ontario limited liability partnership. All rights reserved. 
"&amp;C166</f>
        <v>©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706" t="str">
        <f>"© PricewaterhouseCoopers LLP/s.r.l./s.e.n.c.r.l., une société à responsabilité limitée de l’Ontario, "&amp;Year_four_digits&amp;". Tous droits réservés.
"&amp;D166</f>
        <v>© PricewaterhouseCoopers LLP/s.r.l./s.e.n.c.r.l., une société à responsabilité limitée de l’Ontario, 2016.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36" t="str">
        <f t="shared" si="12"/>
        <v>©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33" s="133">
        <f t="shared" si="13"/>
        <v>421</v>
      </c>
      <c r="G133" s="133">
        <f t="shared" si="14"/>
        <v>512</v>
      </c>
      <c r="H133" s="549" t="str">
        <f t="shared" si="15"/>
        <v>- -</v>
      </c>
      <c r="I133" s="548">
        <f t="shared" si="16"/>
        <v>0</v>
      </c>
      <c r="J133" s="548">
        <f t="shared" si="17"/>
        <v>0</v>
      </c>
      <c r="K133" s="450"/>
      <c r="L133" s="450"/>
      <c r="M133" s="450"/>
      <c r="N133" s="450"/>
      <c r="O133" s="450"/>
      <c r="P133" s="450"/>
      <c r="Q133" s="450"/>
      <c r="R133" s="13">
        <v>120</v>
      </c>
      <c r="S133" s="450"/>
    </row>
    <row r="134" spans="1:19" ht="25.5">
      <c r="A134" s="130" t="str">
        <f t="shared" si="11"/>
        <v>- -</v>
      </c>
      <c r="C134" s="129" t="s">
        <v>117</v>
      </c>
      <c r="D134" s="140" t="s">
        <v>433</v>
      </c>
      <c r="E134" s="136" t="str">
        <f t="shared" si="12"/>
        <v>to mark (below) days on which the car is not available for any use</v>
      </c>
      <c r="F134" s="133">
        <f t="shared" si="13"/>
        <v>66</v>
      </c>
      <c r="G134" s="133">
        <f t="shared" si="14"/>
        <v>85</v>
      </c>
      <c r="H134" s="549" t="str">
        <f t="shared" si="15"/>
        <v>- -</v>
      </c>
      <c r="I134" s="548">
        <f t="shared" si="16"/>
        <v>0</v>
      </c>
      <c r="J134" s="548">
        <f t="shared" si="17"/>
        <v>0</v>
      </c>
      <c r="K134" s="450"/>
      <c r="L134" s="450"/>
      <c r="M134" s="450"/>
      <c r="N134" s="450"/>
      <c r="O134" s="450"/>
      <c r="P134" s="450"/>
      <c r="Q134" s="450"/>
      <c r="R134" s="13">
        <v>121</v>
      </c>
      <c r="S134" s="450"/>
    </row>
    <row r="135" spans="1:19">
      <c r="A135" s="130" t="str">
        <f t="shared" ref="A135:A184" si="18">IF(LEN(C135)-LEN(TRIM(C135))&gt;0,"May begin or end with a blank space","- -")</f>
        <v>- -</v>
      </c>
      <c r="C135" s="129" t="s">
        <v>52</v>
      </c>
      <c r="D135" s="140" t="s">
        <v>289</v>
      </c>
      <c r="E135" s="136" t="str">
        <f t="shared" ref="E135:E184" si="19">IF($G$3="F",IF(G135=0,"",D135),IF(F135=0,"",C135))</f>
        <v>Total of monthly summaries</v>
      </c>
      <c r="F135" s="133">
        <f t="shared" ref="F135:F184" si="20">LEN(C135)</f>
        <v>26</v>
      </c>
      <c r="G135" s="133">
        <f t="shared" ref="G135:G184" si="21">LEN(D135)</f>
        <v>28</v>
      </c>
      <c r="H135" s="549" t="str">
        <f t="shared" ref="H135:H184" si="22">IF(I135&lt;&gt;J135,"Check matching spaces at beginning or end","- -")</f>
        <v>- -</v>
      </c>
      <c r="I135" s="548">
        <f t="shared" ref="I135:I184" si="23">F135-LEN(TRIM(C135))</f>
        <v>0</v>
      </c>
      <c r="J135" s="548">
        <f t="shared" ref="J135:J184" si="24">G135-LEN(TRIM(D135))</f>
        <v>0</v>
      </c>
      <c r="K135" s="450"/>
      <c r="L135" s="450"/>
      <c r="M135" s="450"/>
      <c r="N135" s="450"/>
      <c r="O135" s="450"/>
      <c r="P135" s="450"/>
      <c r="Q135" s="450"/>
      <c r="R135" s="13">
        <v>122</v>
      </c>
      <c r="S135" s="450"/>
    </row>
    <row r="136" spans="1:19" ht="25.5">
      <c r="A136" s="130" t="str">
        <f t="shared" si="18"/>
        <v>- -</v>
      </c>
      <c r="C136" s="129" t="s">
        <v>440</v>
      </c>
      <c r="D136" s="140" t="s">
        <v>445</v>
      </c>
      <c r="E136" s="136" t="str">
        <f t="shared" si="19"/>
        <v>Type in yellow or amber cells only</v>
      </c>
      <c r="F136" s="133">
        <f t="shared" si="20"/>
        <v>34</v>
      </c>
      <c r="G136" s="133">
        <f t="shared" si="21"/>
        <v>54</v>
      </c>
      <c r="H136" s="549" t="str">
        <f t="shared" si="22"/>
        <v>- -</v>
      </c>
      <c r="I136" s="548">
        <f t="shared" si="23"/>
        <v>0</v>
      </c>
      <c r="J136" s="548">
        <f t="shared" si="24"/>
        <v>0</v>
      </c>
      <c r="K136" s="450"/>
      <c r="L136" s="450"/>
      <c r="M136" s="450"/>
      <c r="N136" s="450"/>
      <c r="O136" s="450"/>
      <c r="P136" s="450"/>
      <c r="Q136" s="450"/>
      <c r="R136" s="13">
        <v>123</v>
      </c>
      <c r="S136" s="450"/>
    </row>
    <row r="137" spans="1:19" ht="63.75">
      <c r="A137" s="130" t="str">
        <f t="shared" si="18"/>
        <v>- -</v>
      </c>
      <c r="C137" s="129" t="str">
        <f>"Type in yellow or amber cells only in all worksheets. Start by entering the year, below. ("&amp;Year_four_digits&amp;" shows when no year has been entered.)"</f>
        <v>Type in yellow or amber cells only in all worksheets. Start by entering the year, below. (2016 shows when no year has been entered.)</v>
      </c>
      <c r="D137" s="14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(2016 est affiché lorsqu'aucune année n'a été entrée.)</v>
      </c>
      <c r="E137" s="136" t="str">
        <f t="shared" si="19"/>
        <v>Type in yellow or amber cells only in all worksheets. Start by entering the year, below. (2016 shows when no year has been entered.)</v>
      </c>
      <c r="F137" s="133">
        <f t="shared" si="20"/>
        <v>132</v>
      </c>
      <c r="G137" s="133">
        <f t="shared" si="21"/>
        <v>195</v>
      </c>
      <c r="H137" s="549" t="str">
        <f t="shared" si="22"/>
        <v>- -</v>
      </c>
      <c r="I137" s="548">
        <f t="shared" si="23"/>
        <v>0</v>
      </c>
      <c r="J137" s="548">
        <f t="shared" si="24"/>
        <v>0</v>
      </c>
      <c r="K137" s="450"/>
      <c r="L137" s="450"/>
      <c r="M137" s="450"/>
      <c r="N137" s="450"/>
      <c r="O137" s="450"/>
      <c r="P137" s="450"/>
      <c r="Q137" s="450"/>
      <c r="R137" s="13">
        <v>124</v>
      </c>
      <c r="S137" s="450"/>
    </row>
    <row r="138" spans="1:19">
      <c r="A138" s="130" t="str">
        <f t="shared" si="18"/>
        <v>- -</v>
      </c>
      <c r="C138" s="129" t="s">
        <v>111</v>
      </c>
      <c r="D138" s="140" t="s">
        <v>290</v>
      </c>
      <c r="E138" s="136" t="str">
        <f t="shared" si="19"/>
        <v>Unavailable for month</v>
      </c>
      <c r="F138" s="133">
        <f t="shared" si="20"/>
        <v>21</v>
      </c>
      <c r="G138" s="133">
        <f t="shared" si="21"/>
        <v>27</v>
      </c>
      <c r="H138" s="549" t="str">
        <f t="shared" si="22"/>
        <v>- -</v>
      </c>
      <c r="I138" s="548">
        <f t="shared" si="23"/>
        <v>0</v>
      </c>
      <c r="J138" s="548">
        <f t="shared" si="24"/>
        <v>0</v>
      </c>
      <c r="K138" s="450"/>
      <c r="L138" s="450"/>
      <c r="M138" s="450"/>
      <c r="N138" s="450"/>
      <c r="O138" s="450"/>
      <c r="P138" s="450"/>
      <c r="Q138" s="450"/>
      <c r="R138" s="13">
        <v>125</v>
      </c>
      <c r="S138" s="450"/>
    </row>
    <row r="139" spans="1:19" ht="63.75">
      <c r="A139" s="130" t="str">
        <f t="shared" si="18"/>
        <v>- -</v>
      </c>
      <c r="C139" s="129" t="s">
        <v>451</v>
      </c>
      <c r="D139" s="675" t="s">
        <v>450</v>
      </c>
      <c r="E139" s="136" t="str">
        <f>IF($G$3="F",IF(G139=0,"",D139),IF(F139=0,"",C139))</f>
        <v>Except in Quebec, self-employed individuals can use an automobile logbook maintained for a sample period to support motor vehicle expenses in certain cases.</v>
      </c>
      <c r="F139" s="133">
        <f t="shared" si="20"/>
        <v>156</v>
      </c>
      <c r="G139" s="133">
        <f t="shared" si="21"/>
        <v>181</v>
      </c>
      <c r="H139" s="549" t="str">
        <f t="shared" si="22"/>
        <v>- -</v>
      </c>
      <c r="I139" s="548">
        <f t="shared" si="23"/>
        <v>0</v>
      </c>
      <c r="J139" s="548">
        <f t="shared" si="24"/>
        <v>0</v>
      </c>
      <c r="K139" s="450"/>
      <c r="L139" s="450"/>
      <c r="M139" s="450"/>
      <c r="N139" s="450"/>
      <c r="O139" s="450"/>
      <c r="P139" s="450"/>
      <c r="Q139" s="450"/>
      <c r="R139" s="13">
        <v>126</v>
      </c>
      <c r="S139" s="450"/>
    </row>
    <row r="140" spans="1:19">
      <c r="A140" s="130" t="str">
        <f t="shared" si="18"/>
        <v>- -</v>
      </c>
      <c r="C140" s="129" t="s">
        <v>113</v>
      </c>
      <c r="D140" s="140" t="s">
        <v>427</v>
      </c>
      <c r="E140" s="136" t="str">
        <f t="shared" si="19"/>
        <v>Use</v>
      </c>
      <c r="F140" s="133">
        <f t="shared" si="20"/>
        <v>3</v>
      </c>
      <c r="G140" s="133">
        <f t="shared" si="21"/>
        <v>11</v>
      </c>
      <c r="H140" s="549" t="str">
        <f t="shared" si="22"/>
        <v>- -</v>
      </c>
      <c r="I140" s="548">
        <f t="shared" si="23"/>
        <v>0</v>
      </c>
      <c r="J140" s="548">
        <f t="shared" si="24"/>
        <v>0</v>
      </c>
      <c r="K140" s="450"/>
      <c r="L140" s="450"/>
      <c r="M140" s="450"/>
      <c r="N140" s="450"/>
      <c r="O140" s="450"/>
      <c r="P140" s="450"/>
      <c r="Q140" s="450"/>
      <c r="R140" s="13">
        <v>127</v>
      </c>
      <c r="S140" s="450"/>
    </row>
    <row r="141" spans="1:19" ht="51">
      <c r="A141" s="130" t="str">
        <f t="shared" si="18"/>
        <v>- -</v>
      </c>
      <c r="C141" s="129" t="s">
        <v>123</v>
      </c>
      <c r="D141" s="140" t="s">
        <v>291</v>
      </c>
      <c r="E141" s="136" t="str">
        <f t="shared" si="19"/>
        <v>When more than one car is used in a month, some diagnostics for START and END odometer readings are not reliable for that month) ▼</v>
      </c>
      <c r="F141" s="133">
        <f t="shared" si="20"/>
        <v>130</v>
      </c>
      <c r="G141" s="133">
        <f t="shared" si="21"/>
        <v>156</v>
      </c>
      <c r="H141" s="549" t="str">
        <f t="shared" si="22"/>
        <v>- -</v>
      </c>
      <c r="I141" s="548">
        <f t="shared" si="23"/>
        <v>0</v>
      </c>
      <c r="J141" s="548">
        <f t="shared" si="24"/>
        <v>0</v>
      </c>
      <c r="K141" s="450"/>
      <c r="L141" s="450"/>
      <c r="M141" s="450"/>
      <c r="N141" s="450"/>
      <c r="O141" s="450"/>
      <c r="P141" s="450"/>
      <c r="Q141" s="450"/>
      <c r="R141" s="13">
        <v>128</v>
      </c>
      <c r="S141" s="450"/>
    </row>
    <row r="142" spans="1:19">
      <c r="A142" s="130" t="str">
        <f t="shared" si="18"/>
        <v>- -</v>
      </c>
      <c r="C142" s="129" t="s">
        <v>1</v>
      </c>
      <c r="D142" s="140" t="s">
        <v>292</v>
      </c>
      <c r="E142" s="136" t="str">
        <f t="shared" si="19"/>
        <v>www.pwc.com/ca/carexpenses</v>
      </c>
      <c r="F142" s="133">
        <f t="shared" si="20"/>
        <v>26</v>
      </c>
      <c r="G142" s="133">
        <f t="shared" si="21"/>
        <v>25</v>
      </c>
      <c r="H142" s="549" t="str">
        <f t="shared" si="22"/>
        <v>- -</v>
      </c>
      <c r="I142" s="548">
        <f t="shared" si="23"/>
        <v>0</v>
      </c>
      <c r="J142" s="548">
        <f t="shared" si="24"/>
        <v>0</v>
      </c>
      <c r="K142" s="450"/>
      <c r="L142" s="450"/>
      <c r="M142" s="450"/>
      <c r="N142" s="450"/>
      <c r="O142" s="450"/>
      <c r="P142" s="450"/>
      <c r="Q142" s="450"/>
      <c r="R142" s="13">
        <v>129</v>
      </c>
      <c r="S142" s="450"/>
    </row>
    <row r="143" spans="1:19">
      <c r="A143" s="130" t="str">
        <f t="shared" si="18"/>
        <v>- -</v>
      </c>
      <c r="C143" s="129" t="s">
        <v>176</v>
      </c>
      <c r="D143" s="140" t="s">
        <v>293</v>
      </c>
      <c r="E143" s="136" t="str">
        <f t="shared" si="19"/>
        <v>Year (yy)</v>
      </c>
      <c r="F143" s="133">
        <f t="shared" si="20"/>
        <v>9</v>
      </c>
      <c r="G143" s="133">
        <f t="shared" si="21"/>
        <v>10</v>
      </c>
      <c r="H143" s="549" t="str">
        <f t="shared" si="22"/>
        <v>- -</v>
      </c>
      <c r="I143" s="548">
        <f t="shared" si="23"/>
        <v>0</v>
      </c>
      <c r="J143" s="548">
        <f t="shared" si="24"/>
        <v>0</v>
      </c>
      <c r="K143" s="450"/>
      <c r="L143" s="450"/>
      <c r="M143" s="450"/>
      <c r="N143" s="450"/>
      <c r="O143" s="450"/>
      <c r="P143" s="450"/>
      <c r="Q143" s="450"/>
      <c r="R143" s="13">
        <v>130</v>
      </c>
      <c r="S143" s="450"/>
    </row>
    <row r="144" spans="1:19" ht="25.5">
      <c r="A144" s="130" t="str">
        <f t="shared" si="18"/>
        <v>- -</v>
      </c>
      <c r="C144" s="674" t="str">
        <f>"Year goes here
(e.g., "&amp;BASE_YEAR&amp;")"</f>
        <v>Year goes here
(e.g., 2016)</v>
      </c>
      <c r="D144" s="597" t="str">
        <f>"Entrer l'année ici.
(par ex. "&amp;BASE_YEAR&amp;")"</f>
        <v>Entrer l'année ici.
(par ex. 2016)</v>
      </c>
      <c r="E144" s="136" t="str">
        <f>IF($G$3="F",IF(G144=0,"",D144),IF(F144=0,"",C144))</f>
        <v>Year goes here
(e.g., 2016)</v>
      </c>
      <c r="F144" s="133">
        <f>LEN(C144)</f>
        <v>27</v>
      </c>
      <c r="G144" s="133">
        <f>LEN(D144)</f>
        <v>34</v>
      </c>
      <c r="H144" s="549" t="str">
        <f>IF(I144&lt;&gt;J144,"Check matching spaces at beginning or end","- -")</f>
        <v>- -</v>
      </c>
      <c r="I144" s="548">
        <f>F144-LEN(TRIM(C144))</f>
        <v>0</v>
      </c>
      <c r="J144" s="548">
        <f>G144-LEN(TRIM(D144))</f>
        <v>0</v>
      </c>
      <c r="K144" s="450"/>
      <c r="L144" s="450"/>
      <c r="M144" s="450"/>
      <c r="N144" s="450"/>
      <c r="O144" s="450"/>
      <c r="P144" s="450"/>
      <c r="Q144" s="450"/>
      <c r="R144" s="13">
        <v>130</v>
      </c>
      <c r="S144" s="450"/>
    </row>
    <row r="145" spans="1:19">
      <c r="A145" s="130" t="str">
        <f t="shared" si="18"/>
        <v>- -</v>
      </c>
      <c r="C145" s="130" t="s">
        <v>163</v>
      </c>
      <c r="D145" s="140" t="s">
        <v>294</v>
      </c>
      <c r="E145" s="136" t="str">
        <f t="shared" si="19"/>
        <v>Sun</v>
      </c>
      <c r="F145" s="133">
        <f t="shared" si="20"/>
        <v>3</v>
      </c>
      <c r="G145" s="133">
        <f t="shared" si="21"/>
        <v>3</v>
      </c>
      <c r="H145" s="549" t="str">
        <f t="shared" si="22"/>
        <v>- -</v>
      </c>
      <c r="I145" s="548">
        <f t="shared" si="23"/>
        <v>0</v>
      </c>
      <c r="J145" s="548">
        <f t="shared" si="24"/>
        <v>0</v>
      </c>
      <c r="K145" s="450"/>
      <c r="L145" s="450"/>
      <c r="M145" s="450"/>
      <c r="N145" s="450"/>
      <c r="O145" s="450"/>
      <c r="P145" s="450"/>
      <c r="Q145" s="450"/>
      <c r="R145" s="13">
        <v>132</v>
      </c>
      <c r="S145" s="450"/>
    </row>
    <row r="146" spans="1:19">
      <c r="A146" s="130" t="str">
        <f t="shared" si="18"/>
        <v>- -</v>
      </c>
      <c r="C146" s="130" t="s">
        <v>164</v>
      </c>
      <c r="D146" s="140" t="s">
        <v>295</v>
      </c>
      <c r="E146" s="136" t="str">
        <f t="shared" si="19"/>
        <v>Mon</v>
      </c>
      <c r="F146" s="133">
        <f t="shared" si="20"/>
        <v>3</v>
      </c>
      <c r="G146" s="133">
        <f t="shared" si="21"/>
        <v>3</v>
      </c>
      <c r="H146" s="549" t="str">
        <f t="shared" si="22"/>
        <v>- -</v>
      </c>
      <c r="I146" s="548">
        <f t="shared" si="23"/>
        <v>0</v>
      </c>
      <c r="J146" s="548">
        <f t="shared" si="24"/>
        <v>0</v>
      </c>
      <c r="K146" s="450"/>
      <c r="L146" s="450"/>
      <c r="M146" s="450"/>
      <c r="N146" s="450"/>
      <c r="O146" s="450"/>
      <c r="P146" s="450"/>
      <c r="Q146" s="450"/>
      <c r="R146" s="13">
        <v>133</v>
      </c>
      <c r="S146" s="450"/>
    </row>
    <row r="147" spans="1:19">
      <c r="A147" s="130" t="str">
        <f t="shared" si="18"/>
        <v>- -</v>
      </c>
      <c r="C147" s="130" t="s">
        <v>165</v>
      </c>
      <c r="D147" s="140" t="s">
        <v>296</v>
      </c>
      <c r="E147" s="136" t="str">
        <f t="shared" si="19"/>
        <v>Tue</v>
      </c>
      <c r="F147" s="133">
        <f t="shared" si="20"/>
        <v>3</v>
      </c>
      <c r="G147" s="133">
        <f t="shared" si="21"/>
        <v>3</v>
      </c>
      <c r="H147" s="549" t="str">
        <f t="shared" si="22"/>
        <v>- -</v>
      </c>
      <c r="I147" s="548">
        <f t="shared" si="23"/>
        <v>0</v>
      </c>
      <c r="J147" s="548">
        <f t="shared" si="24"/>
        <v>0</v>
      </c>
      <c r="K147" s="450"/>
      <c r="L147" s="450"/>
      <c r="M147" s="450"/>
      <c r="N147" s="450"/>
      <c r="O147" s="450"/>
      <c r="P147" s="450"/>
      <c r="Q147" s="450"/>
      <c r="R147" s="13">
        <v>134</v>
      </c>
      <c r="S147" s="450"/>
    </row>
    <row r="148" spans="1:19">
      <c r="A148" s="130" t="str">
        <f t="shared" si="18"/>
        <v>- -</v>
      </c>
      <c r="C148" s="130" t="s">
        <v>166</v>
      </c>
      <c r="D148" s="140" t="s">
        <v>297</v>
      </c>
      <c r="E148" s="136" t="str">
        <f t="shared" si="19"/>
        <v>Wed</v>
      </c>
      <c r="F148" s="133">
        <f t="shared" si="20"/>
        <v>3</v>
      </c>
      <c r="G148" s="133">
        <f t="shared" si="21"/>
        <v>3</v>
      </c>
      <c r="H148" s="549" t="str">
        <f t="shared" si="22"/>
        <v>- -</v>
      </c>
      <c r="I148" s="548">
        <f t="shared" si="23"/>
        <v>0</v>
      </c>
      <c r="J148" s="548">
        <f t="shared" si="24"/>
        <v>0</v>
      </c>
      <c r="K148" s="450"/>
      <c r="L148" s="450"/>
      <c r="M148" s="450"/>
      <c r="N148" s="450"/>
      <c r="O148" s="450"/>
      <c r="P148" s="450"/>
      <c r="Q148" s="450"/>
      <c r="R148" s="13">
        <v>135</v>
      </c>
      <c r="S148" s="450"/>
    </row>
    <row r="149" spans="1:19">
      <c r="A149" s="130" t="str">
        <f t="shared" si="18"/>
        <v>- -</v>
      </c>
      <c r="C149" s="130" t="s">
        <v>162</v>
      </c>
      <c r="D149" s="140" t="s">
        <v>298</v>
      </c>
      <c r="E149" s="136" t="str">
        <f t="shared" si="19"/>
        <v>Thu</v>
      </c>
      <c r="F149" s="133">
        <f t="shared" si="20"/>
        <v>3</v>
      </c>
      <c r="G149" s="133">
        <f t="shared" si="21"/>
        <v>3</v>
      </c>
      <c r="H149" s="549" t="str">
        <f t="shared" si="22"/>
        <v>- -</v>
      </c>
      <c r="I149" s="548">
        <f t="shared" si="23"/>
        <v>0</v>
      </c>
      <c r="J149" s="548">
        <f t="shared" si="24"/>
        <v>0</v>
      </c>
      <c r="K149" s="450"/>
      <c r="L149" s="450"/>
      <c r="M149" s="450"/>
      <c r="N149" s="450"/>
      <c r="O149" s="450"/>
      <c r="P149" s="450"/>
      <c r="Q149" s="450"/>
      <c r="R149" s="13">
        <v>136</v>
      </c>
      <c r="S149" s="450"/>
    </row>
    <row r="150" spans="1:19">
      <c r="A150" s="130" t="str">
        <f t="shared" si="18"/>
        <v>- -</v>
      </c>
      <c r="C150" s="130" t="s">
        <v>167</v>
      </c>
      <c r="D150" s="140" t="s">
        <v>299</v>
      </c>
      <c r="E150" s="136" t="str">
        <f t="shared" si="19"/>
        <v>Fri</v>
      </c>
      <c r="F150" s="133">
        <f t="shared" si="20"/>
        <v>3</v>
      </c>
      <c r="G150" s="133">
        <f t="shared" si="21"/>
        <v>3</v>
      </c>
      <c r="H150" s="549" t="str">
        <f t="shared" si="22"/>
        <v>- -</v>
      </c>
      <c r="I150" s="548">
        <f t="shared" si="23"/>
        <v>0</v>
      </c>
      <c r="J150" s="548">
        <f t="shared" si="24"/>
        <v>0</v>
      </c>
      <c r="K150" s="450"/>
      <c r="L150" s="450"/>
      <c r="M150" s="450"/>
      <c r="N150" s="450"/>
      <c r="O150" s="450"/>
      <c r="P150" s="450"/>
      <c r="Q150" s="450"/>
      <c r="R150" s="13">
        <v>137</v>
      </c>
      <c r="S150" s="450"/>
    </row>
    <row r="151" spans="1:19">
      <c r="A151" s="130" t="str">
        <f t="shared" si="18"/>
        <v>- -</v>
      </c>
      <c r="C151" s="130" t="s">
        <v>168</v>
      </c>
      <c r="D151" s="140" t="s">
        <v>300</v>
      </c>
      <c r="E151" s="136" t="str">
        <f t="shared" si="19"/>
        <v>Sat</v>
      </c>
      <c r="F151" s="133">
        <f t="shared" si="20"/>
        <v>3</v>
      </c>
      <c r="G151" s="133">
        <f t="shared" si="21"/>
        <v>3</v>
      </c>
      <c r="H151" s="549" t="str">
        <f t="shared" si="22"/>
        <v>- -</v>
      </c>
      <c r="I151" s="548">
        <f t="shared" si="23"/>
        <v>0</v>
      </c>
      <c r="J151" s="548">
        <f t="shared" si="24"/>
        <v>0</v>
      </c>
      <c r="K151" s="450"/>
      <c r="L151" s="450"/>
      <c r="M151" s="450"/>
      <c r="N151" s="450"/>
      <c r="O151" s="450"/>
      <c r="P151" s="450"/>
      <c r="Q151" s="450"/>
      <c r="R151" s="13">
        <v>138</v>
      </c>
      <c r="S151" s="450"/>
    </row>
    <row r="152" spans="1:19">
      <c r="A152" s="130" t="str">
        <f t="shared" si="18"/>
        <v>- -</v>
      </c>
      <c r="C152" s="129" t="s">
        <v>55</v>
      </c>
      <c r="D152" s="140" t="s">
        <v>365</v>
      </c>
      <c r="E152" s="136" t="str">
        <f t="shared" si="19"/>
        <v>January</v>
      </c>
      <c r="F152" s="133">
        <f t="shared" si="20"/>
        <v>7</v>
      </c>
      <c r="G152" s="133">
        <f t="shared" si="21"/>
        <v>7</v>
      </c>
      <c r="H152" s="549" t="str">
        <f t="shared" si="22"/>
        <v>- -</v>
      </c>
      <c r="I152" s="548">
        <f t="shared" si="23"/>
        <v>0</v>
      </c>
      <c r="J152" s="548">
        <f t="shared" si="24"/>
        <v>0</v>
      </c>
      <c r="K152" s="450"/>
      <c r="L152" s="450"/>
      <c r="M152" s="450"/>
      <c r="N152" s="450"/>
      <c r="O152" s="450"/>
      <c r="P152" s="450"/>
      <c r="Q152" s="450"/>
      <c r="R152" s="13">
        <v>139</v>
      </c>
      <c r="S152" s="450"/>
    </row>
    <row r="153" spans="1:19">
      <c r="A153" s="130" t="str">
        <f t="shared" si="18"/>
        <v>- -</v>
      </c>
      <c r="C153" s="129" t="s">
        <v>56</v>
      </c>
      <c r="D153" s="140" t="s">
        <v>366</v>
      </c>
      <c r="E153" s="136" t="str">
        <f t="shared" si="19"/>
        <v>February</v>
      </c>
      <c r="F153" s="133">
        <f t="shared" si="20"/>
        <v>8</v>
      </c>
      <c r="G153" s="133">
        <f t="shared" si="21"/>
        <v>7</v>
      </c>
      <c r="H153" s="549" t="str">
        <f t="shared" si="22"/>
        <v>- -</v>
      </c>
      <c r="I153" s="548">
        <f t="shared" si="23"/>
        <v>0</v>
      </c>
      <c r="J153" s="548">
        <f t="shared" si="24"/>
        <v>0</v>
      </c>
      <c r="K153" s="450"/>
      <c r="L153" s="450"/>
      <c r="M153" s="450"/>
      <c r="N153" s="450"/>
      <c r="O153" s="450"/>
      <c r="P153" s="450"/>
      <c r="Q153" s="450"/>
      <c r="R153" s="13">
        <v>140</v>
      </c>
      <c r="S153" s="450"/>
    </row>
    <row r="154" spans="1:19">
      <c r="A154" s="130" t="str">
        <f t="shared" si="18"/>
        <v>- -</v>
      </c>
      <c r="C154" s="129" t="s">
        <v>57</v>
      </c>
      <c r="D154" s="140" t="s">
        <v>367</v>
      </c>
      <c r="E154" s="136" t="str">
        <f t="shared" si="19"/>
        <v>March</v>
      </c>
      <c r="F154" s="133">
        <f t="shared" si="20"/>
        <v>5</v>
      </c>
      <c r="G154" s="133">
        <f t="shared" si="21"/>
        <v>4</v>
      </c>
      <c r="H154" s="549" t="str">
        <f t="shared" si="22"/>
        <v>- -</v>
      </c>
      <c r="I154" s="548">
        <f t="shared" si="23"/>
        <v>0</v>
      </c>
      <c r="J154" s="548">
        <f t="shared" si="24"/>
        <v>0</v>
      </c>
      <c r="K154" s="450"/>
      <c r="L154" s="450"/>
      <c r="M154" s="450"/>
      <c r="N154" s="450"/>
      <c r="O154" s="450"/>
      <c r="P154" s="450"/>
      <c r="Q154" s="450"/>
      <c r="R154" s="13">
        <v>141</v>
      </c>
      <c r="S154" s="450"/>
    </row>
    <row r="155" spans="1:19">
      <c r="A155" s="130" t="str">
        <f t="shared" si="18"/>
        <v>- -</v>
      </c>
      <c r="C155" s="129" t="s">
        <v>58</v>
      </c>
      <c r="D155" s="140" t="s">
        <v>368</v>
      </c>
      <c r="E155" s="136" t="str">
        <f t="shared" si="19"/>
        <v>April</v>
      </c>
      <c r="F155" s="133">
        <f t="shared" si="20"/>
        <v>5</v>
      </c>
      <c r="G155" s="133">
        <f t="shared" si="21"/>
        <v>5</v>
      </c>
      <c r="H155" s="549" t="str">
        <f t="shared" si="22"/>
        <v>- -</v>
      </c>
      <c r="I155" s="548">
        <f t="shared" si="23"/>
        <v>0</v>
      </c>
      <c r="J155" s="548">
        <f t="shared" si="24"/>
        <v>0</v>
      </c>
      <c r="K155" s="450"/>
      <c r="L155" s="450"/>
      <c r="M155" s="450"/>
      <c r="N155" s="450"/>
      <c r="O155" s="450"/>
      <c r="P155" s="450"/>
      <c r="Q155" s="450"/>
      <c r="R155" s="13">
        <v>142</v>
      </c>
      <c r="S155" s="450"/>
    </row>
    <row r="156" spans="1:19">
      <c r="A156" s="130" t="str">
        <f t="shared" si="18"/>
        <v>- -</v>
      </c>
      <c r="C156" s="129" t="s">
        <v>59</v>
      </c>
      <c r="D156" s="140" t="s">
        <v>369</v>
      </c>
      <c r="E156" s="136" t="str">
        <f t="shared" si="19"/>
        <v>May</v>
      </c>
      <c r="F156" s="133">
        <f t="shared" si="20"/>
        <v>3</v>
      </c>
      <c r="G156" s="133">
        <f t="shared" si="21"/>
        <v>3</v>
      </c>
      <c r="H156" s="549" t="str">
        <f t="shared" si="22"/>
        <v>- -</v>
      </c>
      <c r="I156" s="548">
        <f t="shared" si="23"/>
        <v>0</v>
      </c>
      <c r="J156" s="548">
        <f t="shared" si="24"/>
        <v>0</v>
      </c>
      <c r="K156" s="450"/>
      <c r="L156" s="450"/>
      <c r="M156" s="450"/>
      <c r="N156" s="450"/>
      <c r="O156" s="450"/>
      <c r="P156" s="450"/>
      <c r="Q156" s="450"/>
      <c r="R156" s="13">
        <v>143</v>
      </c>
      <c r="S156" s="450"/>
    </row>
    <row r="157" spans="1:19">
      <c r="A157" s="130" t="str">
        <f t="shared" si="18"/>
        <v>- -</v>
      </c>
      <c r="C157" s="129" t="s">
        <v>60</v>
      </c>
      <c r="D157" s="140" t="s">
        <v>370</v>
      </c>
      <c r="E157" s="136" t="str">
        <f t="shared" si="19"/>
        <v>June</v>
      </c>
      <c r="F157" s="133">
        <f t="shared" si="20"/>
        <v>4</v>
      </c>
      <c r="G157" s="133">
        <f t="shared" si="21"/>
        <v>4</v>
      </c>
      <c r="H157" s="549" t="str">
        <f t="shared" si="22"/>
        <v>- -</v>
      </c>
      <c r="I157" s="548">
        <f t="shared" si="23"/>
        <v>0</v>
      </c>
      <c r="J157" s="548">
        <f t="shared" si="24"/>
        <v>0</v>
      </c>
      <c r="K157" s="450"/>
      <c r="L157" s="450"/>
      <c r="M157" s="450"/>
      <c r="N157" s="450"/>
      <c r="O157" s="450"/>
      <c r="P157" s="450"/>
      <c r="Q157" s="450"/>
      <c r="R157" s="13">
        <v>144</v>
      </c>
      <c r="S157" s="450"/>
    </row>
    <row r="158" spans="1:19">
      <c r="A158" s="130" t="str">
        <f t="shared" si="18"/>
        <v>- -</v>
      </c>
      <c r="C158" s="129" t="s">
        <v>61</v>
      </c>
      <c r="D158" s="140" t="s">
        <v>371</v>
      </c>
      <c r="E158" s="136" t="str">
        <f t="shared" si="19"/>
        <v>July</v>
      </c>
      <c r="F158" s="133">
        <f t="shared" si="20"/>
        <v>4</v>
      </c>
      <c r="G158" s="133">
        <f t="shared" si="21"/>
        <v>7</v>
      </c>
      <c r="H158" s="549" t="str">
        <f t="shared" si="22"/>
        <v>- -</v>
      </c>
      <c r="I158" s="548">
        <f t="shared" si="23"/>
        <v>0</v>
      </c>
      <c r="J158" s="548">
        <f t="shared" si="24"/>
        <v>0</v>
      </c>
      <c r="K158" s="450"/>
      <c r="L158" s="450"/>
      <c r="M158" s="450"/>
      <c r="N158" s="450"/>
      <c r="O158" s="450"/>
      <c r="P158" s="450"/>
      <c r="Q158" s="450"/>
      <c r="R158" s="13">
        <v>145</v>
      </c>
      <c r="S158" s="450"/>
    </row>
    <row r="159" spans="1:19">
      <c r="A159" s="130" t="str">
        <f t="shared" si="18"/>
        <v>- -</v>
      </c>
      <c r="C159" s="129" t="s">
        <v>62</v>
      </c>
      <c r="D159" s="140" t="s">
        <v>372</v>
      </c>
      <c r="E159" s="136" t="str">
        <f t="shared" si="19"/>
        <v>August</v>
      </c>
      <c r="F159" s="133">
        <f t="shared" si="20"/>
        <v>6</v>
      </c>
      <c r="G159" s="133">
        <f t="shared" si="21"/>
        <v>4</v>
      </c>
      <c r="H159" s="549" t="str">
        <f t="shared" si="22"/>
        <v>- -</v>
      </c>
      <c r="I159" s="548">
        <f t="shared" si="23"/>
        <v>0</v>
      </c>
      <c r="J159" s="548">
        <f t="shared" si="24"/>
        <v>0</v>
      </c>
      <c r="K159" s="450"/>
      <c r="L159" s="450"/>
      <c r="M159" s="450"/>
      <c r="N159" s="450"/>
      <c r="O159" s="450"/>
      <c r="P159" s="450"/>
      <c r="Q159" s="450"/>
      <c r="R159" s="13">
        <v>146</v>
      </c>
      <c r="S159" s="450"/>
    </row>
    <row r="160" spans="1:19">
      <c r="A160" s="130" t="str">
        <f t="shared" si="18"/>
        <v>- -</v>
      </c>
      <c r="C160" s="129" t="s">
        <v>63</v>
      </c>
      <c r="D160" s="140" t="s">
        <v>373</v>
      </c>
      <c r="E160" s="136" t="str">
        <f t="shared" si="19"/>
        <v>September</v>
      </c>
      <c r="F160" s="133">
        <f t="shared" si="20"/>
        <v>9</v>
      </c>
      <c r="G160" s="133">
        <f t="shared" si="21"/>
        <v>9</v>
      </c>
      <c r="H160" s="549" t="str">
        <f t="shared" si="22"/>
        <v>- -</v>
      </c>
      <c r="I160" s="548">
        <f t="shared" si="23"/>
        <v>0</v>
      </c>
      <c r="J160" s="548">
        <f t="shared" si="24"/>
        <v>0</v>
      </c>
      <c r="K160" s="450"/>
      <c r="L160" s="450"/>
      <c r="M160" s="450"/>
      <c r="N160" s="450"/>
      <c r="O160" s="450"/>
      <c r="P160" s="450"/>
      <c r="Q160" s="450"/>
      <c r="R160" s="13">
        <v>147</v>
      </c>
      <c r="S160" s="450"/>
    </row>
    <row r="161" spans="1:19">
      <c r="A161" s="130" t="str">
        <f t="shared" si="18"/>
        <v>- -</v>
      </c>
      <c r="C161" s="129" t="s">
        <v>64</v>
      </c>
      <c r="D161" s="140" t="s">
        <v>374</v>
      </c>
      <c r="E161" s="136" t="str">
        <f t="shared" si="19"/>
        <v>October</v>
      </c>
      <c r="F161" s="133">
        <f t="shared" si="20"/>
        <v>7</v>
      </c>
      <c r="G161" s="133">
        <f t="shared" si="21"/>
        <v>7</v>
      </c>
      <c r="H161" s="549" t="str">
        <f t="shared" si="22"/>
        <v>- -</v>
      </c>
      <c r="I161" s="548">
        <f t="shared" si="23"/>
        <v>0</v>
      </c>
      <c r="J161" s="548">
        <f t="shared" si="24"/>
        <v>0</v>
      </c>
      <c r="K161" s="450"/>
      <c r="L161" s="450"/>
      <c r="M161" s="450"/>
      <c r="N161" s="450"/>
      <c r="O161" s="450"/>
      <c r="P161" s="450"/>
      <c r="Q161" s="450"/>
      <c r="R161" s="13">
        <v>148</v>
      </c>
      <c r="S161" s="450"/>
    </row>
    <row r="162" spans="1:19">
      <c r="A162" s="130" t="str">
        <f t="shared" si="18"/>
        <v>- -</v>
      </c>
      <c r="C162" s="129" t="s">
        <v>65</v>
      </c>
      <c r="D162" s="140" t="s">
        <v>375</v>
      </c>
      <c r="E162" s="136" t="str">
        <f t="shared" si="19"/>
        <v>November</v>
      </c>
      <c r="F162" s="133">
        <f t="shared" si="20"/>
        <v>8</v>
      </c>
      <c r="G162" s="133">
        <f t="shared" si="21"/>
        <v>8</v>
      </c>
      <c r="H162" s="549" t="str">
        <f t="shared" si="22"/>
        <v>- -</v>
      </c>
      <c r="I162" s="548">
        <f t="shared" si="23"/>
        <v>0</v>
      </c>
      <c r="J162" s="548">
        <f t="shared" si="24"/>
        <v>0</v>
      </c>
      <c r="K162" s="450"/>
      <c r="L162" s="450"/>
      <c r="M162" s="450"/>
      <c r="N162" s="450"/>
      <c r="O162" s="450"/>
      <c r="P162" s="450"/>
      <c r="Q162" s="450"/>
      <c r="R162" s="13">
        <v>149</v>
      </c>
      <c r="S162" s="450"/>
    </row>
    <row r="163" spans="1:19">
      <c r="A163" s="130" t="str">
        <f t="shared" si="18"/>
        <v>- -</v>
      </c>
      <c r="C163" s="129" t="s">
        <v>66</v>
      </c>
      <c r="D163" s="140" t="s">
        <v>376</v>
      </c>
      <c r="E163" s="136" t="str">
        <f t="shared" si="19"/>
        <v>December</v>
      </c>
      <c r="F163" s="133">
        <f t="shared" si="20"/>
        <v>8</v>
      </c>
      <c r="G163" s="133">
        <f t="shared" si="21"/>
        <v>8</v>
      </c>
      <c r="H163" s="549" t="str">
        <f t="shared" si="22"/>
        <v>- -</v>
      </c>
      <c r="I163" s="548">
        <f t="shared" si="23"/>
        <v>0</v>
      </c>
      <c r="J163" s="548">
        <f t="shared" si="24"/>
        <v>0</v>
      </c>
      <c r="K163" s="450"/>
      <c r="L163" s="450"/>
      <c r="M163" s="450"/>
      <c r="N163" s="450"/>
      <c r="O163" s="450"/>
      <c r="P163" s="450"/>
      <c r="Q163" s="450"/>
      <c r="R163" s="13">
        <v>150</v>
      </c>
      <c r="S163" s="450"/>
    </row>
    <row r="164" spans="1:19">
      <c r="A164" s="130" t="str">
        <f t="shared" si="18"/>
        <v>- -</v>
      </c>
      <c r="C164" s="129" t="s">
        <v>452</v>
      </c>
      <c r="D164" s="140" t="s">
        <v>453</v>
      </c>
      <c r="E164" s="136" t="str">
        <f t="shared" si="19"/>
        <v>QST rebate received</v>
      </c>
      <c r="F164" s="133">
        <f t="shared" si="20"/>
        <v>19</v>
      </c>
      <c r="G164" s="133">
        <f t="shared" si="21"/>
        <v>29</v>
      </c>
      <c r="H164" s="549" t="str">
        <f t="shared" si="22"/>
        <v>- -</v>
      </c>
      <c r="I164" s="548">
        <f t="shared" si="23"/>
        <v>0</v>
      </c>
      <c r="J164" s="548">
        <f t="shared" si="24"/>
        <v>0</v>
      </c>
      <c r="K164" s="450"/>
      <c r="L164" s="450"/>
      <c r="M164" s="450"/>
      <c r="N164" s="450"/>
      <c r="O164" s="450"/>
      <c r="P164" s="450"/>
      <c r="Q164" s="450"/>
      <c r="R164" s="13">
        <v>151</v>
      </c>
      <c r="S164" s="450"/>
    </row>
    <row r="165" spans="1:19" ht="25.5">
      <c r="A165" s="130" t="str">
        <f t="shared" si="18"/>
        <v>- -</v>
      </c>
      <c r="C165" s="655" t="s">
        <v>425</v>
      </c>
      <c r="D165" s="656" t="s">
        <v>340</v>
      </c>
      <c r="E165" s="136" t="str">
        <f t="shared" si="19"/>
        <v>If you do not see this below, please zoom out.</v>
      </c>
      <c r="F165" s="133">
        <f t="shared" si="20"/>
        <v>46</v>
      </c>
      <c r="G165" s="133">
        <f t="shared" si="21"/>
        <v>5</v>
      </c>
      <c r="H165" s="549" t="str">
        <f t="shared" si="22"/>
        <v>- -</v>
      </c>
      <c r="I165" s="548">
        <f t="shared" si="23"/>
        <v>0</v>
      </c>
      <c r="J165" s="548">
        <f t="shared" si="24"/>
        <v>0</v>
      </c>
      <c r="K165" s="450"/>
      <c r="L165" s="450"/>
      <c r="M165" s="450"/>
      <c r="N165" s="450"/>
      <c r="O165" s="450"/>
      <c r="P165" s="450"/>
      <c r="Q165" s="450"/>
      <c r="R165" s="13">
        <v>152</v>
      </c>
      <c r="S165" s="450"/>
    </row>
    <row r="166" spans="1:19" ht="204" customHeight="1">
      <c r="A166" s="130" t="str">
        <f t="shared" si="18"/>
        <v>- -</v>
      </c>
      <c r="C166" s="705" t="s">
        <v>456</v>
      </c>
      <c r="D166" s="140" t="s">
        <v>457</v>
      </c>
      <c r="E166" s="136" t="str">
        <f t="shared" si="19"/>
        <v>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66" s="133">
        <f t="shared" si="20"/>
        <v>321</v>
      </c>
      <c r="G166" s="133">
        <f t="shared" si="21"/>
        <v>382</v>
      </c>
      <c r="H166" s="549" t="str">
        <f t="shared" si="22"/>
        <v>- -</v>
      </c>
      <c r="I166" s="548">
        <f t="shared" si="23"/>
        <v>0</v>
      </c>
      <c r="J166" s="548">
        <f t="shared" si="24"/>
        <v>0</v>
      </c>
      <c r="K166" s="450"/>
      <c r="L166" s="450"/>
      <c r="M166" s="450"/>
      <c r="N166" s="450"/>
      <c r="O166" s="450"/>
      <c r="P166" s="450"/>
      <c r="Q166" s="450"/>
      <c r="R166" s="13">
        <v>153</v>
      </c>
      <c r="S166" s="450"/>
    </row>
    <row r="167" spans="1:19">
      <c r="A167" s="130" t="str">
        <f t="shared" si="18"/>
        <v>- -</v>
      </c>
      <c r="D167" s="140"/>
      <c r="E167" s="136" t="str">
        <f t="shared" si="19"/>
        <v/>
      </c>
      <c r="F167" s="133">
        <f t="shared" si="20"/>
        <v>0</v>
      </c>
      <c r="G167" s="133">
        <f t="shared" si="21"/>
        <v>0</v>
      </c>
      <c r="H167" s="549" t="str">
        <f t="shared" si="22"/>
        <v>- -</v>
      </c>
      <c r="I167" s="548">
        <f t="shared" si="23"/>
        <v>0</v>
      </c>
      <c r="J167" s="548">
        <f t="shared" si="24"/>
        <v>0</v>
      </c>
      <c r="K167" s="450"/>
      <c r="L167" s="450"/>
      <c r="M167" s="450"/>
      <c r="N167" s="450"/>
      <c r="O167" s="450"/>
      <c r="P167" s="450"/>
      <c r="Q167" s="450"/>
      <c r="R167" s="13">
        <v>154</v>
      </c>
      <c r="S167" s="450"/>
    </row>
    <row r="168" spans="1:19">
      <c r="A168" s="130" t="str">
        <f t="shared" si="18"/>
        <v>- -</v>
      </c>
      <c r="D168" s="140" t="s">
        <v>341</v>
      </c>
      <c r="E168" s="136" t="str">
        <f t="shared" si="19"/>
        <v/>
      </c>
      <c r="F168" s="133">
        <f t="shared" si="20"/>
        <v>0</v>
      </c>
      <c r="G168" s="133">
        <f t="shared" si="21"/>
        <v>5</v>
      </c>
      <c r="H168" s="549" t="str">
        <f t="shared" si="22"/>
        <v>- -</v>
      </c>
      <c r="I168" s="548">
        <f t="shared" si="23"/>
        <v>0</v>
      </c>
      <c r="J168" s="548">
        <f t="shared" si="24"/>
        <v>0</v>
      </c>
      <c r="K168" s="450"/>
      <c r="L168" s="450"/>
      <c r="M168" s="450"/>
      <c r="N168" s="450"/>
      <c r="O168" s="450"/>
      <c r="P168" s="450"/>
      <c r="Q168" s="450"/>
      <c r="R168" s="13">
        <v>155</v>
      </c>
      <c r="S168" s="450"/>
    </row>
    <row r="169" spans="1:19">
      <c r="A169" s="130" t="str">
        <f t="shared" si="18"/>
        <v>- -</v>
      </c>
      <c r="D169" s="140" t="s">
        <v>342</v>
      </c>
      <c r="E169" s="136" t="str">
        <f t="shared" si="19"/>
        <v/>
      </c>
      <c r="F169" s="133">
        <f t="shared" si="20"/>
        <v>0</v>
      </c>
      <c r="G169" s="133">
        <f t="shared" si="21"/>
        <v>5</v>
      </c>
      <c r="H169" s="549" t="str">
        <f t="shared" si="22"/>
        <v>- -</v>
      </c>
      <c r="I169" s="548">
        <f t="shared" si="23"/>
        <v>0</v>
      </c>
      <c r="J169" s="548">
        <f t="shared" si="24"/>
        <v>0</v>
      </c>
      <c r="K169" s="450"/>
      <c r="L169" s="450"/>
      <c r="M169" s="450"/>
      <c r="N169" s="450"/>
      <c r="O169" s="450"/>
      <c r="P169" s="450"/>
      <c r="Q169" s="450"/>
      <c r="R169" s="13">
        <v>156</v>
      </c>
      <c r="S169" s="450"/>
    </row>
    <row r="170" spans="1:19">
      <c r="A170" s="130" t="str">
        <f t="shared" si="18"/>
        <v>- -</v>
      </c>
      <c r="D170" s="140" t="s">
        <v>343</v>
      </c>
      <c r="E170" s="136" t="str">
        <f t="shared" si="19"/>
        <v/>
      </c>
      <c r="F170" s="133">
        <f t="shared" si="20"/>
        <v>0</v>
      </c>
      <c r="G170" s="133">
        <f t="shared" si="21"/>
        <v>5</v>
      </c>
      <c r="H170" s="549" t="str">
        <f t="shared" si="22"/>
        <v>- -</v>
      </c>
      <c r="I170" s="548">
        <f t="shared" si="23"/>
        <v>0</v>
      </c>
      <c r="J170" s="548">
        <f t="shared" si="24"/>
        <v>0</v>
      </c>
      <c r="K170" s="450"/>
      <c r="L170" s="450"/>
      <c r="M170" s="450"/>
      <c r="N170" s="450"/>
      <c r="O170" s="450"/>
      <c r="P170" s="450"/>
      <c r="Q170" s="450"/>
      <c r="R170" s="13">
        <v>157</v>
      </c>
      <c r="S170" s="450"/>
    </row>
    <row r="171" spans="1:19">
      <c r="A171" s="130" t="str">
        <f t="shared" si="18"/>
        <v>- -</v>
      </c>
      <c r="D171" s="140" t="s">
        <v>344</v>
      </c>
      <c r="E171" s="136" t="str">
        <f t="shared" si="19"/>
        <v/>
      </c>
      <c r="F171" s="133">
        <f t="shared" si="20"/>
        <v>0</v>
      </c>
      <c r="G171" s="133">
        <f t="shared" si="21"/>
        <v>5</v>
      </c>
      <c r="H171" s="549" t="str">
        <f t="shared" si="22"/>
        <v>- -</v>
      </c>
      <c r="I171" s="548">
        <f t="shared" si="23"/>
        <v>0</v>
      </c>
      <c r="J171" s="548">
        <f t="shared" si="24"/>
        <v>0</v>
      </c>
      <c r="K171" s="450"/>
      <c r="L171" s="450"/>
      <c r="M171" s="450"/>
      <c r="N171" s="450"/>
      <c r="O171" s="450"/>
      <c r="P171" s="450"/>
      <c r="Q171" s="450"/>
      <c r="R171" s="13">
        <v>158</v>
      </c>
      <c r="S171" s="450"/>
    </row>
    <row r="172" spans="1:19">
      <c r="A172" s="130" t="str">
        <f t="shared" si="18"/>
        <v>- -</v>
      </c>
      <c r="D172" s="140" t="s">
        <v>345</v>
      </c>
      <c r="E172" s="136" t="str">
        <f t="shared" si="19"/>
        <v/>
      </c>
      <c r="F172" s="133">
        <f t="shared" si="20"/>
        <v>0</v>
      </c>
      <c r="G172" s="133">
        <f t="shared" si="21"/>
        <v>5</v>
      </c>
      <c r="H172" s="549" t="str">
        <f t="shared" si="22"/>
        <v>- -</v>
      </c>
      <c r="I172" s="548">
        <f t="shared" si="23"/>
        <v>0</v>
      </c>
      <c r="J172" s="548">
        <f t="shared" si="24"/>
        <v>0</v>
      </c>
      <c r="K172" s="450"/>
      <c r="L172" s="450"/>
      <c r="M172" s="450"/>
      <c r="N172" s="450"/>
      <c r="O172" s="450"/>
      <c r="P172" s="450"/>
      <c r="Q172" s="450"/>
      <c r="R172" s="13">
        <v>159</v>
      </c>
      <c r="S172" s="450"/>
    </row>
    <row r="173" spans="1:19">
      <c r="A173" s="130" t="str">
        <f t="shared" si="18"/>
        <v>- -</v>
      </c>
      <c r="D173" s="140" t="s">
        <v>346</v>
      </c>
      <c r="E173" s="136" t="str">
        <f t="shared" si="19"/>
        <v/>
      </c>
      <c r="F173" s="133">
        <f t="shared" si="20"/>
        <v>0</v>
      </c>
      <c r="G173" s="133">
        <f t="shared" si="21"/>
        <v>5</v>
      </c>
      <c r="H173" s="549" t="str">
        <f t="shared" si="22"/>
        <v>- -</v>
      </c>
      <c r="I173" s="548">
        <f t="shared" si="23"/>
        <v>0</v>
      </c>
      <c r="J173" s="548">
        <f t="shared" si="24"/>
        <v>0</v>
      </c>
      <c r="K173" s="450"/>
      <c r="L173" s="450"/>
      <c r="M173" s="450"/>
      <c r="N173" s="450"/>
      <c r="O173" s="450"/>
      <c r="P173" s="450"/>
      <c r="Q173" s="450"/>
      <c r="R173" s="13">
        <v>160</v>
      </c>
      <c r="S173" s="450"/>
    </row>
    <row r="174" spans="1:19">
      <c r="A174" s="130" t="str">
        <f t="shared" si="18"/>
        <v>- -</v>
      </c>
      <c r="D174" s="140" t="s">
        <v>347</v>
      </c>
      <c r="E174" s="136" t="str">
        <f t="shared" si="19"/>
        <v/>
      </c>
      <c r="F174" s="133">
        <f t="shared" si="20"/>
        <v>0</v>
      </c>
      <c r="G174" s="133">
        <f t="shared" si="21"/>
        <v>5</v>
      </c>
      <c r="H174" s="549" t="str">
        <f t="shared" si="22"/>
        <v>- -</v>
      </c>
      <c r="I174" s="548">
        <f t="shared" si="23"/>
        <v>0</v>
      </c>
      <c r="J174" s="548">
        <f t="shared" si="24"/>
        <v>0</v>
      </c>
      <c r="K174" s="450"/>
      <c r="L174" s="450"/>
      <c r="M174" s="450"/>
      <c r="N174" s="450"/>
      <c r="O174" s="450"/>
      <c r="P174" s="450"/>
      <c r="Q174" s="450"/>
      <c r="R174" s="13">
        <v>161</v>
      </c>
      <c r="S174" s="450"/>
    </row>
    <row r="175" spans="1:19">
      <c r="A175" s="130" t="str">
        <f t="shared" si="18"/>
        <v>- -</v>
      </c>
      <c r="D175" s="140" t="s">
        <v>348</v>
      </c>
      <c r="E175" s="136" t="str">
        <f t="shared" si="19"/>
        <v/>
      </c>
      <c r="F175" s="133">
        <f t="shared" si="20"/>
        <v>0</v>
      </c>
      <c r="G175" s="133">
        <f t="shared" si="21"/>
        <v>5</v>
      </c>
      <c r="H175" s="549" t="str">
        <f t="shared" si="22"/>
        <v>- -</v>
      </c>
      <c r="I175" s="548">
        <f t="shared" si="23"/>
        <v>0</v>
      </c>
      <c r="J175" s="548">
        <f t="shared" si="24"/>
        <v>0</v>
      </c>
      <c r="K175" s="450"/>
      <c r="L175" s="450"/>
      <c r="M175" s="450"/>
      <c r="N175" s="450"/>
      <c r="O175" s="450"/>
      <c r="P175" s="450"/>
      <c r="Q175" s="450"/>
      <c r="R175" s="13">
        <v>162</v>
      </c>
      <c r="S175" s="450"/>
    </row>
    <row r="176" spans="1:19">
      <c r="A176" s="130" t="str">
        <f t="shared" si="18"/>
        <v>- -</v>
      </c>
      <c r="D176" s="140" t="s">
        <v>349</v>
      </c>
      <c r="E176" s="136" t="str">
        <f t="shared" si="19"/>
        <v/>
      </c>
      <c r="F176" s="133">
        <f t="shared" si="20"/>
        <v>0</v>
      </c>
      <c r="G176" s="133">
        <f t="shared" si="21"/>
        <v>5</v>
      </c>
      <c r="H176" s="549" t="str">
        <f t="shared" si="22"/>
        <v>- -</v>
      </c>
      <c r="I176" s="548">
        <f t="shared" si="23"/>
        <v>0</v>
      </c>
      <c r="J176" s="548">
        <f t="shared" si="24"/>
        <v>0</v>
      </c>
      <c r="K176" s="450"/>
      <c r="L176" s="450"/>
      <c r="M176" s="450"/>
      <c r="N176" s="450"/>
      <c r="O176" s="450"/>
      <c r="P176" s="450"/>
      <c r="Q176" s="450"/>
      <c r="R176" s="13">
        <v>163</v>
      </c>
      <c r="S176" s="450"/>
    </row>
    <row r="177" spans="1:19">
      <c r="A177" s="130" t="str">
        <f t="shared" si="18"/>
        <v>- -</v>
      </c>
      <c r="D177" s="140" t="s">
        <v>350</v>
      </c>
      <c r="E177" s="136" t="str">
        <f t="shared" si="19"/>
        <v/>
      </c>
      <c r="F177" s="133">
        <f t="shared" si="20"/>
        <v>0</v>
      </c>
      <c r="G177" s="133">
        <f t="shared" si="21"/>
        <v>5</v>
      </c>
      <c r="H177" s="549" t="str">
        <f t="shared" si="22"/>
        <v>- -</v>
      </c>
      <c r="I177" s="548">
        <f t="shared" si="23"/>
        <v>0</v>
      </c>
      <c r="J177" s="548">
        <f t="shared" si="24"/>
        <v>0</v>
      </c>
      <c r="K177" s="450"/>
      <c r="L177" s="450"/>
      <c r="M177" s="450"/>
      <c r="N177" s="450"/>
      <c r="O177" s="450"/>
      <c r="P177" s="450"/>
      <c r="Q177" s="450"/>
      <c r="R177" s="13">
        <v>164</v>
      </c>
      <c r="S177" s="450"/>
    </row>
    <row r="178" spans="1:19">
      <c r="A178" s="130" t="str">
        <f t="shared" si="18"/>
        <v>- -</v>
      </c>
      <c r="D178" s="140" t="s">
        <v>351</v>
      </c>
      <c r="E178" s="136" t="str">
        <f t="shared" si="19"/>
        <v/>
      </c>
      <c r="F178" s="133">
        <f t="shared" si="20"/>
        <v>0</v>
      </c>
      <c r="G178" s="133">
        <f t="shared" si="21"/>
        <v>5</v>
      </c>
      <c r="H178" s="549" t="str">
        <f t="shared" si="22"/>
        <v>- -</v>
      </c>
      <c r="I178" s="548">
        <f t="shared" si="23"/>
        <v>0</v>
      </c>
      <c r="J178" s="548">
        <f t="shared" si="24"/>
        <v>0</v>
      </c>
      <c r="K178" s="450"/>
      <c r="L178" s="450"/>
      <c r="M178" s="450"/>
      <c r="N178" s="450"/>
      <c r="O178" s="450"/>
      <c r="P178" s="450"/>
      <c r="Q178" s="450"/>
      <c r="R178" s="13">
        <v>165</v>
      </c>
      <c r="S178" s="450"/>
    </row>
    <row r="179" spans="1:19">
      <c r="A179" s="130" t="str">
        <f t="shared" si="18"/>
        <v>- -</v>
      </c>
      <c r="D179" s="140" t="s">
        <v>352</v>
      </c>
      <c r="E179" s="136" t="str">
        <f t="shared" si="19"/>
        <v/>
      </c>
      <c r="F179" s="133">
        <f t="shared" si="20"/>
        <v>0</v>
      </c>
      <c r="G179" s="133">
        <f t="shared" si="21"/>
        <v>5</v>
      </c>
      <c r="H179" s="549" t="str">
        <f t="shared" si="22"/>
        <v>- -</v>
      </c>
      <c r="I179" s="548">
        <f t="shared" si="23"/>
        <v>0</v>
      </c>
      <c r="J179" s="548">
        <f t="shared" si="24"/>
        <v>0</v>
      </c>
      <c r="K179" s="450"/>
      <c r="L179" s="450"/>
      <c r="M179" s="450"/>
      <c r="N179" s="450"/>
      <c r="O179" s="450"/>
      <c r="P179" s="450"/>
      <c r="Q179" s="450"/>
      <c r="R179" s="13">
        <v>166</v>
      </c>
      <c r="S179" s="450"/>
    </row>
    <row r="180" spans="1:19">
      <c r="A180" s="130" t="str">
        <f t="shared" si="18"/>
        <v>- -</v>
      </c>
      <c r="D180" s="140" t="s">
        <v>353</v>
      </c>
      <c r="E180" s="136" t="str">
        <f t="shared" si="19"/>
        <v/>
      </c>
      <c r="F180" s="133">
        <f t="shared" si="20"/>
        <v>0</v>
      </c>
      <c r="G180" s="133">
        <f t="shared" si="21"/>
        <v>5</v>
      </c>
      <c r="H180" s="549" t="str">
        <f t="shared" si="22"/>
        <v>- -</v>
      </c>
      <c r="I180" s="548">
        <f t="shared" si="23"/>
        <v>0</v>
      </c>
      <c r="J180" s="548">
        <f t="shared" si="24"/>
        <v>0</v>
      </c>
      <c r="K180" s="450"/>
      <c r="L180" s="450"/>
      <c r="M180" s="450"/>
      <c r="N180" s="450"/>
      <c r="O180" s="450"/>
      <c r="P180" s="450"/>
      <c r="Q180" s="450"/>
      <c r="R180" s="13">
        <v>167</v>
      </c>
      <c r="S180" s="450"/>
    </row>
    <row r="181" spans="1:19">
      <c r="A181" s="130" t="str">
        <f t="shared" si="18"/>
        <v>- -</v>
      </c>
      <c r="D181" s="140" t="s">
        <v>354</v>
      </c>
      <c r="E181" s="136" t="str">
        <f t="shared" si="19"/>
        <v/>
      </c>
      <c r="F181" s="133">
        <f t="shared" si="20"/>
        <v>0</v>
      </c>
      <c r="G181" s="133">
        <f t="shared" si="21"/>
        <v>5</v>
      </c>
      <c r="H181" s="549" t="str">
        <f t="shared" si="22"/>
        <v>- -</v>
      </c>
      <c r="I181" s="548">
        <f t="shared" si="23"/>
        <v>0</v>
      </c>
      <c r="J181" s="548">
        <f t="shared" si="24"/>
        <v>0</v>
      </c>
      <c r="K181" s="450"/>
      <c r="L181" s="450"/>
      <c r="M181" s="450"/>
      <c r="N181" s="450"/>
      <c r="O181" s="450"/>
      <c r="P181" s="450"/>
      <c r="Q181" s="450"/>
      <c r="R181" s="13">
        <v>168</v>
      </c>
      <c r="S181" s="450"/>
    </row>
    <row r="182" spans="1:19">
      <c r="A182" s="130" t="str">
        <f t="shared" si="18"/>
        <v>- -</v>
      </c>
      <c r="D182" s="140" t="s">
        <v>355</v>
      </c>
      <c r="E182" s="136" t="str">
        <f t="shared" si="19"/>
        <v/>
      </c>
      <c r="F182" s="133">
        <f t="shared" si="20"/>
        <v>0</v>
      </c>
      <c r="G182" s="133">
        <f t="shared" si="21"/>
        <v>5</v>
      </c>
      <c r="H182" s="549" t="str">
        <f t="shared" si="22"/>
        <v>- -</v>
      </c>
      <c r="I182" s="548">
        <f t="shared" si="23"/>
        <v>0</v>
      </c>
      <c r="J182" s="548">
        <f t="shared" si="24"/>
        <v>0</v>
      </c>
      <c r="K182" s="450"/>
      <c r="L182" s="450"/>
      <c r="M182" s="450"/>
      <c r="N182" s="450"/>
      <c r="O182" s="450"/>
      <c r="P182" s="450"/>
      <c r="Q182" s="450"/>
      <c r="R182" s="13">
        <v>169</v>
      </c>
      <c r="S182" s="450"/>
    </row>
    <row r="183" spans="1:19">
      <c r="A183" s="130" t="str">
        <f t="shared" si="18"/>
        <v>- -</v>
      </c>
      <c r="D183" s="140" t="s">
        <v>356</v>
      </c>
      <c r="E183" s="136" t="str">
        <f t="shared" si="19"/>
        <v/>
      </c>
      <c r="F183" s="133">
        <f t="shared" si="20"/>
        <v>0</v>
      </c>
      <c r="G183" s="133">
        <f t="shared" si="21"/>
        <v>5</v>
      </c>
      <c r="H183" s="549" t="str">
        <f t="shared" si="22"/>
        <v>- -</v>
      </c>
      <c r="I183" s="548">
        <f t="shared" si="23"/>
        <v>0</v>
      </c>
      <c r="J183" s="548">
        <f t="shared" si="24"/>
        <v>0</v>
      </c>
      <c r="K183" s="450"/>
      <c r="L183" s="450"/>
      <c r="M183" s="450"/>
      <c r="N183" s="450"/>
      <c r="O183" s="450"/>
      <c r="P183" s="450"/>
      <c r="Q183" s="450"/>
      <c r="R183" s="13">
        <v>170</v>
      </c>
      <c r="S183" s="450"/>
    </row>
    <row r="184" spans="1:19">
      <c r="A184" s="130" t="str">
        <f t="shared" si="18"/>
        <v>- -</v>
      </c>
      <c r="D184" s="140" t="s">
        <v>357</v>
      </c>
      <c r="E184" s="136" t="str">
        <f t="shared" si="19"/>
        <v/>
      </c>
      <c r="F184" s="133">
        <f t="shared" si="20"/>
        <v>0</v>
      </c>
      <c r="G184" s="133">
        <f t="shared" si="21"/>
        <v>5</v>
      </c>
      <c r="H184" s="549" t="str">
        <f t="shared" si="22"/>
        <v>- -</v>
      </c>
      <c r="I184" s="548">
        <f t="shared" si="23"/>
        <v>0</v>
      </c>
      <c r="J184" s="548">
        <f t="shared" si="24"/>
        <v>0</v>
      </c>
      <c r="K184" s="450"/>
      <c r="L184" s="450"/>
      <c r="M184" s="450"/>
      <c r="N184" s="450"/>
      <c r="O184" s="450"/>
      <c r="P184" s="450"/>
      <c r="Q184" s="450"/>
      <c r="R184" s="13">
        <v>171</v>
      </c>
      <c r="S184" s="450"/>
    </row>
    <row r="185" spans="1:19">
      <c r="A185"/>
      <c r="B185"/>
      <c r="C185"/>
      <c r="D185"/>
      <c r="E185"/>
      <c r="F185"/>
      <c r="G185"/>
      <c r="H185"/>
      <c r="I185"/>
      <c r="K185"/>
      <c r="L185"/>
      <c r="M185"/>
      <c r="N185"/>
      <c r="O185"/>
      <c r="P185"/>
      <c r="Q185"/>
      <c r="R185"/>
      <c r="S185"/>
    </row>
    <row r="186" spans="1:19">
      <c r="A186"/>
      <c r="B186"/>
      <c r="C186" s="609" t="s">
        <v>1</v>
      </c>
      <c r="D186" s="608"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s="704"/>
      <c r="B208"/>
      <c r="C208"/>
      <c r="D208"/>
      <c r="E208"/>
      <c r="F208"/>
      <c r="G208"/>
      <c r="H208"/>
      <c r="I208"/>
      <c r="K208"/>
      <c r="L208"/>
      <c r="M208"/>
      <c r="N208"/>
      <c r="O208"/>
      <c r="P208"/>
      <c r="Q208"/>
      <c r="R208"/>
      <c r="S208"/>
    </row>
    <row r="209" spans="1:1" customFormat="1">
      <c r="A209" s="704"/>
    </row>
    <row r="210" spans="1:1" customFormat="1">
      <c r="A210" s="704"/>
    </row>
    <row r="211" spans="1:1" customFormat="1">
      <c r="A211" s="704"/>
    </row>
    <row r="212" spans="1:1" customFormat="1"/>
    <row r="213" spans="1:1" customFormat="1"/>
    <row r="214" spans="1:1" customFormat="1"/>
    <row r="215" spans="1:1" customFormat="1"/>
    <row r="216" spans="1:1" customFormat="1"/>
    <row r="217" spans="1:1" customFormat="1"/>
    <row r="218" spans="1:1" customFormat="1"/>
    <row r="219" spans="1:1" customFormat="1"/>
    <row r="220" spans="1:1" customFormat="1"/>
    <row r="221" spans="1:1" customFormat="1"/>
    <row r="222" spans="1:1" customFormat="1"/>
    <row r="223" spans="1:1" customFormat="1"/>
    <row r="224" spans="1:1"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C134:C143 C6:C14 C35:C37 C75:C77 C172 C70 C168 C170 C81 C152 C63:C67 C95:C97 C115 C160 C57:C61 C111:C113 C128 C50:C54 C125 C23:C25 C27:C33 C79 C46:C47 C86:C90 C101:C102 C104:C108">
    <cfRule type="cellIs" dxfId="998" priority="4" stopIfTrue="1" operator="equal">
      <formula>C5</formula>
    </cfRule>
  </conditionalFormatting>
  <conditionalFormatting sqref="C19 C74 C94 C34 C62 C45 C121 C26 C103">
    <cfRule type="cellIs" dxfId="997" priority="5" stopIfTrue="1" operator="equal">
      <formula>C17</formula>
    </cfRule>
  </conditionalFormatting>
  <conditionalFormatting sqref="C159 C110 C120">
    <cfRule type="cellIs" dxfId="996" priority="6" stopIfTrue="1" operator="equal">
      <formula>C106</formula>
    </cfRule>
  </conditionalFormatting>
  <conditionalFormatting sqref="C41:C42 C125">
    <cfRule type="cellIs" dxfId="995" priority="7" stopIfTrue="1" operator="equal">
      <formula>C36</formula>
    </cfRule>
  </conditionalFormatting>
  <conditionalFormatting sqref="C43:C44 C158">
    <cfRule type="cellIs" dxfId="994" priority="8" stopIfTrue="1" operator="equal">
      <formula>C37</formula>
    </cfRule>
  </conditionalFormatting>
  <conditionalFormatting sqref="C152">
    <cfRule type="cellIs" dxfId="993" priority="9" stopIfTrue="1" operator="equal">
      <formula>C81</formula>
    </cfRule>
  </conditionalFormatting>
  <conditionalFormatting sqref="C153">
    <cfRule type="cellIs" dxfId="992" priority="10" stopIfTrue="1" operator="equal">
      <formula>C67</formula>
    </cfRule>
  </conditionalFormatting>
  <conditionalFormatting sqref="C69">
    <cfRule type="cellIs" dxfId="991" priority="11" stopIfTrue="1" operator="equal">
      <formula>C153</formula>
    </cfRule>
  </conditionalFormatting>
  <conditionalFormatting sqref="C162">
    <cfRule type="cellIs" dxfId="990" priority="12" stopIfTrue="1" operator="equal">
      <formula>C97</formula>
    </cfRule>
  </conditionalFormatting>
  <conditionalFormatting sqref="C161 C157 C119">
    <cfRule type="cellIs" dxfId="989" priority="13" stopIfTrue="1" operator="equal">
      <formula>C120</formula>
    </cfRule>
  </conditionalFormatting>
  <conditionalFormatting sqref="C155">
    <cfRule type="cellIs" dxfId="988" priority="14" stopIfTrue="1" operator="equal">
      <formula>C19</formula>
    </cfRule>
  </conditionalFormatting>
  <conditionalFormatting sqref="C22">
    <cfRule type="cellIs" dxfId="987" priority="15" stopIfTrue="1" operator="equal">
      <formula>C159</formula>
    </cfRule>
  </conditionalFormatting>
  <conditionalFormatting sqref="C160">
    <cfRule type="cellIs" dxfId="986" priority="16" stopIfTrue="1" operator="equal">
      <formula>C115</formula>
    </cfRule>
  </conditionalFormatting>
  <conditionalFormatting sqref="C116:C118">
    <cfRule type="cellIs" dxfId="985" priority="17" stopIfTrue="1" operator="equal">
      <formula>C160</formula>
    </cfRule>
  </conditionalFormatting>
  <conditionalFormatting sqref="C100">
    <cfRule type="cellIs" dxfId="984" priority="18" stopIfTrue="1" operator="equal">
      <formula>C161</formula>
    </cfRule>
  </conditionalFormatting>
  <conditionalFormatting sqref="C163">
    <cfRule type="cellIs" dxfId="983" priority="19" stopIfTrue="1" operator="equal">
      <formula>C54</formula>
    </cfRule>
  </conditionalFormatting>
  <conditionalFormatting sqref="C56">
    <cfRule type="cellIs" dxfId="982" priority="20" stopIfTrue="1" operator="equal">
      <formula>C163</formula>
    </cfRule>
  </conditionalFormatting>
  <conditionalFormatting sqref="C85">
    <cfRule type="cellIs" dxfId="981" priority="21" stopIfTrue="1" operator="equal">
      <formula>C157</formula>
    </cfRule>
  </conditionalFormatting>
  <conditionalFormatting sqref="C133">
    <cfRule type="cellIs" dxfId="980" priority="22" stopIfTrue="1" operator="equal">
      <formula>C122</formula>
    </cfRule>
  </conditionalFormatting>
  <conditionalFormatting sqref="C78 C109 C91 C49">
    <cfRule type="cellIs" dxfId="979" priority="23" stopIfTrue="1" operator="equal">
      <formula>C46</formula>
    </cfRule>
  </conditionalFormatting>
  <conditionalFormatting sqref="C126:C127">
    <cfRule type="cellIs" dxfId="978" priority="24" stopIfTrue="1" operator="equal">
      <formula>C119</formula>
    </cfRule>
  </conditionalFormatting>
  <conditionalFormatting sqref="H5:J184">
    <cfRule type="expression" dxfId="977" priority="25" stopIfTrue="1">
      <formula>($I5&lt;&gt;$J5)</formula>
    </cfRule>
  </conditionalFormatting>
  <conditionalFormatting sqref="E5:E184">
    <cfRule type="cellIs" dxfId="976" priority="26" stopIfTrue="1" operator="equal">
      <formula>#REF!</formula>
    </cfRule>
  </conditionalFormatting>
  <conditionalFormatting sqref="C154">
    <cfRule type="cellIs" dxfId="975" priority="27" stopIfTrue="1" operator="equal">
      <formula>C91</formula>
    </cfRule>
  </conditionalFormatting>
  <conditionalFormatting sqref="A5:A88 A91:A184">
    <cfRule type="cellIs" dxfId="974" priority="28" stopIfTrue="1" operator="notEqual">
      <formula>"- -"</formula>
    </cfRule>
  </conditionalFormatting>
  <conditionalFormatting sqref="C156">
    <cfRule type="cellIs" dxfId="973" priority="29" stopIfTrue="1" operator="equal">
      <formula>#REF!</formula>
    </cfRule>
  </conditionalFormatting>
  <conditionalFormatting sqref="C122 C124 C114 C80 C71:C72 C15:C17 C92:C93">
    <cfRule type="cellIs" dxfId="972" priority="30" stopIfTrue="1" operator="equal">
      <formula>#REF!</formula>
    </cfRule>
  </conditionalFormatting>
  <conditionalFormatting sqref="C5">
    <cfRule type="cellIs" dxfId="971" priority="31" stopIfTrue="1" operator="equal">
      <formula>#REF!</formula>
    </cfRule>
  </conditionalFormatting>
  <conditionalFormatting sqref="C166">
    <cfRule type="cellIs" dxfId="970" priority="3" stopIfTrue="1" operator="equal">
      <formula>C155</formula>
    </cfRule>
  </conditionalFormatting>
  <conditionalFormatting sqref="D133">
    <cfRule type="cellIs" dxfId="969" priority="2" stopIfTrue="1" operator="equal">
      <formula>D122</formula>
    </cfRule>
  </conditionalFormatting>
  <conditionalFormatting sqref="D133">
    <cfRule type="cellIs" dxfId="968" priority="1" stopIfTrue="1" operator="equal">
      <formula>D122</formula>
    </cfRule>
  </conditionalFormatting>
  <hyperlinks>
    <hyperlink ref="E142" r:id="rId1" display="www.pwc.com/ca/carexpenses"/>
    <hyperlink ref="C142" r:id="rId2"/>
    <hyperlink ref="D186" r:id="rId3"/>
    <hyperlink ref="C186" r:id="rId4"/>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C:\Users\ABLACK~1\AppData\Local\Temp\notesF3B52A\[pwc-electronic-car-log-2016-02-en.xlsx]07</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07</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July,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July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7</v>
      </c>
      <c r="AE6" s="204" t="str">
        <f ca="1">TEXT(DATE($AE$7,$AD$6,1),"Mmmm, YYYY")</f>
        <v>July, 2016</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42551</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July,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July</v>
      </c>
      <c r="V18" s="652" t="str">
        <f ca="1">AE6</f>
        <v>July,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July</v>
      </c>
      <c r="V19" s="652" t="str">
        <f ca="1">U19&amp;" "&amp;Year_four_digits</f>
        <v>July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Fri. July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July</v>
      </c>
      <c r="V20" s="179"/>
      <c r="W20" s="179"/>
      <c r="X20" s="430">
        <f ca="1">$AE$8+D20</f>
        <v>42552</v>
      </c>
      <c r="Y20" s="568" t="str">
        <f ca="1">IF(Y14="f",T20&amp;". "&amp;" "&amp;R20&amp;" "&amp;U20&amp;" "&amp;$AE$7,T20&amp;". "&amp;U20&amp;" "&amp;R20&amp;", "&amp;$AE$7)</f>
        <v>Fri. July 1, 2016</v>
      </c>
      <c r="Z20" s="431">
        <f t="shared" ref="Z20:Z83" ca="1" si="4">MIN(R20,$AF$5)</f>
        <v>1</v>
      </c>
      <c r="AA20" s="432">
        <f t="shared" ref="AA20:AA83" ca="1" si="5">$AD$6</f>
        <v>7</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July</v>
      </c>
      <c r="V21" s="184"/>
      <c r="W21" s="179"/>
      <c r="X21" s="430">
        <f ca="1">$AE$8+D21</f>
        <v>42551</v>
      </c>
      <c r="Y21" s="568" t="str">
        <f t="shared" ref="Y21:Y84" ca="1" si="14">IF(Y15="f",T21&amp;". "&amp;" "&amp;R21&amp;" "&amp;U21&amp;" "&amp;$AE$7,T21&amp;". "&amp;U21&amp;" "&amp;R21&amp;", "&amp;$AE$7)</f>
        <v>Thu. July , 2016</v>
      </c>
      <c r="Z21" s="431">
        <f t="shared" ca="1" si="4"/>
        <v>31</v>
      </c>
      <c r="AA21" s="432">
        <f t="shared" ca="1" si="5"/>
        <v>7</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July</v>
      </c>
      <c r="V22" s="184"/>
      <c r="W22" s="179"/>
      <c r="X22" s="430">
        <f t="shared" ref="X22:X85" ca="1" si="17">$AE$8+D22</f>
        <v>42551</v>
      </c>
      <c r="Y22" s="568" t="str">
        <f t="shared" ca="1" si="14"/>
        <v>Thu. July , 2016</v>
      </c>
      <c r="Z22" s="431">
        <f t="shared" ca="1" si="4"/>
        <v>31</v>
      </c>
      <c r="AA22" s="432">
        <f t="shared" ca="1" si="5"/>
        <v>7</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July</v>
      </c>
      <c r="V23" s="184"/>
      <c r="W23" s="179"/>
      <c r="X23" s="430">
        <f t="shared" ca="1" si="17"/>
        <v>42551</v>
      </c>
      <c r="Y23" s="568" t="str">
        <f t="shared" ca="1" si="14"/>
        <v>Thu. July , 2016</v>
      </c>
      <c r="Z23" s="431">
        <f t="shared" ca="1" si="4"/>
        <v>31</v>
      </c>
      <c r="AA23" s="432">
        <f t="shared" ca="1" si="5"/>
        <v>7</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July</v>
      </c>
      <c r="V24" s="184"/>
      <c r="W24" s="179"/>
      <c r="X24" s="430">
        <f t="shared" ca="1" si="17"/>
        <v>42551</v>
      </c>
      <c r="Y24" s="568" t="str">
        <f t="shared" ca="1" si="14"/>
        <v>Thu. July , 2016</v>
      </c>
      <c r="Z24" s="431">
        <f t="shared" ca="1" si="4"/>
        <v>31</v>
      </c>
      <c r="AA24" s="432">
        <f t="shared" ca="1" si="5"/>
        <v>7</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July</v>
      </c>
      <c r="V25" s="184"/>
      <c r="W25" s="179"/>
      <c r="X25" s="430">
        <f t="shared" ca="1" si="17"/>
        <v>42551</v>
      </c>
      <c r="Y25" s="568" t="str">
        <f t="shared" ca="1" si="14"/>
        <v>Thu. July , 2016</v>
      </c>
      <c r="Z25" s="431">
        <f t="shared" ca="1" si="4"/>
        <v>31</v>
      </c>
      <c r="AA25" s="432">
        <f t="shared" ca="1" si="5"/>
        <v>7</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July</v>
      </c>
      <c r="V26" s="184"/>
      <c r="W26" s="179"/>
      <c r="X26" s="430">
        <f t="shared" ca="1" si="17"/>
        <v>42551</v>
      </c>
      <c r="Y26" s="568" t="str">
        <f t="shared" ca="1" si="14"/>
        <v>Thu. July , 2016</v>
      </c>
      <c r="Z26" s="431">
        <f t="shared" ca="1" si="4"/>
        <v>31</v>
      </c>
      <c r="AA26" s="432">
        <f t="shared" ca="1" si="5"/>
        <v>7</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July</v>
      </c>
      <c r="V27" s="184"/>
      <c r="W27" s="179"/>
      <c r="X27" s="430">
        <f t="shared" ca="1" si="17"/>
        <v>42551</v>
      </c>
      <c r="Y27" s="568" t="str">
        <f t="shared" ca="1" si="14"/>
        <v>Thu. July , 2016</v>
      </c>
      <c r="Z27" s="431">
        <f t="shared" ca="1" si="4"/>
        <v>31</v>
      </c>
      <c r="AA27" s="432">
        <f t="shared" ca="1" si="5"/>
        <v>7</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July</v>
      </c>
      <c r="V28" s="184"/>
      <c r="W28" s="179"/>
      <c r="X28" s="430">
        <f t="shared" ca="1" si="17"/>
        <v>42551</v>
      </c>
      <c r="Y28" s="568" t="str">
        <f t="shared" ca="1" si="14"/>
        <v>Thu. July , 2016</v>
      </c>
      <c r="Z28" s="431">
        <f t="shared" ca="1" si="4"/>
        <v>31</v>
      </c>
      <c r="AA28" s="432">
        <f t="shared" ca="1" si="5"/>
        <v>7</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July</v>
      </c>
      <c r="V29" s="184"/>
      <c r="W29" s="179"/>
      <c r="X29" s="430">
        <f t="shared" ca="1" si="17"/>
        <v>42551</v>
      </c>
      <c r="Y29" s="568" t="str">
        <f t="shared" ca="1" si="14"/>
        <v>Thu. July , 2016</v>
      </c>
      <c r="Z29" s="431">
        <f t="shared" ca="1" si="4"/>
        <v>31</v>
      </c>
      <c r="AA29" s="432">
        <f t="shared" ca="1" si="5"/>
        <v>7</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July</v>
      </c>
      <c r="V30" s="184"/>
      <c r="W30" s="179"/>
      <c r="X30" s="430">
        <f t="shared" ca="1" si="17"/>
        <v>42551</v>
      </c>
      <c r="Y30" s="568" t="str">
        <f t="shared" ca="1" si="14"/>
        <v>Thu. July , 2016</v>
      </c>
      <c r="Z30" s="431">
        <f t="shared" ca="1" si="4"/>
        <v>31</v>
      </c>
      <c r="AA30" s="432">
        <f t="shared" ca="1" si="5"/>
        <v>7</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July</v>
      </c>
      <c r="V31" s="184"/>
      <c r="W31" s="179"/>
      <c r="X31" s="430">
        <f t="shared" ca="1" si="17"/>
        <v>42551</v>
      </c>
      <c r="Y31" s="568" t="str">
        <f t="shared" ca="1" si="14"/>
        <v>Thu. July , 2016</v>
      </c>
      <c r="Z31" s="431">
        <f t="shared" ca="1" si="4"/>
        <v>31</v>
      </c>
      <c r="AA31" s="432">
        <f t="shared" ca="1" si="5"/>
        <v>7</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July</v>
      </c>
      <c r="V32" s="184"/>
      <c r="W32" s="179"/>
      <c r="X32" s="430">
        <f t="shared" ca="1" si="17"/>
        <v>42551</v>
      </c>
      <c r="Y32" s="568" t="str">
        <f t="shared" ca="1" si="14"/>
        <v>Thu. July , 2016</v>
      </c>
      <c r="Z32" s="431">
        <f t="shared" ca="1" si="4"/>
        <v>31</v>
      </c>
      <c r="AA32" s="432">
        <f t="shared" ca="1" si="5"/>
        <v>7</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July</v>
      </c>
      <c r="V33" s="184"/>
      <c r="W33" s="179"/>
      <c r="X33" s="430">
        <f t="shared" ca="1" si="17"/>
        <v>42551</v>
      </c>
      <c r="Y33" s="568" t="str">
        <f t="shared" ca="1" si="14"/>
        <v>Thu. July , 2016</v>
      </c>
      <c r="Z33" s="431">
        <f t="shared" ca="1" si="4"/>
        <v>31</v>
      </c>
      <c r="AA33" s="432">
        <f t="shared" ca="1" si="5"/>
        <v>7</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July</v>
      </c>
      <c r="V34" s="184"/>
      <c r="W34" s="179"/>
      <c r="X34" s="430">
        <f t="shared" ca="1" si="17"/>
        <v>42551</v>
      </c>
      <c r="Y34" s="568" t="str">
        <f t="shared" ca="1" si="14"/>
        <v>Thu. July , 2016</v>
      </c>
      <c r="Z34" s="431">
        <f t="shared" ca="1" si="4"/>
        <v>31</v>
      </c>
      <c r="AA34" s="432">
        <f t="shared" ca="1" si="5"/>
        <v>7</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July</v>
      </c>
      <c r="V35" s="184"/>
      <c r="W35" s="179"/>
      <c r="X35" s="430">
        <f t="shared" ca="1" si="17"/>
        <v>42551</v>
      </c>
      <c r="Y35" s="568" t="str">
        <f t="shared" ca="1" si="14"/>
        <v>Thu. July , 2016</v>
      </c>
      <c r="Z35" s="431">
        <f t="shared" ca="1" si="4"/>
        <v>31</v>
      </c>
      <c r="AA35" s="432">
        <f t="shared" ca="1" si="5"/>
        <v>7</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July</v>
      </c>
      <c r="V36" s="184"/>
      <c r="W36" s="179"/>
      <c r="X36" s="430">
        <f t="shared" ca="1" si="17"/>
        <v>42551</v>
      </c>
      <c r="Y36" s="568" t="str">
        <f t="shared" ca="1" si="14"/>
        <v>Thu. July , 2016</v>
      </c>
      <c r="Z36" s="431">
        <f t="shared" ca="1" si="4"/>
        <v>31</v>
      </c>
      <c r="AA36" s="432">
        <f t="shared" ca="1" si="5"/>
        <v>7</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July</v>
      </c>
      <c r="V37" s="184"/>
      <c r="W37" s="179"/>
      <c r="X37" s="430">
        <f t="shared" ca="1" si="17"/>
        <v>42551</v>
      </c>
      <c r="Y37" s="568" t="str">
        <f t="shared" ca="1" si="14"/>
        <v>Thu. July , 2016</v>
      </c>
      <c r="Z37" s="431">
        <f t="shared" ca="1" si="4"/>
        <v>31</v>
      </c>
      <c r="AA37" s="432">
        <f t="shared" ca="1" si="5"/>
        <v>7</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July</v>
      </c>
      <c r="V38" s="184"/>
      <c r="W38" s="179"/>
      <c r="X38" s="430">
        <f t="shared" ca="1" si="17"/>
        <v>42551</v>
      </c>
      <c r="Y38" s="568" t="str">
        <f t="shared" ca="1" si="14"/>
        <v>Thu. July , 2016</v>
      </c>
      <c r="Z38" s="431">
        <f t="shared" ca="1" si="4"/>
        <v>31</v>
      </c>
      <c r="AA38" s="432">
        <f t="shared" ca="1" si="5"/>
        <v>7</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July</v>
      </c>
      <c r="V39" s="184"/>
      <c r="W39" s="179"/>
      <c r="X39" s="430">
        <f t="shared" ca="1" si="17"/>
        <v>42551</v>
      </c>
      <c r="Y39" s="568" t="str">
        <f t="shared" ca="1" si="14"/>
        <v>Thu. July , 2016</v>
      </c>
      <c r="Z39" s="431">
        <f t="shared" ca="1" si="4"/>
        <v>31</v>
      </c>
      <c r="AA39" s="432">
        <f t="shared" ca="1" si="5"/>
        <v>7</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July</v>
      </c>
      <c r="V40" s="184"/>
      <c r="W40" s="179"/>
      <c r="X40" s="430">
        <f t="shared" ca="1" si="17"/>
        <v>42551</v>
      </c>
      <c r="Y40" s="568" t="str">
        <f t="shared" ca="1" si="14"/>
        <v>Thu. July , 2016</v>
      </c>
      <c r="Z40" s="431">
        <f t="shared" ca="1" si="4"/>
        <v>31</v>
      </c>
      <c r="AA40" s="432">
        <f t="shared" ca="1" si="5"/>
        <v>7</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July</v>
      </c>
      <c r="V41" s="184"/>
      <c r="W41" s="179"/>
      <c r="X41" s="430">
        <f t="shared" ca="1" si="17"/>
        <v>42551</v>
      </c>
      <c r="Y41" s="568" t="str">
        <f t="shared" ca="1" si="14"/>
        <v>Thu. July , 2016</v>
      </c>
      <c r="Z41" s="431">
        <f t="shared" ca="1" si="4"/>
        <v>31</v>
      </c>
      <c r="AA41" s="432">
        <f t="shared" ca="1" si="5"/>
        <v>7</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July</v>
      </c>
      <c r="V42" s="184"/>
      <c r="W42" s="179"/>
      <c r="X42" s="430">
        <f t="shared" ca="1" si="17"/>
        <v>42551</v>
      </c>
      <c r="Y42" s="568" t="str">
        <f t="shared" ca="1" si="14"/>
        <v>Thu. July , 2016</v>
      </c>
      <c r="Z42" s="431">
        <f t="shared" ca="1" si="4"/>
        <v>31</v>
      </c>
      <c r="AA42" s="432">
        <f t="shared" ca="1" si="5"/>
        <v>7</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July</v>
      </c>
      <c r="V43" s="184"/>
      <c r="W43" s="179"/>
      <c r="X43" s="430">
        <f t="shared" ca="1" si="17"/>
        <v>42551</v>
      </c>
      <c r="Y43" s="568" t="str">
        <f t="shared" ca="1" si="14"/>
        <v>Thu. July , 2016</v>
      </c>
      <c r="Z43" s="431">
        <f t="shared" ca="1" si="4"/>
        <v>31</v>
      </c>
      <c r="AA43" s="432">
        <f t="shared" ca="1" si="5"/>
        <v>7</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July</v>
      </c>
      <c r="V44" s="184"/>
      <c r="W44" s="179"/>
      <c r="X44" s="430">
        <f t="shared" ca="1" si="17"/>
        <v>42551</v>
      </c>
      <c r="Y44" s="568" t="str">
        <f t="shared" ca="1" si="14"/>
        <v>Thu. July , 2016</v>
      </c>
      <c r="Z44" s="431">
        <f t="shared" ca="1" si="4"/>
        <v>31</v>
      </c>
      <c r="AA44" s="432">
        <f t="shared" ca="1" si="5"/>
        <v>7</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July</v>
      </c>
      <c r="V45" s="184"/>
      <c r="W45" s="179"/>
      <c r="X45" s="430">
        <f t="shared" ca="1" si="17"/>
        <v>42551</v>
      </c>
      <c r="Y45" s="568" t="str">
        <f t="shared" ca="1" si="14"/>
        <v>Thu. July , 2016</v>
      </c>
      <c r="Z45" s="431">
        <f t="shared" ca="1" si="4"/>
        <v>31</v>
      </c>
      <c r="AA45" s="432">
        <f t="shared" ca="1" si="5"/>
        <v>7</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July</v>
      </c>
      <c r="V46" s="184"/>
      <c r="W46" s="179"/>
      <c r="X46" s="430">
        <f t="shared" ca="1" si="17"/>
        <v>42551</v>
      </c>
      <c r="Y46" s="568" t="str">
        <f t="shared" ca="1" si="14"/>
        <v>Thu. July , 2016</v>
      </c>
      <c r="Z46" s="431">
        <f t="shared" ca="1" si="4"/>
        <v>31</v>
      </c>
      <c r="AA46" s="432">
        <f t="shared" ca="1" si="5"/>
        <v>7</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July</v>
      </c>
      <c r="V47" s="184"/>
      <c r="W47" s="179"/>
      <c r="X47" s="430">
        <f t="shared" ca="1" si="17"/>
        <v>42551</v>
      </c>
      <c r="Y47" s="568" t="str">
        <f t="shared" ca="1" si="14"/>
        <v>Thu. July , 2016</v>
      </c>
      <c r="Z47" s="431">
        <f t="shared" ca="1" si="4"/>
        <v>31</v>
      </c>
      <c r="AA47" s="432">
        <f t="shared" ca="1" si="5"/>
        <v>7</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July</v>
      </c>
      <c r="V48" s="184"/>
      <c r="W48" s="179"/>
      <c r="X48" s="430">
        <f t="shared" ca="1" si="17"/>
        <v>42551</v>
      </c>
      <c r="Y48" s="568" t="str">
        <f t="shared" ca="1" si="14"/>
        <v>Thu. July , 2016</v>
      </c>
      <c r="Z48" s="431">
        <f t="shared" ca="1" si="4"/>
        <v>31</v>
      </c>
      <c r="AA48" s="432">
        <f t="shared" ca="1" si="5"/>
        <v>7</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July</v>
      </c>
      <c r="V49" s="184"/>
      <c r="W49" s="179"/>
      <c r="X49" s="430">
        <f t="shared" ca="1" si="17"/>
        <v>42551</v>
      </c>
      <c r="Y49" s="568" t="str">
        <f t="shared" ca="1" si="14"/>
        <v>Thu. July , 2016</v>
      </c>
      <c r="Z49" s="431">
        <f t="shared" ca="1" si="4"/>
        <v>31</v>
      </c>
      <c r="AA49" s="432">
        <f t="shared" ca="1" si="5"/>
        <v>7</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July</v>
      </c>
      <c r="V50" s="184"/>
      <c r="W50" s="179"/>
      <c r="X50" s="430">
        <f t="shared" ca="1" si="17"/>
        <v>42551</v>
      </c>
      <c r="Y50" s="568" t="str">
        <f t="shared" ca="1" si="14"/>
        <v>Thu. July , 2016</v>
      </c>
      <c r="Z50" s="431">
        <f t="shared" ca="1" si="4"/>
        <v>31</v>
      </c>
      <c r="AA50" s="432">
        <f t="shared" ca="1" si="5"/>
        <v>7</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July</v>
      </c>
      <c r="V51" s="184"/>
      <c r="W51" s="179"/>
      <c r="X51" s="430">
        <f t="shared" ca="1" si="17"/>
        <v>42551</v>
      </c>
      <c r="Y51" s="568" t="str">
        <f t="shared" ca="1" si="14"/>
        <v>Thu. July , 2016</v>
      </c>
      <c r="Z51" s="431">
        <f t="shared" ca="1" si="4"/>
        <v>31</v>
      </c>
      <c r="AA51" s="432">
        <f t="shared" ca="1" si="5"/>
        <v>7</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July</v>
      </c>
      <c r="V52" s="184"/>
      <c r="W52" s="179"/>
      <c r="X52" s="430">
        <f t="shared" ca="1" si="17"/>
        <v>42551</v>
      </c>
      <c r="Y52" s="568" t="str">
        <f t="shared" ca="1" si="14"/>
        <v>Thu. July , 2016</v>
      </c>
      <c r="Z52" s="431">
        <f t="shared" ca="1" si="4"/>
        <v>31</v>
      </c>
      <c r="AA52" s="432">
        <f t="shared" ca="1" si="5"/>
        <v>7</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July</v>
      </c>
      <c r="V53" s="184"/>
      <c r="W53" s="179"/>
      <c r="X53" s="430">
        <f t="shared" ca="1" si="17"/>
        <v>42551</v>
      </c>
      <c r="Y53" s="568" t="str">
        <f t="shared" ca="1" si="14"/>
        <v>Thu. July , 2016</v>
      </c>
      <c r="Z53" s="431">
        <f t="shared" ca="1" si="4"/>
        <v>31</v>
      </c>
      <c r="AA53" s="432">
        <f t="shared" ca="1" si="5"/>
        <v>7</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July</v>
      </c>
      <c r="V54" s="184"/>
      <c r="W54" s="179"/>
      <c r="X54" s="430">
        <f t="shared" ca="1" si="17"/>
        <v>42551</v>
      </c>
      <c r="Y54" s="568" t="str">
        <f t="shared" ca="1" si="14"/>
        <v>Thu. July , 2016</v>
      </c>
      <c r="Z54" s="431">
        <f t="shared" ca="1" si="4"/>
        <v>31</v>
      </c>
      <c r="AA54" s="432">
        <f t="shared" ca="1" si="5"/>
        <v>7</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July</v>
      </c>
      <c r="V55" s="184"/>
      <c r="W55" s="179"/>
      <c r="X55" s="430">
        <f t="shared" ca="1" si="17"/>
        <v>42551</v>
      </c>
      <c r="Y55" s="568" t="str">
        <f t="shared" ca="1" si="14"/>
        <v>Thu. July , 2016</v>
      </c>
      <c r="Z55" s="431">
        <f t="shared" ca="1" si="4"/>
        <v>31</v>
      </c>
      <c r="AA55" s="432">
        <f t="shared" ca="1" si="5"/>
        <v>7</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July</v>
      </c>
      <c r="V56" s="184"/>
      <c r="W56" s="179"/>
      <c r="X56" s="430">
        <f t="shared" ca="1" si="17"/>
        <v>42551</v>
      </c>
      <c r="Y56" s="568" t="str">
        <f t="shared" ca="1" si="14"/>
        <v>Thu. July , 2016</v>
      </c>
      <c r="Z56" s="431">
        <f t="shared" ca="1" si="4"/>
        <v>31</v>
      </c>
      <c r="AA56" s="432">
        <f t="shared" ca="1" si="5"/>
        <v>7</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July</v>
      </c>
      <c r="V57" s="184"/>
      <c r="W57" s="179"/>
      <c r="X57" s="430">
        <f t="shared" ca="1" si="17"/>
        <v>42551</v>
      </c>
      <c r="Y57" s="568" t="str">
        <f t="shared" ca="1" si="14"/>
        <v>Thu. July , 2016</v>
      </c>
      <c r="Z57" s="431">
        <f t="shared" ca="1" si="4"/>
        <v>31</v>
      </c>
      <c r="AA57" s="432">
        <f t="shared" ca="1" si="5"/>
        <v>7</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July</v>
      </c>
      <c r="V58" s="184"/>
      <c r="W58" s="179"/>
      <c r="X58" s="430">
        <f t="shared" ca="1" si="17"/>
        <v>42551</v>
      </c>
      <c r="Y58" s="568" t="str">
        <f t="shared" ca="1" si="14"/>
        <v>Thu. July , 2016</v>
      </c>
      <c r="Z58" s="431">
        <f t="shared" ca="1" si="4"/>
        <v>31</v>
      </c>
      <c r="AA58" s="432">
        <f t="shared" ca="1" si="5"/>
        <v>7</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July</v>
      </c>
      <c r="V59" s="184"/>
      <c r="W59" s="179"/>
      <c r="X59" s="430">
        <f t="shared" ca="1" si="17"/>
        <v>42551</v>
      </c>
      <c r="Y59" s="568" t="str">
        <f t="shared" ca="1" si="14"/>
        <v>Thu. July , 2016</v>
      </c>
      <c r="Z59" s="431">
        <f t="shared" ca="1" si="4"/>
        <v>31</v>
      </c>
      <c r="AA59" s="432">
        <f t="shared" ca="1" si="5"/>
        <v>7</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July</v>
      </c>
      <c r="V60" s="184"/>
      <c r="W60" s="179"/>
      <c r="X60" s="430">
        <f t="shared" ca="1" si="17"/>
        <v>42551</v>
      </c>
      <c r="Y60" s="568" t="str">
        <f t="shared" ca="1" si="14"/>
        <v>Thu. July , 2016</v>
      </c>
      <c r="Z60" s="431">
        <f t="shared" ca="1" si="4"/>
        <v>31</v>
      </c>
      <c r="AA60" s="432">
        <f t="shared" ca="1" si="5"/>
        <v>7</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July</v>
      </c>
      <c r="V61" s="184"/>
      <c r="W61" s="179"/>
      <c r="X61" s="430">
        <f t="shared" ca="1" si="17"/>
        <v>42551</v>
      </c>
      <c r="Y61" s="568" t="str">
        <f t="shared" ca="1" si="14"/>
        <v>Thu. July , 2016</v>
      </c>
      <c r="Z61" s="431">
        <f t="shared" ca="1" si="4"/>
        <v>31</v>
      </c>
      <c r="AA61" s="432">
        <f t="shared" ca="1" si="5"/>
        <v>7</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July</v>
      </c>
      <c r="V62" s="184"/>
      <c r="W62" s="179"/>
      <c r="X62" s="430">
        <f t="shared" ca="1" si="17"/>
        <v>42551</v>
      </c>
      <c r="Y62" s="568" t="str">
        <f t="shared" ca="1" si="14"/>
        <v>Thu. July , 2016</v>
      </c>
      <c r="Z62" s="431">
        <f t="shared" ca="1" si="4"/>
        <v>31</v>
      </c>
      <c r="AA62" s="432">
        <f t="shared" ca="1" si="5"/>
        <v>7</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July</v>
      </c>
      <c r="V63" s="184"/>
      <c r="W63" s="179"/>
      <c r="X63" s="430">
        <f t="shared" ca="1" si="17"/>
        <v>42551</v>
      </c>
      <c r="Y63" s="568" t="str">
        <f t="shared" ca="1" si="14"/>
        <v>Thu. July , 2016</v>
      </c>
      <c r="Z63" s="431">
        <f t="shared" ca="1" si="4"/>
        <v>31</v>
      </c>
      <c r="AA63" s="432">
        <f t="shared" ca="1" si="5"/>
        <v>7</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July</v>
      </c>
      <c r="V64" s="184"/>
      <c r="W64" s="179"/>
      <c r="X64" s="430">
        <f t="shared" ca="1" si="17"/>
        <v>42551</v>
      </c>
      <c r="Y64" s="568" t="str">
        <f t="shared" ca="1" si="14"/>
        <v>Thu. July , 2016</v>
      </c>
      <c r="Z64" s="431">
        <f t="shared" ca="1" si="4"/>
        <v>31</v>
      </c>
      <c r="AA64" s="432">
        <f t="shared" ca="1" si="5"/>
        <v>7</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July</v>
      </c>
      <c r="V65" s="184"/>
      <c r="W65" s="179"/>
      <c r="X65" s="430">
        <f t="shared" ca="1" si="17"/>
        <v>42551</v>
      </c>
      <c r="Y65" s="568" t="str">
        <f t="shared" ca="1" si="14"/>
        <v>Thu. July , 2016</v>
      </c>
      <c r="Z65" s="431">
        <f t="shared" ca="1" si="4"/>
        <v>31</v>
      </c>
      <c r="AA65" s="432">
        <f t="shared" ca="1" si="5"/>
        <v>7</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July</v>
      </c>
      <c r="V66" s="184"/>
      <c r="W66" s="179"/>
      <c r="X66" s="430">
        <f t="shared" ca="1" si="17"/>
        <v>42551</v>
      </c>
      <c r="Y66" s="568" t="str">
        <f t="shared" ca="1" si="14"/>
        <v>Thu. July , 2016</v>
      </c>
      <c r="Z66" s="431">
        <f t="shared" ca="1" si="4"/>
        <v>31</v>
      </c>
      <c r="AA66" s="432">
        <f t="shared" ca="1" si="5"/>
        <v>7</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July</v>
      </c>
      <c r="V67" s="184"/>
      <c r="W67" s="179"/>
      <c r="X67" s="430">
        <f t="shared" ca="1" si="17"/>
        <v>42551</v>
      </c>
      <c r="Y67" s="568" t="str">
        <f t="shared" ca="1" si="14"/>
        <v>Thu. July , 2016</v>
      </c>
      <c r="Z67" s="431">
        <f t="shared" ca="1" si="4"/>
        <v>31</v>
      </c>
      <c r="AA67" s="432">
        <f t="shared" ca="1" si="5"/>
        <v>7</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July</v>
      </c>
      <c r="V68" s="184"/>
      <c r="W68" s="179"/>
      <c r="X68" s="430">
        <f t="shared" ca="1" si="17"/>
        <v>42551</v>
      </c>
      <c r="Y68" s="568" t="str">
        <f t="shared" ca="1" si="14"/>
        <v>Thu. July , 2016</v>
      </c>
      <c r="Z68" s="431">
        <f t="shared" ca="1" si="4"/>
        <v>31</v>
      </c>
      <c r="AA68" s="432">
        <f t="shared" ca="1" si="5"/>
        <v>7</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July</v>
      </c>
      <c r="V69" s="184"/>
      <c r="W69" s="179"/>
      <c r="X69" s="430">
        <f t="shared" ca="1" si="17"/>
        <v>42551</v>
      </c>
      <c r="Y69" s="568" t="str">
        <f t="shared" ca="1" si="14"/>
        <v>Thu. July , 2016</v>
      </c>
      <c r="Z69" s="431">
        <f t="shared" ca="1" si="4"/>
        <v>31</v>
      </c>
      <c r="AA69" s="432">
        <f t="shared" ca="1" si="5"/>
        <v>7</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July</v>
      </c>
      <c r="V70" s="184"/>
      <c r="W70" s="179"/>
      <c r="X70" s="430">
        <f t="shared" ca="1" si="17"/>
        <v>42551</v>
      </c>
      <c r="Y70" s="568" t="str">
        <f t="shared" ca="1" si="14"/>
        <v>Thu. July , 2016</v>
      </c>
      <c r="Z70" s="431">
        <f t="shared" ca="1" si="4"/>
        <v>31</v>
      </c>
      <c r="AA70" s="432">
        <f t="shared" ca="1" si="5"/>
        <v>7</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July</v>
      </c>
      <c r="V71" s="184"/>
      <c r="W71" s="179"/>
      <c r="X71" s="430">
        <f t="shared" ca="1" si="17"/>
        <v>42551</v>
      </c>
      <c r="Y71" s="568" t="str">
        <f t="shared" ca="1" si="14"/>
        <v>Thu. July , 2016</v>
      </c>
      <c r="Z71" s="431">
        <f t="shared" ca="1" si="4"/>
        <v>31</v>
      </c>
      <c r="AA71" s="432">
        <f t="shared" ca="1" si="5"/>
        <v>7</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July</v>
      </c>
      <c r="V72" s="184"/>
      <c r="W72" s="179"/>
      <c r="X72" s="430">
        <f t="shared" ca="1" si="17"/>
        <v>42551</v>
      </c>
      <c r="Y72" s="568" t="str">
        <f t="shared" ca="1" si="14"/>
        <v>Thu. July , 2016</v>
      </c>
      <c r="Z72" s="431">
        <f t="shared" ca="1" si="4"/>
        <v>31</v>
      </c>
      <c r="AA72" s="432">
        <f t="shared" ca="1" si="5"/>
        <v>7</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July</v>
      </c>
      <c r="V73" s="184"/>
      <c r="W73" s="179"/>
      <c r="X73" s="430">
        <f t="shared" ca="1" si="17"/>
        <v>42551</v>
      </c>
      <c r="Y73" s="568" t="str">
        <f t="shared" ca="1" si="14"/>
        <v>Thu. July , 2016</v>
      </c>
      <c r="Z73" s="431">
        <f t="shared" ca="1" si="4"/>
        <v>31</v>
      </c>
      <c r="AA73" s="432">
        <f t="shared" ca="1" si="5"/>
        <v>7</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July</v>
      </c>
      <c r="V74" s="184"/>
      <c r="W74" s="179"/>
      <c r="X74" s="430">
        <f t="shared" ca="1" si="17"/>
        <v>42551</v>
      </c>
      <c r="Y74" s="568" t="str">
        <f t="shared" ca="1" si="14"/>
        <v>Thu. July , 2016</v>
      </c>
      <c r="Z74" s="431">
        <f t="shared" ca="1" si="4"/>
        <v>31</v>
      </c>
      <c r="AA74" s="432">
        <f t="shared" ca="1" si="5"/>
        <v>7</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July</v>
      </c>
      <c r="V75" s="184"/>
      <c r="W75" s="179"/>
      <c r="X75" s="430">
        <f t="shared" ca="1" si="17"/>
        <v>42551</v>
      </c>
      <c r="Y75" s="568" t="str">
        <f t="shared" ca="1" si="14"/>
        <v>Thu. July , 2016</v>
      </c>
      <c r="Z75" s="431">
        <f t="shared" ca="1" si="4"/>
        <v>31</v>
      </c>
      <c r="AA75" s="432">
        <f t="shared" ca="1" si="5"/>
        <v>7</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July</v>
      </c>
      <c r="V76" s="184"/>
      <c r="W76" s="179"/>
      <c r="X76" s="430">
        <f t="shared" ca="1" si="17"/>
        <v>42551</v>
      </c>
      <c r="Y76" s="568" t="str">
        <f t="shared" ca="1" si="14"/>
        <v>Thu. July , 2016</v>
      </c>
      <c r="Z76" s="431">
        <f t="shared" ca="1" si="4"/>
        <v>31</v>
      </c>
      <c r="AA76" s="432">
        <f t="shared" ca="1" si="5"/>
        <v>7</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July</v>
      </c>
      <c r="V77" s="184"/>
      <c r="W77" s="179"/>
      <c r="X77" s="430">
        <f t="shared" ca="1" si="17"/>
        <v>42551</v>
      </c>
      <c r="Y77" s="568" t="str">
        <f t="shared" ca="1" si="14"/>
        <v>Thu. July , 2016</v>
      </c>
      <c r="Z77" s="431">
        <f t="shared" ca="1" si="4"/>
        <v>31</v>
      </c>
      <c r="AA77" s="432">
        <f t="shared" ca="1" si="5"/>
        <v>7</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July</v>
      </c>
      <c r="V78" s="184"/>
      <c r="W78" s="179"/>
      <c r="X78" s="430">
        <f t="shared" ca="1" si="17"/>
        <v>42551</v>
      </c>
      <c r="Y78" s="568" t="str">
        <f t="shared" ca="1" si="14"/>
        <v>Thu. July , 2016</v>
      </c>
      <c r="Z78" s="431">
        <f t="shared" ca="1" si="4"/>
        <v>31</v>
      </c>
      <c r="AA78" s="432">
        <f t="shared" ca="1" si="5"/>
        <v>7</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July</v>
      </c>
      <c r="V79" s="184"/>
      <c r="W79" s="179"/>
      <c r="X79" s="430">
        <f t="shared" ca="1" si="17"/>
        <v>42551</v>
      </c>
      <c r="Y79" s="568" t="str">
        <f t="shared" ca="1" si="14"/>
        <v>Thu. July , 2016</v>
      </c>
      <c r="Z79" s="431">
        <f t="shared" ca="1" si="4"/>
        <v>31</v>
      </c>
      <c r="AA79" s="432">
        <f t="shared" ca="1" si="5"/>
        <v>7</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July</v>
      </c>
      <c r="V80" s="184"/>
      <c r="W80" s="179"/>
      <c r="X80" s="430">
        <f t="shared" ca="1" si="17"/>
        <v>42551</v>
      </c>
      <c r="Y80" s="568" t="str">
        <f t="shared" ca="1" si="14"/>
        <v>Thu. July , 2016</v>
      </c>
      <c r="Z80" s="431">
        <f t="shared" ca="1" si="4"/>
        <v>31</v>
      </c>
      <c r="AA80" s="432">
        <f t="shared" ca="1" si="5"/>
        <v>7</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July</v>
      </c>
      <c r="V81" s="184"/>
      <c r="W81" s="179"/>
      <c r="X81" s="430">
        <f t="shared" ca="1" si="17"/>
        <v>42551</v>
      </c>
      <c r="Y81" s="568" t="str">
        <f t="shared" ca="1" si="14"/>
        <v>Thu. July , 2016</v>
      </c>
      <c r="Z81" s="431">
        <f t="shared" ca="1" si="4"/>
        <v>31</v>
      </c>
      <c r="AA81" s="432">
        <f t="shared" ca="1" si="5"/>
        <v>7</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July</v>
      </c>
      <c r="V82" s="184"/>
      <c r="W82" s="179"/>
      <c r="X82" s="430">
        <f t="shared" ca="1" si="17"/>
        <v>42551</v>
      </c>
      <c r="Y82" s="568" t="str">
        <f t="shared" ca="1" si="14"/>
        <v>Thu. July , 2016</v>
      </c>
      <c r="Z82" s="431">
        <f t="shared" ca="1" si="4"/>
        <v>31</v>
      </c>
      <c r="AA82" s="432">
        <f t="shared" ca="1" si="5"/>
        <v>7</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July</v>
      </c>
      <c r="V83" s="184"/>
      <c r="W83" s="179"/>
      <c r="X83" s="430">
        <f t="shared" ca="1" si="17"/>
        <v>42551</v>
      </c>
      <c r="Y83" s="568" t="str">
        <f t="shared" ca="1" si="14"/>
        <v>Thu. July , 2016</v>
      </c>
      <c r="Z83" s="431">
        <f t="shared" ca="1" si="4"/>
        <v>31</v>
      </c>
      <c r="AA83" s="432">
        <f t="shared" ca="1" si="5"/>
        <v>7</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July</v>
      </c>
      <c r="V84" s="184"/>
      <c r="W84" s="179"/>
      <c r="X84" s="430">
        <f t="shared" ca="1" si="17"/>
        <v>42551</v>
      </c>
      <c r="Y84" s="568" t="str">
        <f t="shared" ca="1" si="14"/>
        <v>Thu. July , 2016</v>
      </c>
      <c r="Z84" s="431">
        <f t="shared" ref="Z84:Z147" ca="1" si="24">MIN(R84,$AF$5)</f>
        <v>31</v>
      </c>
      <c r="AA84" s="432">
        <f t="shared" ref="AA84:AA147" ca="1" si="25">$AD$6</f>
        <v>7</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July</v>
      </c>
      <c r="V85" s="184"/>
      <c r="W85" s="179"/>
      <c r="X85" s="430">
        <f t="shared" ca="1" si="17"/>
        <v>42551</v>
      </c>
      <c r="Y85" s="568" t="str">
        <f t="shared" ref="Y85:Y148" ca="1" si="33">IF(Y79="f",T85&amp;". "&amp;" "&amp;R85&amp;" "&amp;U85&amp;" "&amp;$AE$7,T85&amp;". "&amp;U85&amp;" "&amp;R85&amp;", "&amp;$AE$7)</f>
        <v>Thu. July , 2016</v>
      </c>
      <c r="Z85" s="431">
        <f t="shared" ca="1" si="24"/>
        <v>31</v>
      </c>
      <c r="AA85" s="432">
        <f t="shared" ca="1" si="25"/>
        <v>7</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July</v>
      </c>
      <c r="V86" s="184"/>
      <c r="W86" s="179"/>
      <c r="X86" s="430">
        <f t="shared" ref="X86:X149" ca="1" si="36">$AE$8+D86</f>
        <v>42551</v>
      </c>
      <c r="Y86" s="568" t="str">
        <f t="shared" ca="1" si="33"/>
        <v>Thu. July , 2016</v>
      </c>
      <c r="Z86" s="431">
        <f t="shared" ca="1" si="24"/>
        <v>31</v>
      </c>
      <c r="AA86" s="432">
        <f t="shared" ca="1" si="25"/>
        <v>7</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July</v>
      </c>
      <c r="V87" s="184"/>
      <c r="W87" s="179"/>
      <c r="X87" s="430">
        <f t="shared" ca="1" si="36"/>
        <v>42551</v>
      </c>
      <c r="Y87" s="568" t="str">
        <f t="shared" ca="1" si="33"/>
        <v>Thu. July , 2016</v>
      </c>
      <c r="Z87" s="431">
        <f t="shared" ca="1" si="24"/>
        <v>31</v>
      </c>
      <c r="AA87" s="432">
        <f t="shared" ca="1" si="25"/>
        <v>7</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July</v>
      </c>
      <c r="V88" s="184"/>
      <c r="W88" s="179"/>
      <c r="X88" s="430">
        <f t="shared" ca="1" si="36"/>
        <v>42551</v>
      </c>
      <c r="Y88" s="568" t="str">
        <f t="shared" ca="1" si="33"/>
        <v>Thu. July , 2016</v>
      </c>
      <c r="Z88" s="431">
        <f t="shared" ca="1" si="24"/>
        <v>31</v>
      </c>
      <c r="AA88" s="432">
        <f t="shared" ca="1" si="25"/>
        <v>7</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July</v>
      </c>
      <c r="V89" s="184"/>
      <c r="W89" s="179"/>
      <c r="X89" s="430">
        <f t="shared" ca="1" si="36"/>
        <v>42551</v>
      </c>
      <c r="Y89" s="568" t="str">
        <f t="shared" ca="1" si="33"/>
        <v>Thu. July , 2016</v>
      </c>
      <c r="Z89" s="431">
        <f t="shared" ca="1" si="24"/>
        <v>31</v>
      </c>
      <c r="AA89" s="432">
        <f t="shared" ca="1" si="25"/>
        <v>7</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July</v>
      </c>
      <c r="V90" s="184"/>
      <c r="W90" s="179"/>
      <c r="X90" s="430">
        <f t="shared" ca="1" si="36"/>
        <v>42551</v>
      </c>
      <c r="Y90" s="568" t="str">
        <f t="shared" ca="1" si="33"/>
        <v>Thu. July , 2016</v>
      </c>
      <c r="Z90" s="431">
        <f t="shared" ca="1" si="24"/>
        <v>31</v>
      </c>
      <c r="AA90" s="432">
        <f t="shared" ca="1" si="25"/>
        <v>7</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July</v>
      </c>
      <c r="V91" s="184"/>
      <c r="W91" s="179"/>
      <c r="X91" s="430">
        <f t="shared" ca="1" si="36"/>
        <v>42551</v>
      </c>
      <c r="Y91" s="568" t="str">
        <f t="shared" ca="1" si="33"/>
        <v>Thu. July , 2016</v>
      </c>
      <c r="Z91" s="431">
        <f t="shared" ca="1" si="24"/>
        <v>31</v>
      </c>
      <c r="AA91" s="432">
        <f t="shared" ca="1" si="25"/>
        <v>7</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July</v>
      </c>
      <c r="V92" s="184"/>
      <c r="W92" s="179"/>
      <c r="X92" s="430">
        <f t="shared" ca="1" si="36"/>
        <v>42551</v>
      </c>
      <c r="Y92" s="568" t="str">
        <f t="shared" ca="1" si="33"/>
        <v>Thu. July , 2016</v>
      </c>
      <c r="Z92" s="431">
        <f t="shared" ca="1" si="24"/>
        <v>31</v>
      </c>
      <c r="AA92" s="432">
        <f t="shared" ca="1" si="25"/>
        <v>7</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July</v>
      </c>
      <c r="V93" s="184"/>
      <c r="W93" s="179"/>
      <c r="X93" s="430">
        <f t="shared" ca="1" si="36"/>
        <v>42551</v>
      </c>
      <c r="Y93" s="568" t="str">
        <f t="shared" ca="1" si="33"/>
        <v>Thu. July , 2016</v>
      </c>
      <c r="Z93" s="431">
        <f t="shared" ca="1" si="24"/>
        <v>31</v>
      </c>
      <c r="AA93" s="432">
        <f t="shared" ca="1" si="25"/>
        <v>7</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July</v>
      </c>
      <c r="V94" s="184"/>
      <c r="W94" s="179"/>
      <c r="X94" s="430">
        <f t="shared" ca="1" si="36"/>
        <v>42551</v>
      </c>
      <c r="Y94" s="568" t="str">
        <f t="shared" ca="1" si="33"/>
        <v>Thu. July , 2016</v>
      </c>
      <c r="Z94" s="431">
        <f t="shared" ca="1" si="24"/>
        <v>31</v>
      </c>
      <c r="AA94" s="432">
        <f t="shared" ca="1" si="25"/>
        <v>7</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July</v>
      </c>
      <c r="V95" s="184"/>
      <c r="W95" s="179"/>
      <c r="X95" s="430">
        <f t="shared" ca="1" si="36"/>
        <v>42551</v>
      </c>
      <c r="Y95" s="568" t="str">
        <f t="shared" ca="1" si="33"/>
        <v>Thu. July , 2016</v>
      </c>
      <c r="Z95" s="431">
        <f t="shared" ca="1" si="24"/>
        <v>31</v>
      </c>
      <c r="AA95" s="432">
        <f t="shared" ca="1" si="25"/>
        <v>7</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July</v>
      </c>
      <c r="V96" s="184"/>
      <c r="W96" s="179"/>
      <c r="X96" s="430">
        <f t="shared" ca="1" si="36"/>
        <v>42551</v>
      </c>
      <c r="Y96" s="568" t="str">
        <f t="shared" ca="1" si="33"/>
        <v>Thu. July , 2016</v>
      </c>
      <c r="Z96" s="431">
        <f t="shared" ca="1" si="24"/>
        <v>31</v>
      </c>
      <c r="AA96" s="432">
        <f t="shared" ca="1" si="25"/>
        <v>7</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July</v>
      </c>
      <c r="V97" s="184"/>
      <c r="W97" s="179"/>
      <c r="X97" s="430">
        <f t="shared" ca="1" si="36"/>
        <v>42551</v>
      </c>
      <c r="Y97" s="568" t="str">
        <f t="shared" ca="1" si="33"/>
        <v>Thu. July , 2016</v>
      </c>
      <c r="Z97" s="431">
        <f t="shared" ca="1" si="24"/>
        <v>31</v>
      </c>
      <c r="AA97" s="432">
        <f t="shared" ca="1" si="25"/>
        <v>7</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July</v>
      </c>
      <c r="V98" s="184"/>
      <c r="W98" s="179"/>
      <c r="X98" s="430">
        <f t="shared" ca="1" si="36"/>
        <v>42551</v>
      </c>
      <c r="Y98" s="568" t="str">
        <f t="shared" ca="1" si="33"/>
        <v>Thu. July , 2016</v>
      </c>
      <c r="Z98" s="431">
        <f t="shared" ca="1" si="24"/>
        <v>31</v>
      </c>
      <c r="AA98" s="432">
        <f t="shared" ca="1" si="25"/>
        <v>7</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July</v>
      </c>
      <c r="V99" s="184"/>
      <c r="W99" s="179"/>
      <c r="X99" s="430">
        <f t="shared" ca="1" si="36"/>
        <v>42551</v>
      </c>
      <c r="Y99" s="568" t="str">
        <f t="shared" ca="1" si="33"/>
        <v>Thu. July , 2016</v>
      </c>
      <c r="Z99" s="431">
        <f t="shared" ca="1" si="24"/>
        <v>31</v>
      </c>
      <c r="AA99" s="432">
        <f t="shared" ca="1" si="25"/>
        <v>7</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July</v>
      </c>
      <c r="V100" s="184"/>
      <c r="W100" s="179"/>
      <c r="X100" s="430">
        <f t="shared" ca="1" si="36"/>
        <v>42551</v>
      </c>
      <c r="Y100" s="568" t="str">
        <f t="shared" ca="1" si="33"/>
        <v>Thu. July , 2016</v>
      </c>
      <c r="Z100" s="431">
        <f t="shared" ca="1" si="24"/>
        <v>31</v>
      </c>
      <c r="AA100" s="432">
        <f t="shared" ca="1" si="25"/>
        <v>7</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July</v>
      </c>
      <c r="V101" s="184"/>
      <c r="W101" s="179"/>
      <c r="X101" s="430">
        <f t="shared" ca="1" si="36"/>
        <v>42551</v>
      </c>
      <c r="Y101" s="568" t="str">
        <f t="shared" ca="1" si="33"/>
        <v>Thu. July , 2016</v>
      </c>
      <c r="Z101" s="431">
        <f t="shared" ca="1" si="24"/>
        <v>31</v>
      </c>
      <c r="AA101" s="432">
        <f t="shared" ca="1" si="25"/>
        <v>7</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July</v>
      </c>
      <c r="V102" s="184"/>
      <c r="W102" s="179"/>
      <c r="X102" s="430">
        <f t="shared" ca="1" si="36"/>
        <v>42551</v>
      </c>
      <c r="Y102" s="568" t="str">
        <f t="shared" ca="1" si="33"/>
        <v>Thu. July , 2016</v>
      </c>
      <c r="Z102" s="431">
        <f t="shared" ca="1" si="24"/>
        <v>31</v>
      </c>
      <c r="AA102" s="432">
        <f t="shared" ca="1" si="25"/>
        <v>7</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July</v>
      </c>
      <c r="V103" s="184"/>
      <c r="W103" s="179"/>
      <c r="X103" s="430">
        <f t="shared" ca="1" si="36"/>
        <v>42551</v>
      </c>
      <c r="Y103" s="568" t="str">
        <f t="shared" ca="1" si="33"/>
        <v>Thu. July , 2016</v>
      </c>
      <c r="Z103" s="431">
        <f t="shared" ca="1" si="24"/>
        <v>31</v>
      </c>
      <c r="AA103" s="432">
        <f t="shared" ca="1" si="25"/>
        <v>7</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July</v>
      </c>
      <c r="V104" s="184"/>
      <c r="W104" s="179"/>
      <c r="X104" s="430">
        <f t="shared" ca="1" si="36"/>
        <v>42551</v>
      </c>
      <c r="Y104" s="568" t="str">
        <f t="shared" ca="1" si="33"/>
        <v>Thu. July , 2016</v>
      </c>
      <c r="Z104" s="431">
        <f t="shared" ca="1" si="24"/>
        <v>31</v>
      </c>
      <c r="AA104" s="432">
        <f t="shared" ca="1" si="25"/>
        <v>7</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July</v>
      </c>
      <c r="V105" s="184"/>
      <c r="W105" s="179"/>
      <c r="X105" s="430">
        <f t="shared" ca="1" si="36"/>
        <v>42551</v>
      </c>
      <c r="Y105" s="568" t="str">
        <f t="shared" ca="1" si="33"/>
        <v>Thu. July , 2016</v>
      </c>
      <c r="Z105" s="431">
        <f t="shared" ca="1" si="24"/>
        <v>31</v>
      </c>
      <c r="AA105" s="432">
        <f t="shared" ca="1" si="25"/>
        <v>7</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July</v>
      </c>
      <c r="V106" s="184"/>
      <c r="W106" s="179"/>
      <c r="X106" s="430">
        <f t="shared" ca="1" si="36"/>
        <v>42551</v>
      </c>
      <c r="Y106" s="568" t="str">
        <f t="shared" ca="1" si="33"/>
        <v>Thu. July , 2016</v>
      </c>
      <c r="Z106" s="431">
        <f t="shared" ca="1" si="24"/>
        <v>31</v>
      </c>
      <c r="AA106" s="432">
        <f t="shared" ca="1" si="25"/>
        <v>7</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July</v>
      </c>
      <c r="V107" s="184"/>
      <c r="W107" s="179"/>
      <c r="X107" s="430">
        <f t="shared" ca="1" si="36"/>
        <v>42551</v>
      </c>
      <c r="Y107" s="568" t="str">
        <f t="shared" ca="1" si="33"/>
        <v>Thu. July , 2016</v>
      </c>
      <c r="Z107" s="431">
        <f t="shared" ca="1" si="24"/>
        <v>31</v>
      </c>
      <c r="AA107" s="432">
        <f t="shared" ca="1" si="25"/>
        <v>7</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July</v>
      </c>
      <c r="V108" s="184"/>
      <c r="W108" s="179"/>
      <c r="X108" s="430">
        <f t="shared" ca="1" si="36"/>
        <v>42551</v>
      </c>
      <c r="Y108" s="568" t="str">
        <f t="shared" ca="1" si="33"/>
        <v>Thu. July , 2016</v>
      </c>
      <c r="Z108" s="431">
        <f t="shared" ca="1" si="24"/>
        <v>31</v>
      </c>
      <c r="AA108" s="432">
        <f t="shared" ca="1" si="25"/>
        <v>7</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July</v>
      </c>
      <c r="V109" s="184"/>
      <c r="W109" s="179"/>
      <c r="X109" s="430">
        <f t="shared" ca="1" si="36"/>
        <v>42551</v>
      </c>
      <c r="Y109" s="568" t="str">
        <f t="shared" ca="1" si="33"/>
        <v>Thu. July , 2016</v>
      </c>
      <c r="Z109" s="431">
        <f t="shared" ca="1" si="24"/>
        <v>31</v>
      </c>
      <c r="AA109" s="432">
        <f t="shared" ca="1" si="25"/>
        <v>7</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July</v>
      </c>
      <c r="V110" s="184"/>
      <c r="W110" s="179"/>
      <c r="X110" s="430">
        <f t="shared" ca="1" si="36"/>
        <v>42551</v>
      </c>
      <c r="Y110" s="568" t="str">
        <f t="shared" ca="1" si="33"/>
        <v>Thu. July , 2016</v>
      </c>
      <c r="Z110" s="431">
        <f t="shared" ca="1" si="24"/>
        <v>31</v>
      </c>
      <c r="AA110" s="432">
        <f t="shared" ca="1" si="25"/>
        <v>7</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July</v>
      </c>
      <c r="V111" s="184"/>
      <c r="W111" s="179"/>
      <c r="X111" s="430">
        <f t="shared" ca="1" si="36"/>
        <v>42551</v>
      </c>
      <c r="Y111" s="568" t="str">
        <f t="shared" ca="1" si="33"/>
        <v>Thu. July , 2016</v>
      </c>
      <c r="Z111" s="431">
        <f t="shared" ca="1" si="24"/>
        <v>31</v>
      </c>
      <c r="AA111" s="432">
        <f t="shared" ca="1" si="25"/>
        <v>7</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July</v>
      </c>
      <c r="V112" s="184"/>
      <c r="W112" s="179"/>
      <c r="X112" s="430">
        <f t="shared" ca="1" si="36"/>
        <v>42551</v>
      </c>
      <c r="Y112" s="568" t="str">
        <f t="shared" ca="1" si="33"/>
        <v>Thu. July , 2016</v>
      </c>
      <c r="Z112" s="431">
        <f t="shared" ca="1" si="24"/>
        <v>31</v>
      </c>
      <c r="AA112" s="432">
        <f t="shared" ca="1" si="25"/>
        <v>7</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July</v>
      </c>
      <c r="V113" s="184"/>
      <c r="W113" s="179"/>
      <c r="X113" s="430">
        <f t="shared" ca="1" si="36"/>
        <v>42551</v>
      </c>
      <c r="Y113" s="568" t="str">
        <f t="shared" ca="1" si="33"/>
        <v>Thu. July , 2016</v>
      </c>
      <c r="Z113" s="431">
        <f t="shared" ca="1" si="24"/>
        <v>31</v>
      </c>
      <c r="AA113" s="432">
        <f t="shared" ca="1" si="25"/>
        <v>7</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July</v>
      </c>
      <c r="V114" s="184"/>
      <c r="W114" s="179"/>
      <c r="X114" s="430">
        <f t="shared" ca="1" si="36"/>
        <v>42551</v>
      </c>
      <c r="Y114" s="568" t="str">
        <f t="shared" ca="1" si="33"/>
        <v>Thu. July , 2016</v>
      </c>
      <c r="Z114" s="431">
        <f t="shared" ca="1" si="24"/>
        <v>31</v>
      </c>
      <c r="AA114" s="432">
        <f t="shared" ca="1" si="25"/>
        <v>7</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July</v>
      </c>
      <c r="V115" s="184"/>
      <c r="W115" s="179"/>
      <c r="X115" s="430">
        <f t="shared" ca="1" si="36"/>
        <v>42551</v>
      </c>
      <c r="Y115" s="568" t="str">
        <f t="shared" ca="1" si="33"/>
        <v>Thu. July , 2016</v>
      </c>
      <c r="Z115" s="431">
        <f t="shared" ca="1" si="24"/>
        <v>31</v>
      </c>
      <c r="AA115" s="432">
        <f t="shared" ca="1" si="25"/>
        <v>7</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July</v>
      </c>
      <c r="V116" s="184"/>
      <c r="W116" s="179"/>
      <c r="X116" s="430">
        <f t="shared" ca="1" si="36"/>
        <v>42551</v>
      </c>
      <c r="Y116" s="568" t="str">
        <f t="shared" ca="1" si="33"/>
        <v>Thu. July , 2016</v>
      </c>
      <c r="Z116" s="431">
        <f t="shared" ca="1" si="24"/>
        <v>31</v>
      </c>
      <c r="AA116" s="432">
        <f t="shared" ca="1" si="25"/>
        <v>7</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July</v>
      </c>
      <c r="V117" s="184"/>
      <c r="W117" s="179"/>
      <c r="X117" s="430">
        <f t="shared" ca="1" si="36"/>
        <v>42551</v>
      </c>
      <c r="Y117" s="568" t="str">
        <f t="shared" ca="1" si="33"/>
        <v>Thu. July , 2016</v>
      </c>
      <c r="Z117" s="431">
        <f t="shared" ca="1" si="24"/>
        <v>31</v>
      </c>
      <c r="AA117" s="432">
        <f t="shared" ca="1" si="25"/>
        <v>7</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July</v>
      </c>
      <c r="V118" s="184"/>
      <c r="W118" s="179"/>
      <c r="X118" s="430">
        <f t="shared" ca="1" si="36"/>
        <v>42551</v>
      </c>
      <c r="Y118" s="568" t="str">
        <f t="shared" ca="1" si="33"/>
        <v>Thu. July , 2016</v>
      </c>
      <c r="Z118" s="431">
        <f t="shared" ca="1" si="24"/>
        <v>31</v>
      </c>
      <c r="AA118" s="432">
        <f t="shared" ca="1" si="25"/>
        <v>7</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July</v>
      </c>
      <c r="V119" s="184"/>
      <c r="W119" s="179"/>
      <c r="X119" s="430">
        <f t="shared" ca="1" si="36"/>
        <v>42551</v>
      </c>
      <c r="Y119" s="568" t="str">
        <f t="shared" ca="1" si="33"/>
        <v>Thu. July , 2016</v>
      </c>
      <c r="Z119" s="431">
        <f t="shared" ca="1" si="24"/>
        <v>31</v>
      </c>
      <c r="AA119" s="432">
        <f t="shared" ca="1" si="25"/>
        <v>7</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July</v>
      </c>
      <c r="V120" s="184"/>
      <c r="W120" s="179"/>
      <c r="X120" s="430">
        <f t="shared" ca="1" si="36"/>
        <v>42551</v>
      </c>
      <c r="Y120" s="568" t="str">
        <f t="shared" ca="1" si="33"/>
        <v>Thu. July , 2016</v>
      </c>
      <c r="Z120" s="431">
        <f t="shared" ca="1" si="24"/>
        <v>31</v>
      </c>
      <c r="AA120" s="432">
        <f t="shared" ca="1" si="25"/>
        <v>7</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July</v>
      </c>
      <c r="V121" s="184"/>
      <c r="W121" s="179"/>
      <c r="X121" s="430">
        <f t="shared" ca="1" si="36"/>
        <v>42551</v>
      </c>
      <c r="Y121" s="568" t="str">
        <f t="shared" ca="1" si="33"/>
        <v>Thu. July , 2016</v>
      </c>
      <c r="Z121" s="431">
        <f t="shared" ca="1" si="24"/>
        <v>31</v>
      </c>
      <c r="AA121" s="432">
        <f t="shared" ca="1" si="25"/>
        <v>7</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July</v>
      </c>
      <c r="V122" s="184"/>
      <c r="W122" s="179"/>
      <c r="X122" s="430">
        <f t="shared" ca="1" si="36"/>
        <v>42551</v>
      </c>
      <c r="Y122" s="568" t="str">
        <f t="shared" ca="1" si="33"/>
        <v>Thu. July , 2016</v>
      </c>
      <c r="Z122" s="431">
        <f t="shared" ca="1" si="24"/>
        <v>31</v>
      </c>
      <c r="AA122" s="432">
        <f t="shared" ca="1" si="25"/>
        <v>7</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July</v>
      </c>
      <c r="V123" s="184"/>
      <c r="W123" s="179"/>
      <c r="X123" s="430">
        <f t="shared" ca="1" si="36"/>
        <v>42551</v>
      </c>
      <c r="Y123" s="568" t="str">
        <f t="shared" ca="1" si="33"/>
        <v>Thu. July , 2016</v>
      </c>
      <c r="Z123" s="431">
        <f t="shared" ca="1" si="24"/>
        <v>31</v>
      </c>
      <c r="AA123" s="432">
        <f t="shared" ca="1" si="25"/>
        <v>7</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July</v>
      </c>
      <c r="V124" s="184"/>
      <c r="W124" s="179"/>
      <c r="X124" s="430">
        <f t="shared" ca="1" si="36"/>
        <v>42551</v>
      </c>
      <c r="Y124" s="568" t="str">
        <f t="shared" ca="1" si="33"/>
        <v>Thu. July , 2016</v>
      </c>
      <c r="Z124" s="431">
        <f t="shared" ca="1" si="24"/>
        <v>31</v>
      </c>
      <c r="AA124" s="432">
        <f t="shared" ca="1" si="25"/>
        <v>7</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July</v>
      </c>
      <c r="V125" s="184"/>
      <c r="W125" s="179"/>
      <c r="X125" s="430">
        <f t="shared" ca="1" si="36"/>
        <v>42551</v>
      </c>
      <c r="Y125" s="568" t="str">
        <f t="shared" ca="1" si="33"/>
        <v>Thu. July , 2016</v>
      </c>
      <c r="Z125" s="431">
        <f t="shared" ca="1" si="24"/>
        <v>31</v>
      </c>
      <c r="AA125" s="432">
        <f t="shared" ca="1" si="25"/>
        <v>7</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July</v>
      </c>
      <c r="V126" s="184"/>
      <c r="W126" s="179"/>
      <c r="X126" s="430">
        <f t="shared" ca="1" si="36"/>
        <v>42551</v>
      </c>
      <c r="Y126" s="568" t="str">
        <f t="shared" ca="1" si="33"/>
        <v>Thu. July , 2016</v>
      </c>
      <c r="Z126" s="431">
        <f t="shared" ca="1" si="24"/>
        <v>31</v>
      </c>
      <c r="AA126" s="432">
        <f t="shared" ca="1" si="25"/>
        <v>7</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July</v>
      </c>
      <c r="V127" s="184"/>
      <c r="W127" s="179"/>
      <c r="X127" s="430">
        <f t="shared" ca="1" si="36"/>
        <v>42551</v>
      </c>
      <c r="Y127" s="568" t="str">
        <f t="shared" ca="1" si="33"/>
        <v>Thu. July , 2016</v>
      </c>
      <c r="Z127" s="431">
        <f t="shared" ca="1" si="24"/>
        <v>31</v>
      </c>
      <c r="AA127" s="432">
        <f t="shared" ca="1" si="25"/>
        <v>7</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July</v>
      </c>
      <c r="V128" s="184"/>
      <c r="W128" s="179"/>
      <c r="X128" s="430">
        <f t="shared" ca="1" si="36"/>
        <v>42551</v>
      </c>
      <c r="Y128" s="568" t="str">
        <f t="shared" ca="1" si="33"/>
        <v>Thu. July , 2016</v>
      </c>
      <c r="Z128" s="431">
        <f t="shared" ca="1" si="24"/>
        <v>31</v>
      </c>
      <c r="AA128" s="432">
        <f t="shared" ca="1" si="25"/>
        <v>7</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July</v>
      </c>
      <c r="V129" s="184"/>
      <c r="W129" s="179"/>
      <c r="X129" s="430">
        <f t="shared" ca="1" si="36"/>
        <v>42551</v>
      </c>
      <c r="Y129" s="568" t="str">
        <f t="shared" ca="1" si="33"/>
        <v>Thu. July , 2016</v>
      </c>
      <c r="Z129" s="431">
        <f t="shared" ca="1" si="24"/>
        <v>31</v>
      </c>
      <c r="AA129" s="432">
        <f t="shared" ca="1" si="25"/>
        <v>7</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July</v>
      </c>
      <c r="V130" s="184"/>
      <c r="W130" s="179"/>
      <c r="X130" s="430">
        <f t="shared" ca="1" si="36"/>
        <v>42551</v>
      </c>
      <c r="Y130" s="568" t="str">
        <f t="shared" ca="1" si="33"/>
        <v>Thu. July , 2016</v>
      </c>
      <c r="Z130" s="431">
        <f t="shared" ca="1" si="24"/>
        <v>31</v>
      </c>
      <c r="AA130" s="432">
        <f t="shared" ca="1" si="25"/>
        <v>7</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July</v>
      </c>
      <c r="V131" s="184"/>
      <c r="W131" s="179"/>
      <c r="X131" s="430">
        <f t="shared" ca="1" si="36"/>
        <v>42551</v>
      </c>
      <c r="Y131" s="568" t="str">
        <f t="shared" ca="1" si="33"/>
        <v>Thu. July , 2016</v>
      </c>
      <c r="Z131" s="431">
        <f t="shared" ca="1" si="24"/>
        <v>31</v>
      </c>
      <c r="AA131" s="432">
        <f t="shared" ca="1" si="25"/>
        <v>7</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July</v>
      </c>
      <c r="V132" s="184"/>
      <c r="W132" s="179"/>
      <c r="X132" s="430">
        <f t="shared" ca="1" si="36"/>
        <v>42551</v>
      </c>
      <c r="Y132" s="568" t="str">
        <f t="shared" ca="1" si="33"/>
        <v>Thu. July , 2016</v>
      </c>
      <c r="Z132" s="431">
        <f t="shared" ca="1" si="24"/>
        <v>31</v>
      </c>
      <c r="AA132" s="432">
        <f t="shared" ca="1" si="25"/>
        <v>7</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July</v>
      </c>
      <c r="V133" s="184"/>
      <c r="W133" s="179"/>
      <c r="X133" s="430">
        <f t="shared" ca="1" si="36"/>
        <v>42551</v>
      </c>
      <c r="Y133" s="568" t="str">
        <f t="shared" ca="1" si="33"/>
        <v>Thu. July , 2016</v>
      </c>
      <c r="Z133" s="431">
        <f t="shared" ca="1" si="24"/>
        <v>31</v>
      </c>
      <c r="AA133" s="432">
        <f t="shared" ca="1" si="25"/>
        <v>7</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July</v>
      </c>
      <c r="V134" s="184"/>
      <c r="W134" s="179"/>
      <c r="X134" s="430">
        <f t="shared" ca="1" si="36"/>
        <v>42551</v>
      </c>
      <c r="Y134" s="568" t="str">
        <f t="shared" ca="1" si="33"/>
        <v>Thu. July , 2016</v>
      </c>
      <c r="Z134" s="431">
        <f t="shared" ca="1" si="24"/>
        <v>31</v>
      </c>
      <c r="AA134" s="432">
        <f t="shared" ca="1" si="25"/>
        <v>7</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July</v>
      </c>
      <c r="V135" s="184"/>
      <c r="W135" s="179"/>
      <c r="X135" s="430">
        <f t="shared" ca="1" si="36"/>
        <v>42551</v>
      </c>
      <c r="Y135" s="568" t="str">
        <f t="shared" ca="1" si="33"/>
        <v>Thu. July , 2016</v>
      </c>
      <c r="Z135" s="431">
        <f t="shared" ca="1" si="24"/>
        <v>31</v>
      </c>
      <c r="AA135" s="432">
        <f t="shared" ca="1" si="25"/>
        <v>7</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July</v>
      </c>
      <c r="V136" s="184"/>
      <c r="W136" s="179"/>
      <c r="X136" s="430">
        <f t="shared" ca="1" si="36"/>
        <v>42551</v>
      </c>
      <c r="Y136" s="568" t="str">
        <f t="shared" ca="1" si="33"/>
        <v>Thu. July , 2016</v>
      </c>
      <c r="Z136" s="431">
        <f t="shared" ca="1" si="24"/>
        <v>31</v>
      </c>
      <c r="AA136" s="432">
        <f t="shared" ca="1" si="25"/>
        <v>7</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July</v>
      </c>
      <c r="V137" s="184"/>
      <c r="W137" s="179"/>
      <c r="X137" s="430">
        <f t="shared" ca="1" si="36"/>
        <v>42551</v>
      </c>
      <c r="Y137" s="568" t="str">
        <f t="shared" ca="1" si="33"/>
        <v>Thu. July , 2016</v>
      </c>
      <c r="Z137" s="431">
        <f t="shared" ca="1" si="24"/>
        <v>31</v>
      </c>
      <c r="AA137" s="432">
        <f t="shared" ca="1" si="25"/>
        <v>7</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July</v>
      </c>
      <c r="V138" s="184"/>
      <c r="W138" s="179"/>
      <c r="X138" s="430">
        <f t="shared" ca="1" si="36"/>
        <v>42551</v>
      </c>
      <c r="Y138" s="568" t="str">
        <f t="shared" ca="1" si="33"/>
        <v>Thu. July , 2016</v>
      </c>
      <c r="Z138" s="431">
        <f t="shared" ca="1" si="24"/>
        <v>31</v>
      </c>
      <c r="AA138" s="432">
        <f t="shared" ca="1" si="25"/>
        <v>7</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July</v>
      </c>
      <c r="V139" s="184"/>
      <c r="W139" s="179"/>
      <c r="X139" s="430">
        <f t="shared" ca="1" si="36"/>
        <v>42551</v>
      </c>
      <c r="Y139" s="568" t="str">
        <f t="shared" ca="1" si="33"/>
        <v>Thu. July , 2016</v>
      </c>
      <c r="Z139" s="431">
        <f t="shared" ca="1" si="24"/>
        <v>31</v>
      </c>
      <c r="AA139" s="432">
        <f t="shared" ca="1" si="25"/>
        <v>7</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July</v>
      </c>
      <c r="V140" s="184"/>
      <c r="W140" s="179"/>
      <c r="X140" s="430">
        <f t="shared" ca="1" si="36"/>
        <v>42551</v>
      </c>
      <c r="Y140" s="568" t="str">
        <f t="shared" ca="1" si="33"/>
        <v>Thu. July , 2016</v>
      </c>
      <c r="Z140" s="431">
        <f t="shared" ca="1" si="24"/>
        <v>31</v>
      </c>
      <c r="AA140" s="432">
        <f t="shared" ca="1" si="25"/>
        <v>7</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July</v>
      </c>
      <c r="V141" s="184"/>
      <c r="W141" s="179"/>
      <c r="X141" s="430">
        <f t="shared" ca="1" si="36"/>
        <v>42551</v>
      </c>
      <c r="Y141" s="568" t="str">
        <f t="shared" ca="1" si="33"/>
        <v>Thu. July , 2016</v>
      </c>
      <c r="Z141" s="431">
        <f t="shared" ca="1" si="24"/>
        <v>31</v>
      </c>
      <c r="AA141" s="432">
        <f t="shared" ca="1" si="25"/>
        <v>7</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July</v>
      </c>
      <c r="V142" s="184"/>
      <c r="W142" s="179"/>
      <c r="X142" s="430">
        <f t="shared" ca="1" si="36"/>
        <v>42551</v>
      </c>
      <c r="Y142" s="568" t="str">
        <f t="shared" ca="1" si="33"/>
        <v>Thu. July , 2016</v>
      </c>
      <c r="Z142" s="431">
        <f t="shared" ca="1" si="24"/>
        <v>31</v>
      </c>
      <c r="AA142" s="432">
        <f t="shared" ca="1" si="25"/>
        <v>7</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July</v>
      </c>
      <c r="V143" s="184"/>
      <c r="W143" s="179"/>
      <c r="X143" s="430">
        <f t="shared" ca="1" si="36"/>
        <v>42551</v>
      </c>
      <c r="Y143" s="568" t="str">
        <f t="shared" ca="1" si="33"/>
        <v>Thu. July , 2016</v>
      </c>
      <c r="Z143" s="431">
        <f t="shared" ca="1" si="24"/>
        <v>31</v>
      </c>
      <c r="AA143" s="432">
        <f t="shared" ca="1" si="25"/>
        <v>7</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July</v>
      </c>
      <c r="V144" s="184"/>
      <c r="W144" s="179"/>
      <c r="X144" s="430">
        <f t="shared" ca="1" si="36"/>
        <v>42551</v>
      </c>
      <c r="Y144" s="568" t="str">
        <f t="shared" ca="1" si="33"/>
        <v>Thu. July , 2016</v>
      </c>
      <c r="Z144" s="431">
        <f t="shared" ca="1" si="24"/>
        <v>31</v>
      </c>
      <c r="AA144" s="432">
        <f t="shared" ca="1" si="25"/>
        <v>7</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July</v>
      </c>
      <c r="V145" s="184"/>
      <c r="W145" s="179"/>
      <c r="X145" s="430">
        <f t="shared" ca="1" si="36"/>
        <v>42551</v>
      </c>
      <c r="Y145" s="568" t="str">
        <f t="shared" ca="1" si="33"/>
        <v>Thu. July , 2016</v>
      </c>
      <c r="Z145" s="431">
        <f t="shared" ca="1" si="24"/>
        <v>31</v>
      </c>
      <c r="AA145" s="432">
        <f t="shared" ca="1" si="25"/>
        <v>7</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July</v>
      </c>
      <c r="V146" s="184"/>
      <c r="W146" s="179"/>
      <c r="X146" s="430">
        <f t="shared" ca="1" si="36"/>
        <v>42551</v>
      </c>
      <c r="Y146" s="568" t="str">
        <f t="shared" ca="1" si="33"/>
        <v>Thu. July , 2016</v>
      </c>
      <c r="Z146" s="431">
        <f t="shared" ca="1" si="24"/>
        <v>31</v>
      </c>
      <c r="AA146" s="432">
        <f t="shared" ca="1" si="25"/>
        <v>7</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July</v>
      </c>
      <c r="V147" s="184"/>
      <c r="W147" s="179"/>
      <c r="X147" s="430">
        <f t="shared" ca="1" si="36"/>
        <v>42551</v>
      </c>
      <c r="Y147" s="568" t="str">
        <f t="shared" ca="1" si="33"/>
        <v>Thu. July , 2016</v>
      </c>
      <c r="Z147" s="431">
        <f t="shared" ca="1" si="24"/>
        <v>31</v>
      </c>
      <c r="AA147" s="432">
        <f t="shared" ca="1" si="25"/>
        <v>7</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July</v>
      </c>
      <c r="V148" s="184"/>
      <c r="W148" s="179"/>
      <c r="X148" s="430">
        <f t="shared" ca="1" si="36"/>
        <v>42551</v>
      </c>
      <c r="Y148" s="568" t="str">
        <f t="shared" ca="1" si="33"/>
        <v>Thu. July , 2016</v>
      </c>
      <c r="Z148" s="431">
        <f t="shared" ref="Z148:Z194" ca="1" si="43">MIN(R148,$AF$5)</f>
        <v>31</v>
      </c>
      <c r="AA148" s="432">
        <f t="shared" ref="AA148:AA194" ca="1" si="44">$AD$6</f>
        <v>7</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July</v>
      </c>
      <c r="V149" s="184"/>
      <c r="W149" s="179"/>
      <c r="X149" s="430">
        <f t="shared" ca="1" si="36"/>
        <v>42551</v>
      </c>
      <c r="Y149" s="568" t="str">
        <f t="shared" ref="Y149:Y194" ca="1" si="52">IF(Y143="f",T149&amp;". "&amp;" "&amp;R149&amp;" "&amp;U149&amp;" "&amp;$AE$7,T149&amp;". "&amp;U149&amp;" "&amp;R149&amp;", "&amp;$AE$7)</f>
        <v>Thu. July , 2016</v>
      </c>
      <c r="Z149" s="431">
        <f t="shared" ca="1" si="43"/>
        <v>31</v>
      </c>
      <c r="AA149" s="432">
        <f t="shared" ca="1" si="44"/>
        <v>7</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July</v>
      </c>
      <c r="V150" s="184"/>
      <c r="W150" s="179"/>
      <c r="X150" s="430">
        <f t="shared" ref="X150:X194" ca="1" si="55">$AE$8+D150</f>
        <v>42551</v>
      </c>
      <c r="Y150" s="568" t="str">
        <f t="shared" ca="1" si="52"/>
        <v>Thu. July , 2016</v>
      </c>
      <c r="Z150" s="431">
        <f t="shared" ca="1" si="43"/>
        <v>31</v>
      </c>
      <c r="AA150" s="432">
        <f t="shared" ca="1" si="44"/>
        <v>7</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July</v>
      </c>
      <c r="V151" s="184"/>
      <c r="W151" s="179"/>
      <c r="X151" s="430">
        <f t="shared" ca="1" si="55"/>
        <v>42551</v>
      </c>
      <c r="Y151" s="568" t="str">
        <f t="shared" ca="1" si="52"/>
        <v>Thu. July , 2016</v>
      </c>
      <c r="Z151" s="431">
        <f t="shared" ca="1" si="43"/>
        <v>31</v>
      </c>
      <c r="AA151" s="432">
        <f t="shared" ca="1" si="44"/>
        <v>7</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July</v>
      </c>
      <c r="V152" s="184"/>
      <c r="W152" s="179"/>
      <c r="X152" s="430">
        <f t="shared" ca="1" si="55"/>
        <v>42551</v>
      </c>
      <c r="Y152" s="568" t="str">
        <f t="shared" ca="1" si="52"/>
        <v>Thu. July , 2016</v>
      </c>
      <c r="Z152" s="431">
        <f t="shared" ca="1" si="43"/>
        <v>31</v>
      </c>
      <c r="AA152" s="432">
        <f t="shared" ca="1" si="44"/>
        <v>7</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July</v>
      </c>
      <c r="V153" s="184"/>
      <c r="W153" s="179"/>
      <c r="X153" s="430">
        <f t="shared" ca="1" si="55"/>
        <v>42551</v>
      </c>
      <c r="Y153" s="568" t="str">
        <f t="shared" ca="1" si="52"/>
        <v>Thu. July , 2016</v>
      </c>
      <c r="Z153" s="431">
        <f t="shared" ca="1" si="43"/>
        <v>31</v>
      </c>
      <c r="AA153" s="432">
        <f t="shared" ca="1" si="44"/>
        <v>7</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July</v>
      </c>
      <c r="V154" s="184"/>
      <c r="W154" s="179"/>
      <c r="X154" s="430">
        <f t="shared" ca="1" si="55"/>
        <v>42551</v>
      </c>
      <c r="Y154" s="568" t="str">
        <f t="shared" ca="1" si="52"/>
        <v>Thu. July , 2016</v>
      </c>
      <c r="Z154" s="431">
        <f t="shared" ca="1" si="43"/>
        <v>31</v>
      </c>
      <c r="AA154" s="432">
        <f t="shared" ca="1" si="44"/>
        <v>7</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July</v>
      </c>
      <c r="V155" s="184"/>
      <c r="W155" s="179"/>
      <c r="X155" s="430">
        <f t="shared" ca="1" si="55"/>
        <v>42551</v>
      </c>
      <c r="Y155" s="568" t="str">
        <f t="shared" ca="1" si="52"/>
        <v>Thu. July , 2016</v>
      </c>
      <c r="Z155" s="431">
        <f t="shared" ca="1" si="43"/>
        <v>31</v>
      </c>
      <c r="AA155" s="432">
        <f t="shared" ca="1" si="44"/>
        <v>7</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July</v>
      </c>
      <c r="V156" s="184"/>
      <c r="W156" s="179"/>
      <c r="X156" s="430">
        <f t="shared" ca="1" si="55"/>
        <v>42551</v>
      </c>
      <c r="Y156" s="568" t="str">
        <f t="shared" ca="1" si="52"/>
        <v>Thu. July , 2016</v>
      </c>
      <c r="Z156" s="431">
        <f t="shared" ca="1" si="43"/>
        <v>31</v>
      </c>
      <c r="AA156" s="432">
        <f t="shared" ca="1" si="44"/>
        <v>7</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July</v>
      </c>
      <c r="V157" s="184"/>
      <c r="W157" s="179"/>
      <c r="X157" s="430">
        <f t="shared" ca="1" si="55"/>
        <v>42551</v>
      </c>
      <c r="Y157" s="568" t="str">
        <f t="shared" ca="1" si="52"/>
        <v>Thu. July , 2016</v>
      </c>
      <c r="Z157" s="431">
        <f t="shared" ca="1" si="43"/>
        <v>31</v>
      </c>
      <c r="AA157" s="432">
        <f t="shared" ca="1" si="44"/>
        <v>7</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July</v>
      </c>
      <c r="V158" s="184"/>
      <c r="W158" s="179"/>
      <c r="X158" s="430">
        <f t="shared" ca="1" si="55"/>
        <v>42551</v>
      </c>
      <c r="Y158" s="568" t="str">
        <f t="shared" ca="1" si="52"/>
        <v>Thu. July , 2016</v>
      </c>
      <c r="Z158" s="431">
        <f t="shared" ca="1" si="43"/>
        <v>31</v>
      </c>
      <c r="AA158" s="432">
        <f t="shared" ca="1" si="44"/>
        <v>7</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July</v>
      </c>
      <c r="V159" s="184"/>
      <c r="W159" s="179"/>
      <c r="X159" s="430">
        <f t="shared" ca="1" si="55"/>
        <v>42551</v>
      </c>
      <c r="Y159" s="568" t="str">
        <f t="shared" ca="1" si="52"/>
        <v>Thu. July , 2016</v>
      </c>
      <c r="Z159" s="431">
        <f t="shared" ca="1" si="43"/>
        <v>31</v>
      </c>
      <c r="AA159" s="432">
        <f t="shared" ca="1" si="44"/>
        <v>7</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July</v>
      </c>
      <c r="V160" s="184"/>
      <c r="W160" s="179"/>
      <c r="X160" s="430">
        <f t="shared" ca="1" si="55"/>
        <v>42551</v>
      </c>
      <c r="Y160" s="568" t="str">
        <f t="shared" ca="1" si="52"/>
        <v>Thu. July , 2016</v>
      </c>
      <c r="Z160" s="431">
        <f t="shared" ca="1" si="43"/>
        <v>31</v>
      </c>
      <c r="AA160" s="432">
        <f t="shared" ca="1" si="44"/>
        <v>7</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July</v>
      </c>
      <c r="V161" s="184"/>
      <c r="W161" s="179"/>
      <c r="X161" s="430">
        <f t="shared" ca="1" si="55"/>
        <v>42551</v>
      </c>
      <c r="Y161" s="568" t="str">
        <f t="shared" ca="1" si="52"/>
        <v>Thu. July , 2016</v>
      </c>
      <c r="Z161" s="431">
        <f t="shared" ca="1" si="43"/>
        <v>31</v>
      </c>
      <c r="AA161" s="432">
        <f t="shared" ca="1" si="44"/>
        <v>7</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July</v>
      </c>
      <c r="V162" s="184"/>
      <c r="W162" s="179"/>
      <c r="X162" s="430">
        <f t="shared" ca="1" si="55"/>
        <v>42551</v>
      </c>
      <c r="Y162" s="568" t="str">
        <f t="shared" ca="1" si="52"/>
        <v>Thu. July , 2016</v>
      </c>
      <c r="Z162" s="431">
        <f t="shared" ca="1" si="43"/>
        <v>31</v>
      </c>
      <c r="AA162" s="432">
        <f t="shared" ca="1" si="44"/>
        <v>7</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July</v>
      </c>
      <c r="V163" s="184"/>
      <c r="W163" s="179"/>
      <c r="X163" s="430">
        <f t="shared" ca="1" si="55"/>
        <v>42551</v>
      </c>
      <c r="Y163" s="568" t="str">
        <f t="shared" ca="1" si="52"/>
        <v>Thu. July , 2016</v>
      </c>
      <c r="Z163" s="431">
        <f t="shared" ca="1" si="43"/>
        <v>31</v>
      </c>
      <c r="AA163" s="432">
        <f t="shared" ca="1" si="44"/>
        <v>7</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July</v>
      </c>
      <c r="V164" s="184"/>
      <c r="W164" s="179"/>
      <c r="X164" s="430">
        <f t="shared" ca="1" si="55"/>
        <v>42551</v>
      </c>
      <c r="Y164" s="568" t="str">
        <f t="shared" ca="1" si="52"/>
        <v>Thu. July , 2016</v>
      </c>
      <c r="Z164" s="431">
        <f t="shared" ca="1" si="43"/>
        <v>31</v>
      </c>
      <c r="AA164" s="432">
        <f t="shared" ca="1" si="44"/>
        <v>7</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July</v>
      </c>
      <c r="V165" s="184"/>
      <c r="W165" s="179"/>
      <c r="X165" s="430">
        <f t="shared" ca="1" si="55"/>
        <v>42551</v>
      </c>
      <c r="Y165" s="568" t="str">
        <f t="shared" ca="1" si="52"/>
        <v>Thu. July , 2016</v>
      </c>
      <c r="Z165" s="431">
        <f t="shared" ca="1" si="43"/>
        <v>31</v>
      </c>
      <c r="AA165" s="432">
        <f t="shared" ca="1" si="44"/>
        <v>7</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July</v>
      </c>
      <c r="V166" s="184"/>
      <c r="W166" s="179"/>
      <c r="X166" s="430">
        <f t="shared" ca="1" si="55"/>
        <v>42551</v>
      </c>
      <c r="Y166" s="568" t="str">
        <f t="shared" ca="1" si="52"/>
        <v>Thu. July , 2016</v>
      </c>
      <c r="Z166" s="431">
        <f t="shared" ca="1" si="43"/>
        <v>31</v>
      </c>
      <c r="AA166" s="432">
        <f t="shared" ca="1" si="44"/>
        <v>7</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July</v>
      </c>
      <c r="V167" s="184"/>
      <c r="W167" s="179"/>
      <c r="X167" s="430">
        <f t="shared" ca="1" si="55"/>
        <v>42551</v>
      </c>
      <c r="Y167" s="568" t="str">
        <f t="shared" ca="1" si="52"/>
        <v>Thu. July , 2016</v>
      </c>
      <c r="Z167" s="431">
        <f t="shared" ca="1" si="43"/>
        <v>31</v>
      </c>
      <c r="AA167" s="432">
        <f t="shared" ca="1" si="44"/>
        <v>7</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July</v>
      </c>
      <c r="V168" s="184"/>
      <c r="W168" s="179"/>
      <c r="X168" s="430">
        <f t="shared" ca="1" si="55"/>
        <v>42551</v>
      </c>
      <c r="Y168" s="568" t="str">
        <f t="shared" ca="1" si="52"/>
        <v>Thu. July , 2016</v>
      </c>
      <c r="Z168" s="431">
        <f t="shared" ca="1" si="43"/>
        <v>31</v>
      </c>
      <c r="AA168" s="432">
        <f t="shared" ca="1" si="44"/>
        <v>7</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July</v>
      </c>
      <c r="V169" s="184"/>
      <c r="W169" s="179"/>
      <c r="X169" s="430">
        <f t="shared" ca="1" si="55"/>
        <v>42551</v>
      </c>
      <c r="Y169" s="568" t="str">
        <f t="shared" ca="1" si="52"/>
        <v>Thu. July , 2016</v>
      </c>
      <c r="Z169" s="431">
        <f t="shared" ca="1" si="43"/>
        <v>31</v>
      </c>
      <c r="AA169" s="432">
        <f t="shared" ca="1" si="44"/>
        <v>7</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July</v>
      </c>
      <c r="V170" s="184"/>
      <c r="W170" s="179"/>
      <c r="X170" s="430">
        <f t="shared" ca="1" si="55"/>
        <v>42551</v>
      </c>
      <c r="Y170" s="568" t="str">
        <f t="shared" ca="1" si="52"/>
        <v>Thu. July , 2016</v>
      </c>
      <c r="Z170" s="431">
        <f t="shared" ca="1" si="43"/>
        <v>31</v>
      </c>
      <c r="AA170" s="432">
        <f t="shared" ca="1" si="44"/>
        <v>7</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July</v>
      </c>
      <c r="V171" s="184"/>
      <c r="W171" s="179"/>
      <c r="X171" s="430">
        <f t="shared" ca="1" si="55"/>
        <v>42551</v>
      </c>
      <c r="Y171" s="568" t="str">
        <f t="shared" ca="1" si="52"/>
        <v>Thu. July , 2016</v>
      </c>
      <c r="Z171" s="431">
        <f t="shared" ca="1" si="43"/>
        <v>31</v>
      </c>
      <c r="AA171" s="432">
        <f t="shared" ca="1" si="44"/>
        <v>7</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July</v>
      </c>
      <c r="V172" s="184"/>
      <c r="W172" s="179"/>
      <c r="X172" s="430">
        <f t="shared" ca="1" si="55"/>
        <v>42551</v>
      </c>
      <c r="Y172" s="568" t="str">
        <f t="shared" ca="1" si="52"/>
        <v>Thu. July , 2016</v>
      </c>
      <c r="Z172" s="431">
        <f t="shared" ca="1" si="43"/>
        <v>31</v>
      </c>
      <c r="AA172" s="432">
        <f t="shared" ca="1" si="44"/>
        <v>7</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July</v>
      </c>
      <c r="V173" s="184"/>
      <c r="W173" s="179"/>
      <c r="X173" s="430">
        <f t="shared" ca="1" si="55"/>
        <v>42551</v>
      </c>
      <c r="Y173" s="568" t="str">
        <f t="shared" ca="1" si="52"/>
        <v>Thu. July , 2016</v>
      </c>
      <c r="Z173" s="431">
        <f t="shared" ca="1" si="43"/>
        <v>31</v>
      </c>
      <c r="AA173" s="432">
        <f t="shared" ca="1" si="44"/>
        <v>7</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July</v>
      </c>
      <c r="V174" s="184"/>
      <c r="W174" s="179"/>
      <c r="X174" s="430">
        <f t="shared" ca="1" si="55"/>
        <v>42551</v>
      </c>
      <c r="Y174" s="568" t="str">
        <f t="shared" ca="1" si="52"/>
        <v>Thu. July , 2016</v>
      </c>
      <c r="Z174" s="431">
        <f t="shared" ca="1" si="43"/>
        <v>31</v>
      </c>
      <c r="AA174" s="432">
        <f t="shared" ca="1" si="44"/>
        <v>7</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July</v>
      </c>
      <c r="V175" s="184"/>
      <c r="W175" s="179"/>
      <c r="X175" s="430">
        <f t="shared" ca="1" si="55"/>
        <v>42551</v>
      </c>
      <c r="Y175" s="568" t="str">
        <f t="shared" ca="1" si="52"/>
        <v>Thu. July , 2016</v>
      </c>
      <c r="Z175" s="431">
        <f t="shared" ca="1" si="43"/>
        <v>31</v>
      </c>
      <c r="AA175" s="432">
        <f t="shared" ca="1" si="44"/>
        <v>7</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July</v>
      </c>
      <c r="V176" s="184"/>
      <c r="W176" s="179"/>
      <c r="X176" s="430">
        <f t="shared" ca="1" si="55"/>
        <v>42551</v>
      </c>
      <c r="Y176" s="568" t="str">
        <f t="shared" ca="1" si="52"/>
        <v>Thu. July , 2016</v>
      </c>
      <c r="Z176" s="431">
        <f t="shared" ca="1" si="43"/>
        <v>31</v>
      </c>
      <c r="AA176" s="432">
        <f t="shared" ca="1" si="44"/>
        <v>7</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July</v>
      </c>
      <c r="V177" s="184"/>
      <c r="W177" s="179"/>
      <c r="X177" s="430">
        <f t="shared" ca="1" si="55"/>
        <v>42551</v>
      </c>
      <c r="Y177" s="568" t="str">
        <f t="shared" ca="1" si="52"/>
        <v>Thu. July , 2016</v>
      </c>
      <c r="Z177" s="431">
        <f t="shared" ca="1" si="43"/>
        <v>31</v>
      </c>
      <c r="AA177" s="432">
        <f t="shared" ca="1" si="44"/>
        <v>7</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July</v>
      </c>
      <c r="V178" s="184"/>
      <c r="W178" s="179"/>
      <c r="X178" s="430">
        <f t="shared" ca="1" si="55"/>
        <v>42551</v>
      </c>
      <c r="Y178" s="568" t="str">
        <f t="shared" ca="1" si="52"/>
        <v>Thu. July , 2016</v>
      </c>
      <c r="Z178" s="431">
        <f t="shared" ca="1" si="43"/>
        <v>31</v>
      </c>
      <c r="AA178" s="432">
        <f t="shared" ca="1" si="44"/>
        <v>7</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July</v>
      </c>
      <c r="V179" s="184"/>
      <c r="W179" s="179"/>
      <c r="X179" s="430">
        <f t="shared" ca="1" si="55"/>
        <v>42551</v>
      </c>
      <c r="Y179" s="568" t="str">
        <f t="shared" ca="1" si="52"/>
        <v>Thu. July , 2016</v>
      </c>
      <c r="Z179" s="431">
        <f t="shared" ca="1" si="43"/>
        <v>31</v>
      </c>
      <c r="AA179" s="432">
        <f t="shared" ca="1" si="44"/>
        <v>7</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July</v>
      </c>
      <c r="V180" s="184"/>
      <c r="W180" s="179"/>
      <c r="X180" s="430">
        <f t="shared" ca="1" si="55"/>
        <v>42551</v>
      </c>
      <c r="Y180" s="568" t="str">
        <f t="shared" ca="1" si="52"/>
        <v>Thu. July , 2016</v>
      </c>
      <c r="Z180" s="431">
        <f t="shared" ca="1" si="43"/>
        <v>31</v>
      </c>
      <c r="AA180" s="432">
        <f t="shared" ca="1" si="44"/>
        <v>7</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July</v>
      </c>
      <c r="V181" s="184"/>
      <c r="W181" s="179"/>
      <c r="X181" s="430">
        <f t="shared" ca="1" si="55"/>
        <v>42551</v>
      </c>
      <c r="Y181" s="568" t="str">
        <f t="shared" ca="1" si="52"/>
        <v>Thu. July , 2016</v>
      </c>
      <c r="Z181" s="431">
        <f t="shared" ca="1" si="43"/>
        <v>31</v>
      </c>
      <c r="AA181" s="432">
        <f t="shared" ca="1" si="44"/>
        <v>7</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July</v>
      </c>
      <c r="V182" s="184"/>
      <c r="W182" s="179"/>
      <c r="X182" s="430">
        <f t="shared" ca="1" si="55"/>
        <v>42551</v>
      </c>
      <c r="Y182" s="568" t="str">
        <f t="shared" ca="1" si="52"/>
        <v>Thu. July , 2016</v>
      </c>
      <c r="Z182" s="431">
        <f t="shared" ca="1" si="43"/>
        <v>31</v>
      </c>
      <c r="AA182" s="432">
        <f t="shared" ca="1" si="44"/>
        <v>7</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July</v>
      </c>
      <c r="V183" s="184"/>
      <c r="W183" s="179"/>
      <c r="X183" s="430">
        <f t="shared" ca="1" si="55"/>
        <v>42551</v>
      </c>
      <c r="Y183" s="568" t="str">
        <f t="shared" ca="1" si="52"/>
        <v>Thu. July , 2016</v>
      </c>
      <c r="Z183" s="431">
        <f t="shared" ca="1" si="43"/>
        <v>31</v>
      </c>
      <c r="AA183" s="432">
        <f t="shared" ca="1" si="44"/>
        <v>7</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July</v>
      </c>
      <c r="V184" s="184"/>
      <c r="W184" s="179"/>
      <c r="X184" s="430">
        <f t="shared" ca="1" si="55"/>
        <v>42551</v>
      </c>
      <c r="Y184" s="568" t="str">
        <f t="shared" ca="1" si="52"/>
        <v>Thu. July , 2016</v>
      </c>
      <c r="Z184" s="431">
        <f t="shared" ca="1" si="43"/>
        <v>31</v>
      </c>
      <c r="AA184" s="432">
        <f t="shared" ca="1" si="44"/>
        <v>7</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July</v>
      </c>
      <c r="V185" s="184"/>
      <c r="W185" s="179"/>
      <c r="X185" s="430">
        <f t="shared" ca="1" si="55"/>
        <v>42551</v>
      </c>
      <c r="Y185" s="568" t="str">
        <f t="shared" ca="1" si="52"/>
        <v>Thu. July , 2016</v>
      </c>
      <c r="Z185" s="431">
        <f t="shared" ca="1" si="43"/>
        <v>31</v>
      </c>
      <c r="AA185" s="432">
        <f t="shared" ca="1" si="44"/>
        <v>7</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July</v>
      </c>
      <c r="V186" s="184"/>
      <c r="W186" s="179"/>
      <c r="X186" s="430">
        <f t="shared" ca="1" si="55"/>
        <v>42551</v>
      </c>
      <c r="Y186" s="568" t="str">
        <f t="shared" ca="1" si="52"/>
        <v>Thu. July , 2016</v>
      </c>
      <c r="Z186" s="431">
        <f t="shared" ca="1" si="43"/>
        <v>31</v>
      </c>
      <c r="AA186" s="432">
        <f t="shared" ca="1" si="44"/>
        <v>7</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July</v>
      </c>
      <c r="V187" s="184"/>
      <c r="W187" s="179"/>
      <c r="X187" s="430">
        <f t="shared" ca="1" si="55"/>
        <v>42551</v>
      </c>
      <c r="Y187" s="568" t="str">
        <f t="shared" ca="1" si="52"/>
        <v>Thu. July , 2016</v>
      </c>
      <c r="Z187" s="431">
        <f t="shared" ca="1" si="43"/>
        <v>31</v>
      </c>
      <c r="AA187" s="432">
        <f t="shared" ca="1" si="44"/>
        <v>7</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July</v>
      </c>
      <c r="V188" s="184"/>
      <c r="W188" s="179"/>
      <c r="X188" s="430">
        <f t="shared" ca="1" si="55"/>
        <v>42551</v>
      </c>
      <c r="Y188" s="568" t="str">
        <f t="shared" ca="1" si="52"/>
        <v>Thu. July , 2016</v>
      </c>
      <c r="Z188" s="431">
        <f t="shared" ca="1" si="43"/>
        <v>31</v>
      </c>
      <c r="AA188" s="432">
        <f t="shared" ca="1" si="44"/>
        <v>7</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July</v>
      </c>
      <c r="V189" s="184"/>
      <c r="W189" s="179"/>
      <c r="X189" s="430">
        <f t="shared" ca="1" si="55"/>
        <v>42551</v>
      </c>
      <c r="Y189" s="568" t="str">
        <f t="shared" ca="1" si="52"/>
        <v>Thu. July , 2016</v>
      </c>
      <c r="Z189" s="431">
        <f t="shared" ca="1" si="43"/>
        <v>31</v>
      </c>
      <c r="AA189" s="432">
        <f t="shared" ca="1" si="44"/>
        <v>7</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July</v>
      </c>
      <c r="V190" s="184"/>
      <c r="W190" s="179"/>
      <c r="X190" s="430">
        <f t="shared" ca="1" si="55"/>
        <v>42551</v>
      </c>
      <c r="Y190" s="568" t="str">
        <f t="shared" ca="1" si="52"/>
        <v>Thu. July , 2016</v>
      </c>
      <c r="Z190" s="431">
        <f t="shared" ca="1" si="43"/>
        <v>31</v>
      </c>
      <c r="AA190" s="432">
        <f t="shared" ca="1" si="44"/>
        <v>7</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July</v>
      </c>
      <c r="V191" s="184"/>
      <c r="W191" s="179"/>
      <c r="X191" s="430">
        <f t="shared" ca="1" si="55"/>
        <v>42551</v>
      </c>
      <c r="Y191" s="568" t="str">
        <f t="shared" ca="1" si="52"/>
        <v>Thu. July , 2016</v>
      </c>
      <c r="Z191" s="431">
        <f t="shared" ca="1" si="43"/>
        <v>31</v>
      </c>
      <c r="AA191" s="432">
        <f t="shared" ca="1" si="44"/>
        <v>7</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July</v>
      </c>
      <c r="V192" s="184"/>
      <c r="W192" s="179"/>
      <c r="X192" s="430">
        <f t="shared" ca="1" si="55"/>
        <v>42551</v>
      </c>
      <c r="Y192" s="568" t="str">
        <f t="shared" ca="1" si="52"/>
        <v>Thu. July , 2016</v>
      </c>
      <c r="Z192" s="431">
        <f t="shared" ca="1" si="43"/>
        <v>31</v>
      </c>
      <c r="AA192" s="432">
        <f t="shared" ca="1" si="44"/>
        <v>7</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July</v>
      </c>
      <c r="V193" s="184"/>
      <c r="W193" s="179"/>
      <c r="X193" s="430">
        <f t="shared" ca="1" si="55"/>
        <v>42551</v>
      </c>
      <c r="Y193" s="568" t="str">
        <f t="shared" ca="1" si="52"/>
        <v>Thu. July , 2016</v>
      </c>
      <c r="Z193" s="431">
        <f t="shared" ca="1" si="43"/>
        <v>31</v>
      </c>
      <c r="AA193" s="432">
        <f t="shared" ca="1" si="44"/>
        <v>7</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July</v>
      </c>
      <c r="V194" s="184"/>
      <c r="W194" s="179"/>
      <c r="X194" s="430">
        <f t="shared" ca="1" si="55"/>
        <v>42551</v>
      </c>
      <c r="Y194" s="568" t="str">
        <f t="shared" ca="1" si="52"/>
        <v>Thu. July , 2016</v>
      </c>
      <c r="Z194" s="431">
        <f t="shared" ca="1" si="43"/>
        <v>31</v>
      </c>
      <c r="AA194" s="432">
        <f t="shared" ca="1" si="44"/>
        <v>7</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461" priority="4" stopIfTrue="1">
      <formula>($D20=$D21)</formula>
    </cfRule>
  </conditionalFormatting>
  <conditionalFormatting sqref="AC20:AE194 AK20:AK194 AQ20:AR194 U18 X20:Z194">
    <cfRule type="cellIs" dxfId="460" priority="5" stopIfTrue="1" operator="notEqual">
      <formula>U17</formula>
    </cfRule>
  </conditionalFormatting>
  <conditionalFormatting sqref="B20:B194">
    <cfRule type="expression" dxfId="459" priority="6" stopIfTrue="1">
      <formula>($G20="- -")</formula>
    </cfRule>
  </conditionalFormatting>
  <conditionalFormatting sqref="BI10:BI12 BF11:BF12">
    <cfRule type="expression" dxfId="458" priority="7" stopIfTrue="1">
      <formula>LEN($AA9)&gt;4</formula>
    </cfRule>
    <cfRule type="expression" dxfId="457" priority="8" stopIfTrue="1">
      <formula>(LEN($C$9)=0)</formula>
    </cfRule>
  </conditionalFormatting>
  <conditionalFormatting sqref="BJ10:BN12">
    <cfRule type="expression" dxfId="456" priority="9" stopIfTrue="1">
      <formula>LEN($AA9)&gt;4</formula>
    </cfRule>
    <cfRule type="expression" dxfId="455" priority="10" stopIfTrue="1">
      <formula>(LEN(E$9)=0)</formula>
    </cfRule>
  </conditionalFormatting>
  <conditionalFormatting sqref="R20:R194">
    <cfRule type="expression" dxfId="454" priority="11" stopIfTrue="1">
      <formula>OR($G20=$G19,$D20=$D19)</formula>
    </cfRule>
    <cfRule type="expression" dxfId="453" priority="12" stopIfTrue="1">
      <formula>"ND($G21&lt;&gt;""- -"",$G21&lt;&gt;TEXT(X21,""Dddd, Mmmm dd, Yyyy""))"</formula>
    </cfRule>
    <cfRule type="expression" dxfId="452" priority="13" stopIfTrue="1">
      <formula>($AI20=1)</formula>
    </cfRule>
  </conditionalFormatting>
  <conditionalFormatting sqref="C20:C194">
    <cfRule type="expression" dxfId="451" priority="14" stopIfTrue="1">
      <formula>($X$16=$X$14)</formula>
    </cfRule>
    <cfRule type="expression" dxfId="450" priority="15" stopIfTrue="1">
      <formula>($AV20=1)</formula>
    </cfRule>
    <cfRule type="expression" dxfId="449" priority="16" stopIfTrue="1">
      <formula>AND(D20=1+D19,G20=X20)</formula>
    </cfRule>
  </conditionalFormatting>
  <conditionalFormatting sqref="D20">
    <cfRule type="expression" dxfId="448" priority="17" stopIfTrue="1">
      <formula>OR($G20=$G19,$D20=$D19)</formula>
    </cfRule>
    <cfRule type="expression" dxfId="447" priority="18" stopIfTrue="1">
      <formula>AND($G20&lt;&gt;"- -",$G20&lt;&gt;$Y20)</formula>
    </cfRule>
    <cfRule type="expression" dxfId="446" priority="19" stopIfTrue="1">
      <formula>($AI20=1)</formula>
    </cfRule>
  </conditionalFormatting>
  <conditionalFormatting sqref="E20:G20">
    <cfRule type="expression" dxfId="445" priority="20" stopIfTrue="1">
      <formula>OR($G20=$G19,$D20=$D19)</formula>
    </cfRule>
    <cfRule type="expression" dxfId="444" priority="21" stopIfTrue="1">
      <formula>AND($G20&lt;&gt;"- -",$G20&lt;&gt;$Y20)</formula>
    </cfRule>
    <cfRule type="expression" dxfId="443" priority="22" stopIfTrue="1">
      <formula>($AI20+$AX20&gt;0)</formula>
    </cfRule>
  </conditionalFormatting>
  <conditionalFormatting sqref="V5:V7 U6:U7 J6">
    <cfRule type="expression" dxfId="442" priority="23" stopIfTrue="1">
      <formula>OR($AC$7,$AC$6,#REF!)</formula>
    </cfRule>
  </conditionalFormatting>
  <conditionalFormatting sqref="U5">
    <cfRule type="expression" dxfId="441" priority="24" stopIfTrue="1">
      <formula>OR($AC$7,$AC$6)</formula>
    </cfRule>
  </conditionalFormatting>
  <conditionalFormatting sqref="V19">
    <cfRule type="cellIs" dxfId="440" priority="25" stopIfTrue="1" operator="equal">
      <formula>1</formula>
    </cfRule>
  </conditionalFormatting>
  <conditionalFormatting sqref="BJ13:BN13 R16:R17">
    <cfRule type="cellIs" dxfId="439" priority="26" stopIfTrue="1" operator="equal">
      <formula>0</formula>
    </cfRule>
  </conditionalFormatting>
  <conditionalFormatting sqref="AP20:AP194">
    <cfRule type="cellIs" dxfId="438" priority="27" stopIfTrue="1" operator="lessThan">
      <formula>999</formula>
    </cfRule>
  </conditionalFormatting>
  <conditionalFormatting sqref="BE19:BF19 K18:L18">
    <cfRule type="expression" dxfId="437" priority="28" stopIfTrue="1">
      <formula>($K$19=$AL$7)</formula>
    </cfRule>
  </conditionalFormatting>
  <conditionalFormatting sqref="BE20:BF20">
    <cfRule type="expression" dxfId="436" priority="29" stopIfTrue="1">
      <formula>($K$19=$AL$7)</formula>
    </cfRule>
  </conditionalFormatting>
  <conditionalFormatting sqref="AB7">
    <cfRule type="expression" dxfId="435" priority="30" stopIfTrue="1">
      <formula>$AC$7</formula>
    </cfRule>
  </conditionalFormatting>
  <conditionalFormatting sqref="AB6">
    <cfRule type="expression" dxfId="434" priority="31" stopIfTrue="1">
      <formula>$AC$6</formula>
    </cfRule>
  </conditionalFormatting>
  <conditionalFormatting sqref="AK5:BO6">
    <cfRule type="cellIs" dxfId="433" priority="32" stopIfTrue="1" operator="equal">
      <formula>0</formula>
    </cfRule>
  </conditionalFormatting>
  <conditionalFormatting sqref="AJ16:AJ17 AJ20:AJ194">
    <cfRule type="cellIs" dxfId="432" priority="33" stopIfTrue="1" operator="greaterThan">
      <formula>0</formula>
    </cfRule>
  </conditionalFormatting>
  <conditionalFormatting sqref="AF20:AG194">
    <cfRule type="cellIs" dxfId="431" priority="34" stopIfTrue="1" operator="greaterThan">
      <formula>1</formula>
    </cfRule>
  </conditionalFormatting>
  <conditionalFormatting sqref="AV20:AV194">
    <cfRule type="cellIs" dxfId="430" priority="35" stopIfTrue="1" operator="equal">
      <formula>1</formula>
    </cfRule>
  </conditionalFormatting>
  <conditionalFormatting sqref="AU20:AU194">
    <cfRule type="expression" dxfId="429" priority="36" stopIfTrue="1">
      <formula>LEN(AU20)&gt;2</formula>
    </cfRule>
  </conditionalFormatting>
  <conditionalFormatting sqref="AK2:BO2">
    <cfRule type="cellIs" dxfId="428" priority="37" stopIfTrue="1" operator="equal">
      <formula>0</formula>
    </cfRule>
  </conditionalFormatting>
  <conditionalFormatting sqref="D18:G19">
    <cfRule type="expression" dxfId="427" priority="38" stopIfTrue="1">
      <formula>($AB$16&lt;2)</formula>
    </cfRule>
  </conditionalFormatting>
  <conditionalFormatting sqref="B18">
    <cfRule type="expression" dxfId="426" priority="39" stopIfTrue="1">
      <formula>(B18&gt;DATE(2000+$Y$2,$AA$21+1,1)-DATE(2000+$Y$2,$AA$21,1))</formula>
    </cfRule>
  </conditionalFormatting>
  <conditionalFormatting sqref="U201:AB201">
    <cfRule type="expression" dxfId="425" priority="40" stopIfTrue="1">
      <formula>(LEN($X$11)&gt;4)</formula>
    </cfRule>
  </conditionalFormatting>
  <conditionalFormatting sqref="N19:Q19 BH20:BK20">
    <cfRule type="cellIs" dxfId="424" priority="41" stopIfTrue="1" operator="equal">
      <formula>0</formula>
    </cfRule>
    <cfRule type="expression" dxfId="423" priority="42" stopIfTrue="1">
      <formula>($AJ$2=$AF$5)</formula>
    </cfRule>
  </conditionalFormatting>
  <conditionalFormatting sqref="M19 BG20">
    <cfRule type="cellIs" dxfId="422" priority="43" stopIfTrue="1" operator="equal">
      <formula>0</formula>
    </cfRule>
    <cfRule type="expression" dxfId="421" priority="44" stopIfTrue="1">
      <formula>($AJ$2=$AF$5)</formula>
    </cfRule>
  </conditionalFormatting>
  <conditionalFormatting sqref="C17">
    <cfRule type="cellIs" dxfId="420" priority="45" stopIfTrue="1" operator="equal">
      <formula>"X"</formula>
    </cfRule>
  </conditionalFormatting>
  <conditionalFormatting sqref="B16:J16">
    <cfRule type="expression" dxfId="419" priority="46" stopIfTrue="1">
      <formula>AND($AJ$2=$AF$5,$X$16=$X$13)</formula>
    </cfRule>
  </conditionalFormatting>
  <conditionalFormatting sqref="AW20:AW194">
    <cfRule type="cellIs" dxfId="418" priority="47" stopIfTrue="1" operator="equal">
      <formula>0</formula>
    </cfRule>
  </conditionalFormatting>
  <conditionalFormatting sqref="AB20:AB194">
    <cfRule type="cellIs" dxfId="417" priority="48" stopIfTrue="1" operator="greaterThan">
      <formula>0</formula>
    </cfRule>
    <cfRule type="cellIs" dxfId="416" priority="49" stopIfTrue="1" operator="lessThan">
      <formula>0</formula>
    </cfRule>
  </conditionalFormatting>
  <conditionalFormatting sqref="J7">
    <cfRule type="cellIs" dxfId="415" priority="50" stopIfTrue="1" operator="lessThan">
      <formula>0</formula>
    </cfRule>
  </conditionalFormatting>
  <conditionalFormatting sqref="N20:Q194">
    <cfRule type="expression" dxfId="414" priority="51" stopIfTrue="1">
      <formula>OR($AW20=0,$AV20=1,$AG20=99,$AJ$2=$AF$5)</formula>
    </cfRule>
  </conditionalFormatting>
  <conditionalFormatting sqref="M20:M194">
    <cfRule type="expression" dxfId="413" priority="52" stopIfTrue="1">
      <formula>OR($AJ$2=$AF$5,$AW20=0,$AV20=1,$AG20=99)</formula>
    </cfRule>
    <cfRule type="cellIs" dxfId="412" priority="53" stopIfTrue="1" operator="lessThan">
      <formula>0</formula>
    </cfRule>
    <cfRule type="expression" dxfId="411" priority="54" stopIfTrue="1">
      <formula>($D19=$D20)</formula>
    </cfRule>
  </conditionalFormatting>
  <conditionalFormatting sqref="BM20:BN194">
    <cfRule type="cellIs" dxfId="410" priority="55" stopIfTrue="1" operator="notEqual">
      <formula>1</formula>
    </cfRule>
  </conditionalFormatting>
  <conditionalFormatting sqref="L35:L194">
    <cfRule type="expression" dxfId="409" priority="56" stopIfTrue="1">
      <formula>OR($AJ$2=$AF$5,$AW35=0,$AV35=1,$AG35=99)</formula>
    </cfRule>
    <cfRule type="expression" dxfId="408" priority="57" stopIfTrue="1">
      <formula>AND(ISNUMBER(L35),OR(AND(L35&lt;K34,B35&gt;1),K35&gt;L35,$BN35&lt;&gt;1))</formula>
    </cfRule>
  </conditionalFormatting>
  <conditionalFormatting sqref="K35:K194">
    <cfRule type="expression" dxfId="407" priority="58" stopIfTrue="1">
      <formula>OR($AJ$2=$AF$5,$AW35=0,$AV35=1,$AG35=99)</formula>
    </cfRule>
    <cfRule type="expression" dxfId="406" priority="59" stopIfTrue="1">
      <formula>AND(ISNUMBER(K35),OR(K35&lt;L34,K35&gt;L35,$BM35&lt;&gt;1))</formula>
    </cfRule>
  </conditionalFormatting>
  <conditionalFormatting sqref="B13:B15">
    <cfRule type="expression" dxfId="405" priority="60" stopIfTrue="1">
      <formula>AND($AJ$2=$AF$5,$X$16=$X$13)</formula>
    </cfRule>
  </conditionalFormatting>
  <conditionalFormatting sqref="D21:D194">
    <cfRule type="expression" dxfId="404" priority="61" stopIfTrue="1">
      <formula>OR($G21=$G20,$D21=$D20)</formula>
    </cfRule>
    <cfRule type="expression" dxfId="403" priority="62" stopIfTrue="1">
      <formula>AND($G21&lt;&gt;"- -",$G21&lt;&gt;$Y21)</formula>
    </cfRule>
    <cfRule type="expression" dxfId="402" priority="63" stopIfTrue="1">
      <formula>($AI21=1)</formula>
    </cfRule>
  </conditionalFormatting>
  <conditionalFormatting sqref="E21:G194">
    <cfRule type="expression" dxfId="401" priority="64" stopIfTrue="1">
      <formula>OR($G21=$G20,$D21=$D20)</formula>
    </cfRule>
    <cfRule type="expression" dxfId="400" priority="65" stopIfTrue="1">
      <formula>AND($G21&lt;&gt;"- -",$G21&lt;&gt;$Y21)</formula>
    </cfRule>
    <cfRule type="expression" dxfId="399" priority="66" stopIfTrue="1">
      <formula>($AI21+$AX21&gt;0)</formula>
    </cfRule>
  </conditionalFormatting>
  <conditionalFormatting sqref="L20:L34">
    <cfRule type="expression" dxfId="398" priority="67" stopIfTrue="1">
      <formula>OR($AJ$2=$AF$5,$AW20=0,$AV20=1,$AG20=99)</formula>
    </cfRule>
    <cfRule type="expression" dxfId="397" priority="68" stopIfTrue="1">
      <formula>AND(ISNUMBER(L20),OR(AND(L20&lt;K19,B20&gt;1),K20&gt;L20))</formula>
    </cfRule>
  </conditionalFormatting>
  <conditionalFormatting sqref="K20:K34">
    <cfRule type="expression" dxfId="396" priority="69" stopIfTrue="1">
      <formula>OR($AJ$2=$AF$5,$AW20=0,$AV20=1,$AG20=99)</formula>
    </cfRule>
    <cfRule type="expression" dxfId="395" priority="70" stopIfTrue="1">
      <formula>AND(ISNUMBER(K20),ISNUMBER(L20),OR(K20&lt;L19,K20&gt;L20))</formula>
    </cfRule>
  </conditionalFormatting>
  <conditionalFormatting sqref="C9:J9">
    <cfRule type="expression" dxfId="394" priority="71" stopIfTrue="1">
      <formula>AND(ISNUMBER(C$9),ISNUMBER(C10),(C$9&gt;C$10))</formula>
    </cfRule>
  </conditionalFormatting>
  <conditionalFormatting sqref="E8:F8">
    <cfRule type="expression" dxfId="393" priority="72" stopIfTrue="1">
      <formula>(BJ$13&gt;0)</formula>
    </cfRule>
    <cfRule type="expression" dxfId="392" priority="73" stopIfTrue="1">
      <formula>AND(ISNUMBER(E$9),ISNUMBER(E10),(E$9&gt;E$10))</formula>
    </cfRule>
  </conditionalFormatting>
  <conditionalFormatting sqref="G8:J8">
    <cfRule type="expression" dxfId="391" priority="74" stopIfTrue="1">
      <formula>(BK$13&gt;0)</formula>
    </cfRule>
    <cfRule type="expression" dxfId="390" priority="75" stopIfTrue="1">
      <formula>AND(ISNUMBER(G$9),ISNUMBER(G10),(G$9&gt;G$10))</formula>
    </cfRule>
  </conditionalFormatting>
  <conditionalFormatting sqref="H6:I7">
    <cfRule type="expression" dxfId="389" priority="76" stopIfTrue="1">
      <formula>AND(ISNUMBER($H$7),$H$7&lt;$I$7)</formula>
    </cfRule>
  </conditionalFormatting>
  <conditionalFormatting sqref="C10:J10">
    <cfRule type="expression" dxfId="388"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C:\Users\ABLACK~1\AppData\Local\Temp\notesF3B52A\[pwc-electronic-car-log-2016-02-en.xlsx]08</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08</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August,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August</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8</v>
      </c>
      <c r="AE6" s="204" t="str">
        <f ca="1">TEXT(DATE($AE$7,$AD$6,1),"Mmmm, YYYY")</f>
        <v>August, 2016</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42582</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August,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August</v>
      </c>
      <c r="V18" s="652" t="str">
        <f ca="1">AE6</f>
        <v>August,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August</v>
      </c>
      <c r="V19" s="652" t="str">
        <f ca="1">U19&amp;" "&amp;Year_four_digits</f>
        <v>August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Mon. August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August</v>
      </c>
      <c r="V20" s="179"/>
      <c r="W20" s="179"/>
      <c r="X20" s="430">
        <f ca="1">$AE$8+D20</f>
        <v>42583</v>
      </c>
      <c r="Y20" s="568" t="str">
        <f ca="1">IF(Y14="f",T20&amp;". "&amp;" "&amp;R20&amp;" "&amp;U20&amp;" "&amp;$AE$7,T20&amp;". "&amp;U20&amp;" "&amp;R20&amp;", "&amp;$AE$7)</f>
        <v>Mon. August 1, 2016</v>
      </c>
      <c r="Z20" s="431">
        <f t="shared" ref="Z20:Z83" ca="1" si="4">MIN(R20,$AF$5)</f>
        <v>1</v>
      </c>
      <c r="AA20" s="432">
        <f t="shared" ref="AA20:AA83" ca="1" si="5">$AD$6</f>
        <v>8</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August</v>
      </c>
      <c r="V21" s="184"/>
      <c r="W21" s="179"/>
      <c r="X21" s="430">
        <f ca="1">$AE$8+D21</f>
        <v>42582</v>
      </c>
      <c r="Y21" s="568" t="str">
        <f t="shared" ref="Y21:Y84" ca="1" si="14">IF(Y15="f",T21&amp;". "&amp;" "&amp;R21&amp;" "&amp;U21&amp;" "&amp;$AE$7,T21&amp;". "&amp;U21&amp;" "&amp;R21&amp;", "&amp;$AE$7)</f>
        <v>Sun. August , 2016</v>
      </c>
      <c r="Z21" s="431">
        <f t="shared" ca="1" si="4"/>
        <v>31</v>
      </c>
      <c r="AA21" s="432">
        <f t="shared" ca="1" si="5"/>
        <v>8</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August</v>
      </c>
      <c r="V22" s="184"/>
      <c r="W22" s="179"/>
      <c r="X22" s="430">
        <f t="shared" ref="X22:X85" ca="1" si="17">$AE$8+D22</f>
        <v>42582</v>
      </c>
      <c r="Y22" s="568" t="str">
        <f t="shared" ca="1" si="14"/>
        <v>Sun. August , 2016</v>
      </c>
      <c r="Z22" s="431">
        <f t="shared" ca="1" si="4"/>
        <v>31</v>
      </c>
      <c r="AA22" s="432">
        <f t="shared" ca="1" si="5"/>
        <v>8</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August</v>
      </c>
      <c r="V23" s="184"/>
      <c r="W23" s="179"/>
      <c r="X23" s="430">
        <f t="shared" ca="1" si="17"/>
        <v>42582</v>
      </c>
      <c r="Y23" s="568" t="str">
        <f t="shared" ca="1" si="14"/>
        <v>Sun. August , 2016</v>
      </c>
      <c r="Z23" s="431">
        <f t="shared" ca="1" si="4"/>
        <v>31</v>
      </c>
      <c r="AA23" s="432">
        <f t="shared" ca="1" si="5"/>
        <v>8</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August</v>
      </c>
      <c r="V24" s="184"/>
      <c r="W24" s="179"/>
      <c r="X24" s="430">
        <f t="shared" ca="1" si="17"/>
        <v>42582</v>
      </c>
      <c r="Y24" s="568" t="str">
        <f t="shared" ca="1" si="14"/>
        <v>Sun. August , 2016</v>
      </c>
      <c r="Z24" s="431">
        <f t="shared" ca="1" si="4"/>
        <v>31</v>
      </c>
      <c r="AA24" s="432">
        <f t="shared" ca="1" si="5"/>
        <v>8</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August</v>
      </c>
      <c r="V25" s="184"/>
      <c r="W25" s="179"/>
      <c r="X25" s="430">
        <f t="shared" ca="1" si="17"/>
        <v>42582</v>
      </c>
      <c r="Y25" s="568" t="str">
        <f t="shared" ca="1" si="14"/>
        <v>Sun. August , 2016</v>
      </c>
      <c r="Z25" s="431">
        <f t="shared" ca="1" si="4"/>
        <v>31</v>
      </c>
      <c r="AA25" s="432">
        <f t="shared" ca="1" si="5"/>
        <v>8</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August</v>
      </c>
      <c r="V26" s="184"/>
      <c r="W26" s="179"/>
      <c r="X26" s="430">
        <f t="shared" ca="1" si="17"/>
        <v>42582</v>
      </c>
      <c r="Y26" s="568" t="str">
        <f t="shared" ca="1" si="14"/>
        <v>Sun. August , 2016</v>
      </c>
      <c r="Z26" s="431">
        <f t="shared" ca="1" si="4"/>
        <v>31</v>
      </c>
      <c r="AA26" s="432">
        <f t="shared" ca="1" si="5"/>
        <v>8</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August</v>
      </c>
      <c r="V27" s="184"/>
      <c r="W27" s="179"/>
      <c r="X27" s="430">
        <f t="shared" ca="1" si="17"/>
        <v>42582</v>
      </c>
      <c r="Y27" s="568" t="str">
        <f t="shared" ca="1" si="14"/>
        <v>Sun. August , 2016</v>
      </c>
      <c r="Z27" s="431">
        <f t="shared" ca="1" si="4"/>
        <v>31</v>
      </c>
      <c r="AA27" s="432">
        <f t="shared" ca="1" si="5"/>
        <v>8</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August</v>
      </c>
      <c r="V28" s="184"/>
      <c r="W28" s="179"/>
      <c r="X28" s="430">
        <f t="shared" ca="1" si="17"/>
        <v>42582</v>
      </c>
      <c r="Y28" s="568" t="str">
        <f t="shared" ca="1" si="14"/>
        <v>Sun. August , 2016</v>
      </c>
      <c r="Z28" s="431">
        <f t="shared" ca="1" si="4"/>
        <v>31</v>
      </c>
      <c r="AA28" s="432">
        <f t="shared" ca="1" si="5"/>
        <v>8</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August</v>
      </c>
      <c r="V29" s="184"/>
      <c r="W29" s="179"/>
      <c r="X29" s="430">
        <f t="shared" ca="1" si="17"/>
        <v>42582</v>
      </c>
      <c r="Y29" s="568" t="str">
        <f t="shared" ca="1" si="14"/>
        <v>Sun. August , 2016</v>
      </c>
      <c r="Z29" s="431">
        <f t="shared" ca="1" si="4"/>
        <v>31</v>
      </c>
      <c r="AA29" s="432">
        <f t="shared" ca="1" si="5"/>
        <v>8</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August</v>
      </c>
      <c r="V30" s="184"/>
      <c r="W30" s="179"/>
      <c r="X30" s="430">
        <f t="shared" ca="1" si="17"/>
        <v>42582</v>
      </c>
      <c r="Y30" s="568" t="str">
        <f t="shared" ca="1" si="14"/>
        <v>Sun. August , 2016</v>
      </c>
      <c r="Z30" s="431">
        <f t="shared" ca="1" si="4"/>
        <v>31</v>
      </c>
      <c r="AA30" s="432">
        <f t="shared" ca="1" si="5"/>
        <v>8</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August</v>
      </c>
      <c r="V31" s="184"/>
      <c r="W31" s="179"/>
      <c r="X31" s="430">
        <f t="shared" ca="1" si="17"/>
        <v>42582</v>
      </c>
      <c r="Y31" s="568" t="str">
        <f t="shared" ca="1" si="14"/>
        <v>Sun. August , 2016</v>
      </c>
      <c r="Z31" s="431">
        <f t="shared" ca="1" si="4"/>
        <v>31</v>
      </c>
      <c r="AA31" s="432">
        <f t="shared" ca="1" si="5"/>
        <v>8</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August</v>
      </c>
      <c r="V32" s="184"/>
      <c r="W32" s="179"/>
      <c r="X32" s="430">
        <f t="shared" ca="1" si="17"/>
        <v>42582</v>
      </c>
      <c r="Y32" s="568" t="str">
        <f t="shared" ca="1" si="14"/>
        <v>Sun. August , 2016</v>
      </c>
      <c r="Z32" s="431">
        <f t="shared" ca="1" si="4"/>
        <v>31</v>
      </c>
      <c r="AA32" s="432">
        <f t="shared" ca="1" si="5"/>
        <v>8</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August</v>
      </c>
      <c r="V33" s="184"/>
      <c r="W33" s="179"/>
      <c r="X33" s="430">
        <f t="shared" ca="1" si="17"/>
        <v>42582</v>
      </c>
      <c r="Y33" s="568" t="str">
        <f t="shared" ca="1" si="14"/>
        <v>Sun. August , 2016</v>
      </c>
      <c r="Z33" s="431">
        <f t="shared" ca="1" si="4"/>
        <v>31</v>
      </c>
      <c r="AA33" s="432">
        <f t="shared" ca="1" si="5"/>
        <v>8</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August</v>
      </c>
      <c r="V34" s="184"/>
      <c r="W34" s="179"/>
      <c r="X34" s="430">
        <f t="shared" ca="1" si="17"/>
        <v>42582</v>
      </c>
      <c r="Y34" s="568" t="str">
        <f t="shared" ca="1" si="14"/>
        <v>Sun. August , 2016</v>
      </c>
      <c r="Z34" s="431">
        <f t="shared" ca="1" si="4"/>
        <v>31</v>
      </c>
      <c r="AA34" s="432">
        <f t="shared" ca="1" si="5"/>
        <v>8</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August</v>
      </c>
      <c r="V35" s="184"/>
      <c r="W35" s="179"/>
      <c r="X35" s="430">
        <f t="shared" ca="1" si="17"/>
        <v>42582</v>
      </c>
      <c r="Y35" s="568" t="str">
        <f t="shared" ca="1" si="14"/>
        <v>Sun. August , 2016</v>
      </c>
      <c r="Z35" s="431">
        <f t="shared" ca="1" si="4"/>
        <v>31</v>
      </c>
      <c r="AA35" s="432">
        <f t="shared" ca="1" si="5"/>
        <v>8</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August</v>
      </c>
      <c r="V36" s="184"/>
      <c r="W36" s="179"/>
      <c r="X36" s="430">
        <f t="shared" ca="1" si="17"/>
        <v>42582</v>
      </c>
      <c r="Y36" s="568" t="str">
        <f t="shared" ca="1" si="14"/>
        <v>Sun. August , 2016</v>
      </c>
      <c r="Z36" s="431">
        <f t="shared" ca="1" si="4"/>
        <v>31</v>
      </c>
      <c r="AA36" s="432">
        <f t="shared" ca="1" si="5"/>
        <v>8</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August</v>
      </c>
      <c r="V37" s="184"/>
      <c r="W37" s="179"/>
      <c r="X37" s="430">
        <f t="shared" ca="1" si="17"/>
        <v>42582</v>
      </c>
      <c r="Y37" s="568" t="str">
        <f t="shared" ca="1" si="14"/>
        <v>Sun. August , 2016</v>
      </c>
      <c r="Z37" s="431">
        <f t="shared" ca="1" si="4"/>
        <v>31</v>
      </c>
      <c r="AA37" s="432">
        <f t="shared" ca="1" si="5"/>
        <v>8</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August</v>
      </c>
      <c r="V38" s="184"/>
      <c r="W38" s="179"/>
      <c r="X38" s="430">
        <f t="shared" ca="1" si="17"/>
        <v>42582</v>
      </c>
      <c r="Y38" s="568" t="str">
        <f t="shared" ca="1" si="14"/>
        <v>Sun. August , 2016</v>
      </c>
      <c r="Z38" s="431">
        <f t="shared" ca="1" si="4"/>
        <v>31</v>
      </c>
      <c r="AA38" s="432">
        <f t="shared" ca="1" si="5"/>
        <v>8</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August</v>
      </c>
      <c r="V39" s="184"/>
      <c r="W39" s="179"/>
      <c r="X39" s="430">
        <f t="shared" ca="1" si="17"/>
        <v>42582</v>
      </c>
      <c r="Y39" s="568" t="str">
        <f t="shared" ca="1" si="14"/>
        <v>Sun. August , 2016</v>
      </c>
      <c r="Z39" s="431">
        <f t="shared" ca="1" si="4"/>
        <v>31</v>
      </c>
      <c r="AA39" s="432">
        <f t="shared" ca="1" si="5"/>
        <v>8</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August</v>
      </c>
      <c r="V40" s="184"/>
      <c r="W40" s="179"/>
      <c r="X40" s="430">
        <f t="shared" ca="1" si="17"/>
        <v>42582</v>
      </c>
      <c r="Y40" s="568" t="str">
        <f t="shared" ca="1" si="14"/>
        <v>Sun. August , 2016</v>
      </c>
      <c r="Z40" s="431">
        <f t="shared" ca="1" si="4"/>
        <v>31</v>
      </c>
      <c r="AA40" s="432">
        <f t="shared" ca="1" si="5"/>
        <v>8</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August</v>
      </c>
      <c r="V41" s="184"/>
      <c r="W41" s="179"/>
      <c r="X41" s="430">
        <f t="shared" ca="1" si="17"/>
        <v>42582</v>
      </c>
      <c r="Y41" s="568" t="str">
        <f t="shared" ca="1" si="14"/>
        <v>Sun. August , 2016</v>
      </c>
      <c r="Z41" s="431">
        <f t="shared" ca="1" si="4"/>
        <v>31</v>
      </c>
      <c r="AA41" s="432">
        <f t="shared" ca="1" si="5"/>
        <v>8</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August</v>
      </c>
      <c r="V42" s="184"/>
      <c r="W42" s="179"/>
      <c r="X42" s="430">
        <f t="shared" ca="1" si="17"/>
        <v>42582</v>
      </c>
      <c r="Y42" s="568" t="str">
        <f t="shared" ca="1" si="14"/>
        <v>Sun. August , 2016</v>
      </c>
      <c r="Z42" s="431">
        <f t="shared" ca="1" si="4"/>
        <v>31</v>
      </c>
      <c r="AA42" s="432">
        <f t="shared" ca="1" si="5"/>
        <v>8</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August</v>
      </c>
      <c r="V43" s="184"/>
      <c r="W43" s="179"/>
      <c r="X43" s="430">
        <f t="shared" ca="1" si="17"/>
        <v>42582</v>
      </c>
      <c r="Y43" s="568" t="str">
        <f t="shared" ca="1" si="14"/>
        <v>Sun. August , 2016</v>
      </c>
      <c r="Z43" s="431">
        <f t="shared" ca="1" si="4"/>
        <v>31</v>
      </c>
      <c r="AA43" s="432">
        <f t="shared" ca="1" si="5"/>
        <v>8</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August</v>
      </c>
      <c r="V44" s="184"/>
      <c r="W44" s="179"/>
      <c r="X44" s="430">
        <f t="shared" ca="1" si="17"/>
        <v>42582</v>
      </c>
      <c r="Y44" s="568" t="str">
        <f t="shared" ca="1" si="14"/>
        <v>Sun. August , 2016</v>
      </c>
      <c r="Z44" s="431">
        <f t="shared" ca="1" si="4"/>
        <v>31</v>
      </c>
      <c r="AA44" s="432">
        <f t="shared" ca="1" si="5"/>
        <v>8</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August</v>
      </c>
      <c r="V45" s="184"/>
      <c r="W45" s="179"/>
      <c r="X45" s="430">
        <f t="shared" ca="1" si="17"/>
        <v>42582</v>
      </c>
      <c r="Y45" s="568" t="str">
        <f t="shared" ca="1" si="14"/>
        <v>Sun. August , 2016</v>
      </c>
      <c r="Z45" s="431">
        <f t="shared" ca="1" si="4"/>
        <v>31</v>
      </c>
      <c r="AA45" s="432">
        <f t="shared" ca="1" si="5"/>
        <v>8</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August</v>
      </c>
      <c r="V46" s="184"/>
      <c r="W46" s="179"/>
      <c r="X46" s="430">
        <f t="shared" ca="1" si="17"/>
        <v>42582</v>
      </c>
      <c r="Y46" s="568" t="str">
        <f t="shared" ca="1" si="14"/>
        <v>Sun. August , 2016</v>
      </c>
      <c r="Z46" s="431">
        <f t="shared" ca="1" si="4"/>
        <v>31</v>
      </c>
      <c r="AA46" s="432">
        <f t="shared" ca="1" si="5"/>
        <v>8</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August</v>
      </c>
      <c r="V47" s="184"/>
      <c r="W47" s="179"/>
      <c r="X47" s="430">
        <f t="shared" ca="1" si="17"/>
        <v>42582</v>
      </c>
      <c r="Y47" s="568" t="str">
        <f t="shared" ca="1" si="14"/>
        <v>Sun. August , 2016</v>
      </c>
      <c r="Z47" s="431">
        <f t="shared" ca="1" si="4"/>
        <v>31</v>
      </c>
      <c r="AA47" s="432">
        <f t="shared" ca="1" si="5"/>
        <v>8</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August</v>
      </c>
      <c r="V48" s="184"/>
      <c r="W48" s="179"/>
      <c r="X48" s="430">
        <f t="shared" ca="1" si="17"/>
        <v>42582</v>
      </c>
      <c r="Y48" s="568" t="str">
        <f t="shared" ca="1" si="14"/>
        <v>Sun. August , 2016</v>
      </c>
      <c r="Z48" s="431">
        <f t="shared" ca="1" si="4"/>
        <v>31</v>
      </c>
      <c r="AA48" s="432">
        <f t="shared" ca="1" si="5"/>
        <v>8</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August</v>
      </c>
      <c r="V49" s="184"/>
      <c r="W49" s="179"/>
      <c r="X49" s="430">
        <f t="shared" ca="1" si="17"/>
        <v>42582</v>
      </c>
      <c r="Y49" s="568" t="str">
        <f t="shared" ca="1" si="14"/>
        <v>Sun. August , 2016</v>
      </c>
      <c r="Z49" s="431">
        <f t="shared" ca="1" si="4"/>
        <v>31</v>
      </c>
      <c r="AA49" s="432">
        <f t="shared" ca="1" si="5"/>
        <v>8</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August</v>
      </c>
      <c r="V50" s="184"/>
      <c r="W50" s="179"/>
      <c r="X50" s="430">
        <f t="shared" ca="1" si="17"/>
        <v>42582</v>
      </c>
      <c r="Y50" s="568" t="str">
        <f t="shared" ca="1" si="14"/>
        <v>Sun. August , 2016</v>
      </c>
      <c r="Z50" s="431">
        <f t="shared" ca="1" si="4"/>
        <v>31</v>
      </c>
      <c r="AA50" s="432">
        <f t="shared" ca="1" si="5"/>
        <v>8</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August</v>
      </c>
      <c r="V51" s="184"/>
      <c r="W51" s="179"/>
      <c r="X51" s="430">
        <f t="shared" ca="1" si="17"/>
        <v>42582</v>
      </c>
      <c r="Y51" s="568" t="str">
        <f t="shared" ca="1" si="14"/>
        <v>Sun. August , 2016</v>
      </c>
      <c r="Z51" s="431">
        <f t="shared" ca="1" si="4"/>
        <v>31</v>
      </c>
      <c r="AA51" s="432">
        <f t="shared" ca="1" si="5"/>
        <v>8</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August</v>
      </c>
      <c r="V52" s="184"/>
      <c r="W52" s="179"/>
      <c r="X52" s="430">
        <f t="shared" ca="1" si="17"/>
        <v>42582</v>
      </c>
      <c r="Y52" s="568" t="str">
        <f t="shared" ca="1" si="14"/>
        <v>Sun. August , 2016</v>
      </c>
      <c r="Z52" s="431">
        <f t="shared" ca="1" si="4"/>
        <v>31</v>
      </c>
      <c r="AA52" s="432">
        <f t="shared" ca="1" si="5"/>
        <v>8</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August</v>
      </c>
      <c r="V53" s="184"/>
      <c r="W53" s="179"/>
      <c r="X53" s="430">
        <f t="shared" ca="1" si="17"/>
        <v>42582</v>
      </c>
      <c r="Y53" s="568" t="str">
        <f t="shared" ca="1" si="14"/>
        <v>Sun. August , 2016</v>
      </c>
      <c r="Z53" s="431">
        <f t="shared" ca="1" si="4"/>
        <v>31</v>
      </c>
      <c r="AA53" s="432">
        <f t="shared" ca="1" si="5"/>
        <v>8</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August</v>
      </c>
      <c r="V54" s="184"/>
      <c r="W54" s="179"/>
      <c r="X54" s="430">
        <f t="shared" ca="1" si="17"/>
        <v>42582</v>
      </c>
      <c r="Y54" s="568" t="str">
        <f t="shared" ca="1" si="14"/>
        <v>Sun. August , 2016</v>
      </c>
      <c r="Z54" s="431">
        <f t="shared" ca="1" si="4"/>
        <v>31</v>
      </c>
      <c r="AA54" s="432">
        <f t="shared" ca="1" si="5"/>
        <v>8</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August</v>
      </c>
      <c r="V55" s="184"/>
      <c r="W55" s="179"/>
      <c r="X55" s="430">
        <f t="shared" ca="1" si="17"/>
        <v>42582</v>
      </c>
      <c r="Y55" s="568" t="str">
        <f t="shared" ca="1" si="14"/>
        <v>Sun. August , 2016</v>
      </c>
      <c r="Z55" s="431">
        <f t="shared" ca="1" si="4"/>
        <v>31</v>
      </c>
      <c r="AA55" s="432">
        <f t="shared" ca="1" si="5"/>
        <v>8</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August</v>
      </c>
      <c r="V56" s="184"/>
      <c r="W56" s="179"/>
      <c r="X56" s="430">
        <f t="shared" ca="1" si="17"/>
        <v>42582</v>
      </c>
      <c r="Y56" s="568" t="str">
        <f t="shared" ca="1" si="14"/>
        <v>Sun. August , 2016</v>
      </c>
      <c r="Z56" s="431">
        <f t="shared" ca="1" si="4"/>
        <v>31</v>
      </c>
      <c r="AA56" s="432">
        <f t="shared" ca="1" si="5"/>
        <v>8</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August</v>
      </c>
      <c r="V57" s="184"/>
      <c r="W57" s="179"/>
      <c r="X57" s="430">
        <f t="shared" ca="1" si="17"/>
        <v>42582</v>
      </c>
      <c r="Y57" s="568" t="str">
        <f t="shared" ca="1" si="14"/>
        <v>Sun. August , 2016</v>
      </c>
      <c r="Z57" s="431">
        <f t="shared" ca="1" si="4"/>
        <v>31</v>
      </c>
      <c r="AA57" s="432">
        <f t="shared" ca="1" si="5"/>
        <v>8</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August</v>
      </c>
      <c r="V58" s="184"/>
      <c r="W58" s="179"/>
      <c r="X58" s="430">
        <f t="shared" ca="1" si="17"/>
        <v>42582</v>
      </c>
      <c r="Y58" s="568" t="str">
        <f t="shared" ca="1" si="14"/>
        <v>Sun. August , 2016</v>
      </c>
      <c r="Z58" s="431">
        <f t="shared" ca="1" si="4"/>
        <v>31</v>
      </c>
      <c r="AA58" s="432">
        <f t="shared" ca="1" si="5"/>
        <v>8</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August</v>
      </c>
      <c r="V59" s="184"/>
      <c r="W59" s="179"/>
      <c r="X59" s="430">
        <f t="shared" ca="1" si="17"/>
        <v>42582</v>
      </c>
      <c r="Y59" s="568" t="str">
        <f t="shared" ca="1" si="14"/>
        <v>Sun. August , 2016</v>
      </c>
      <c r="Z59" s="431">
        <f t="shared" ca="1" si="4"/>
        <v>31</v>
      </c>
      <c r="AA59" s="432">
        <f t="shared" ca="1" si="5"/>
        <v>8</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August</v>
      </c>
      <c r="V60" s="184"/>
      <c r="W60" s="179"/>
      <c r="X60" s="430">
        <f t="shared" ca="1" si="17"/>
        <v>42582</v>
      </c>
      <c r="Y60" s="568" t="str">
        <f t="shared" ca="1" si="14"/>
        <v>Sun. August , 2016</v>
      </c>
      <c r="Z60" s="431">
        <f t="shared" ca="1" si="4"/>
        <v>31</v>
      </c>
      <c r="AA60" s="432">
        <f t="shared" ca="1" si="5"/>
        <v>8</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August</v>
      </c>
      <c r="V61" s="184"/>
      <c r="W61" s="179"/>
      <c r="X61" s="430">
        <f t="shared" ca="1" si="17"/>
        <v>42582</v>
      </c>
      <c r="Y61" s="568" t="str">
        <f t="shared" ca="1" si="14"/>
        <v>Sun. August , 2016</v>
      </c>
      <c r="Z61" s="431">
        <f t="shared" ca="1" si="4"/>
        <v>31</v>
      </c>
      <c r="AA61" s="432">
        <f t="shared" ca="1" si="5"/>
        <v>8</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August</v>
      </c>
      <c r="V62" s="184"/>
      <c r="W62" s="179"/>
      <c r="X62" s="430">
        <f t="shared" ca="1" si="17"/>
        <v>42582</v>
      </c>
      <c r="Y62" s="568" t="str">
        <f t="shared" ca="1" si="14"/>
        <v>Sun. August , 2016</v>
      </c>
      <c r="Z62" s="431">
        <f t="shared" ca="1" si="4"/>
        <v>31</v>
      </c>
      <c r="AA62" s="432">
        <f t="shared" ca="1" si="5"/>
        <v>8</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August</v>
      </c>
      <c r="V63" s="184"/>
      <c r="W63" s="179"/>
      <c r="X63" s="430">
        <f t="shared" ca="1" si="17"/>
        <v>42582</v>
      </c>
      <c r="Y63" s="568" t="str">
        <f t="shared" ca="1" si="14"/>
        <v>Sun. August , 2016</v>
      </c>
      <c r="Z63" s="431">
        <f t="shared" ca="1" si="4"/>
        <v>31</v>
      </c>
      <c r="AA63" s="432">
        <f t="shared" ca="1" si="5"/>
        <v>8</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August</v>
      </c>
      <c r="V64" s="184"/>
      <c r="W64" s="179"/>
      <c r="X64" s="430">
        <f t="shared" ca="1" si="17"/>
        <v>42582</v>
      </c>
      <c r="Y64" s="568" t="str">
        <f t="shared" ca="1" si="14"/>
        <v>Sun. August , 2016</v>
      </c>
      <c r="Z64" s="431">
        <f t="shared" ca="1" si="4"/>
        <v>31</v>
      </c>
      <c r="AA64" s="432">
        <f t="shared" ca="1" si="5"/>
        <v>8</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August</v>
      </c>
      <c r="V65" s="184"/>
      <c r="W65" s="179"/>
      <c r="X65" s="430">
        <f t="shared" ca="1" si="17"/>
        <v>42582</v>
      </c>
      <c r="Y65" s="568" t="str">
        <f t="shared" ca="1" si="14"/>
        <v>Sun. August , 2016</v>
      </c>
      <c r="Z65" s="431">
        <f t="shared" ca="1" si="4"/>
        <v>31</v>
      </c>
      <c r="AA65" s="432">
        <f t="shared" ca="1" si="5"/>
        <v>8</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August</v>
      </c>
      <c r="V66" s="184"/>
      <c r="W66" s="179"/>
      <c r="X66" s="430">
        <f t="shared" ca="1" si="17"/>
        <v>42582</v>
      </c>
      <c r="Y66" s="568" t="str">
        <f t="shared" ca="1" si="14"/>
        <v>Sun. August , 2016</v>
      </c>
      <c r="Z66" s="431">
        <f t="shared" ca="1" si="4"/>
        <v>31</v>
      </c>
      <c r="AA66" s="432">
        <f t="shared" ca="1" si="5"/>
        <v>8</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August</v>
      </c>
      <c r="V67" s="184"/>
      <c r="W67" s="179"/>
      <c r="X67" s="430">
        <f t="shared" ca="1" si="17"/>
        <v>42582</v>
      </c>
      <c r="Y67" s="568" t="str">
        <f t="shared" ca="1" si="14"/>
        <v>Sun. August , 2016</v>
      </c>
      <c r="Z67" s="431">
        <f t="shared" ca="1" si="4"/>
        <v>31</v>
      </c>
      <c r="AA67" s="432">
        <f t="shared" ca="1" si="5"/>
        <v>8</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August</v>
      </c>
      <c r="V68" s="184"/>
      <c r="W68" s="179"/>
      <c r="X68" s="430">
        <f t="shared" ca="1" si="17"/>
        <v>42582</v>
      </c>
      <c r="Y68" s="568" t="str">
        <f t="shared" ca="1" si="14"/>
        <v>Sun. August , 2016</v>
      </c>
      <c r="Z68" s="431">
        <f t="shared" ca="1" si="4"/>
        <v>31</v>
      </c>
      <c r="AA68" s="432">
        <f t="shared" ca="1" si="5"/>
        <v>8</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August</v>
      </c>
      <c r="V69" s="184"/>
      <c r="W69" s="179"/>
      <c r="X69" s="430">
        <f t="shared" ca="1" si="17"/>
        <v>42582</v>
      </c>
      <c r="Y69" s="568" t="str">
        <f t="shared" ca="1" si="14"/>
        <v>Sun. August , 2016</v>
      </c>
      <c r="Z69" s="431">
        <f t="shared" ca="1" si="4"/>
        <v>31</v>
      </c>
      <c r="AA69" s="432">
        <f t="shared" ca="1" si="5"/>
        <v>8</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August</v>
      </c>
      <c r="V70" s="184"/>
      <c r="W70" s="179"/>
      <c r="X70" s="430">
        <f t="shared" ca="1" si="17"/>
        <v>42582</v>
      </c>
      <c r="Y70" s="568" t="str">
        <f t="shared" ca="1" si="14"/>
        <v>Sun. August , 2016</v>
      </c>
      <c r="Z70" s="431">
        <f t="shared" ca="1" si="4"/>
        <v>31</v>
      </c>
      <c r="AA70" s="432">
        <f t="shared" ca="1" si="5"/>
        <v>8</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August</v>
      </c>
      <c r="V71" s="184"/>
      <c r="W71" s="179"/>
      <c r="X71" s="430">
        <f t="shared" ca="1" si="17"/>
        <v>42582</v>
      </c>
      <c r="Y71" s="568" t="str">
        <f t="shared" ca="1" si="14"/>
        <v>Sun. August , 2016</v>
      </c>
      <c r="Z71" s="431">
        <f t="shared" ca="1" si="4"/>
        <v>31</v>
      </c>
      <c r="AA71" s="432">
        <f t="shared" ca="1" si="5"/>
        <v>8</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August</v>
      </c>
      <c r="V72" s="184"/>
      <c r="W72" s="179"/>
      <c r="X72" s="430">
        <f t="shared" ca="1" si="17"/>
        <v>42582</v>
      </c>
      <c r="Y72" s="568" t="str">
        <f t="shared" ca="1" si="14"/>
        <v>Sun. August , 2016</v>
      </c>
      <c r="Z72" s="431">
        <f t="shared" ca="1" si="4"/>
        <v>31</v>
      </c>
      <c r="AA72" s="432">
        <f t="shared" ca="1" si="5"/>
        <v>8</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August</v>
      </c>
      <c r="V73" s="184"/>
      <c r="W73" s="179"/>
      <c r="X73" s="430">
        <f t="shared" ca="1" si="17"/>
        <v>42582</v>
      </c>
      <c r="Y73" s="568" t="str">
        <f t="shared" ca="1" si="14"/>
        <v>Sun. August , 2016</v>
      </c>
      <c r="Z73" s="431">
        <f t="shared" ca="1" si="4"/>
        <v>31</v>
      </c>
      <c r="AA73" s="432">
        <f t="shared" ca="1" si="5"/>
        <v>8</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August</v>
      </c>
      <c r="V74" s="184"/>
      <c r="W74" s="179"/>
      <c r="X74" s="430">
        <f t="shared" ca="1" si="17"/>
        <v>42582</v>
      </c>
      <c r="Y74" s="568" t="str">
        <f t="shared" ca="1" si="14"/>
        <v>Sun. August , 2016</v>
      </c>
      <c r="Z74" s="431">
        <f t="shared" ca="1" si="4"/>
        <v>31</v>
      </c>
      <c r="AA74" s="432">
        <f t="shared" ca="1" si="5"/>
        <v>8</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August</v>
      </c>
      <c r="V75" s="184"/>
      <c r="W75" s="179"/>
      <c r="X75" s="430">
        <f t="shared" ca="1" si="17"/>
        <v>42582</v>
      </c>
      <c r="Y75" s="568" t="str">
        <f t="shared" ca="1" si="14"/>
        <v>Sun. August , 2016</v>
      </c>
      <c r="Z75" s="431">
        <f t="shared" ca="1" si="4"/>
        <v>31</v>
      </c>
      <c r="AA75" s="432">
        <f t="shared" ca="1" si="5"/>
        <v>8</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August</v>
      </c>
      <c r="V76" s="184"/>
      <c r="W76" s="179"/>
      <c r="X76" s="430">
        <f t="shared" ca="1" si="17"/>
        <v>42582</v>
      </c>
      <c r="Y76" s="568" t="str">
        <f t="shared" ca="1" si="14"/>
        <v>Sun. August , 2016</v>
      </c>
      <c r="Z76" s="431">
        <f t="shared" ca="1" si="4"/>
        <v>31</v>
      </c>
      <c r="AA76" s="432">
        <f t="shared" ca="1" si="5"/>
        <v>8</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August</v>
      </c>
      <c r="V77" s="184"/>
      <c r="W77" s="179"/>
      <c r="X77" s="430">
        <f t="shared" ca="1" si="17"/>
        <v>42582</v>
      </c>
      <c r="Y77" s="568" t="str">
        <f t="shared" ca="1" si="14"/>
        <v>Sun. August , 2016</v>
      </c>
      <c r="Z77" s="431">
        <f t="shared" ca="1" si="4"/>
        <v>31</v>
      </c>
      <c r="AA77" s="432">
        <f t="shared" ca="1" si="5"/>
        <v>8</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August</v>
      </c>
      <c r="V78" s="184"/>
      <c r="W78" s="179"/>
      <c r="X78" s="430">
        <f t="shared" ca="1" si="17"/>
        <v>42582</v>
      </c>
      <c r="Y78" s="568" t="str">
        <f t="shared" ca="1" si="14"/>
        <v>Sun. August , 2016</v>
      </c>
      <c r="Z78" s="431">
        <f t="shared" ca="1" si="4"/>
        <v>31</v>
      </c>
      <c r="AA78" s="432">
        <f t="shared" ca="1" si="5"/>
        <v>8</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August</v>
      </c>
      <c r="V79" s="184"/>
      <c r="W79" s="179"/>
      <c r="X79" s="430">
        <f t="shared" ca="1" si="17"/>
        <v>42582</v>
      </c>
      <c r="Y79" s="568" t="str">
        <f t="shared" ca="1" si="14"/>
        <v>Sun. August , 2016</v>
      </c>
      <c r="Z79" s="431">
        <f t="shared" ca="1" si="4"/>
        <v>31</v>
      </c>
      <c r="AA79" s="432">
        <f t="shared" ca="1" si="5"/>
        <v>8</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August</v>
      </c>
      <c r="V80" s="184"/>
      <c r="W80" s="179"/>
      <c r="X80" s="430">
        <f t="shared" ca="1" si="17"/>
        <v>42582</v>
      </c>
      <c r="Y80" s="568" t="str">
        <f t="shared" ca="1" si="14"/>
        <v>Sun. August , 2016</v>
      </c>
      <c r="Z80" s="431">
        <f t="shared" ca="1" si="4"/>
        <v>31</v>
      </c>
      <c r="AA80" s="432">
        <f t="shared" ca="1" si="5"/>
        <v>8</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August</v>
      </c>
      <c r="V81" s="184"/>
      <c r="W81" s="179"/>
      <c r="X81" s="430">
        <f t="shared" ca="1" si="17"/>
        <v>42582</v>
      </c>
      <c r="Y81" s="568" t="str">
        <f t="shared" ca="1" si="14"/>
        <v>Sun. August , 2016</v>
      </c>
      <c r="Z81" s="431">
        <f t="shared" ca="1" si="4"/>
        <v>31</v>
      </c>
      <c r="AA81" s="432">
        <f t="shared" ca="1" si="5"/>
        <v>8</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August</v>
      </c>
      <c r="V82" s="184"/>
      <c r="W82" s="179"/>
      <c r="X82" s="430">
        <f t="shared" ca="1" si="17"/>
        <v>42582</v>
      </c>
      <c r="Y82" s="568" t="str">
        <f t="shared" ca="1" si="14"/>
        <v>Sun. August , 2016</v>
      </c>
      <c r="Z82" s="431">
        <f t="shared" ca="1" si="4"/>
        <v>31</v>
      </c>
      <c r="AA82" s="432">
        <f t="shared" ca="1" si="5"/>
        <v>8</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August</v>
      </c>
      <c r="V83" s="184"/>
      <c r="W83" s="179"/>
      <c r="X83" s="430">
        <f t="shared" ca="1" si="17"/>
        <v>42582</v>
      </c>
      <c r="Y83" s="568" t="str">
        <f t="shared" ca="1" si="14"/>
        <v>Sun. August , 2016</v>
      </c>
      <c r="Z83" s="431">
        <f t="shared" ca="1" si="4"/>
        <v>31</v>
      </c>
      <c r="AA83" s="432">
        <f t="shared" ca="1" si="5"/>
        <v>8</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August</v>
      </c>
      <c r="V84" s="184"/>
      <c r="W84" s="179"/>
      <c r="X84" s="430">
        <f t="shared" ca="1" si="17"/>
        <v>42582</v>
      </c>
      <c r="Y84" s="568" t="str">
        <f t="shared" ca="1" si="14"/>
        <v>Sun. August , 2016</v>
      </c>
      <c r="Z84" s="431">
        <f t="shared" ref="Z84:Z147" ca="1" si="24">MIN(R84,$AF$5)</f>
        <v>31</v>
      </c>
      <c r="AA84" s="432">
        <f t="shared" ref="AA84:AA147" ca="1" si="25">$AD$6</f>
        <v>8</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August</v>
      </c>
      <c r="V85" s="184"/>
      <c r="W85" s="179"/>
      <c r="X85" s="430">
        <f t="shared" ca="1" si="17"/>
        <v>42582</v>
      </c>
      <c r="Y85" s="568" t="str">
        <f t="shared" ref="Y85:Y148" ca="1" si="33">IF(Y79="f",T85&amp;". "&amp;" "&amp;R85&amp;" "&amp;U85&amp;" "&amp;$AE$7,T85&amp;". "&amp;U85&amp;" "&amp;R85&amp;", "&amp;$AE$7)</f>
        <v>Sun. August , 2016</v>
      </c>
      <c r="Z85" s="431">
        <f t="shared" ca="1" si="24"/>
        <v>31</v>
      </c>
      <c r="AA85" s="432">
        <f t="shared" ca="1" si="25"/>
        <v>8</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August</v>
      </c>
      <c r="V86" s="184"/>
      <c r="W86" s="179"/>
      <c r="X86" s="430">
        <f t="shared" ref="X86:X149" ca="1" si="36">$AE$8+D86</f>
        <v>42582</v>
      </c>
      <c r="Y86" s="568" t="str">
        <f t="shared" ca="1" si="33"/>
        <v>Sun. August , 2016</v>
      </c>
      <c r="Z86" s="431">
        <f t="shared" ca="1" si="24"/>
        <v>31</v>
      </c>
      <c r="AA86" s="432">
        <f t="shared" ca="1" si="25"/>
        <v>8</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August</v>
      </c>
      <c r="V87" s="184"/>
      <c r="W87" s="179"/>
      <c r="X87" s="430">
        <f t="shared" ca="1" si="36"/>
        <v>42582</v>
      </c>
      <c r="Y87" s="568" t="str">
        <f t="shared" ca="1" si="33"/>
        <v>Sun. August , 2016</v>
      </c>
      <c r="Z87" s="431">
        <f t="shared" ca="1" si="24"/>
        <v>31</v>
      </c>
      <c r="AA87" s="432">
        <f t="shared" ca="1" si="25"/>
        <v>8</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August</v>
      </c>
      <c r="V88" s="184"/>
      <c r="W88" s="179"/>
      <c r="X88" s="430">
        <f t="shared" ca="1" si="36"/>
        <v>42582</v>
      </c>
      <c r="Y88" s="568" t="str">
        <f t="shared" ca="1" si="33"/>
        <v>Sun. August , 2016</v>
      </c>
      <c r="Z88" s="431">
        <f t="shared" ca="1" si="24"/>
        <v>31</v>
      </c>
      <c r="AA88" s="432">
        <f t="shared" ca="1" si="25"/>
        <v>8</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August</v>
      </c>
      <c r="V89" s="184"/>
      <c r="W89" s="179"/>
      <c r="X89" s="430">
        <f t="shared" ca="1" si="36"/>
        <v>42582</v>
      </c>
      <c r="Y89" s="568" t="str">
        <f t="shared" ca="1" si="33"/>
        <v>Sun. August , 2016</v>
      </c>
      <c r="Z89" s="431">
        <f t="shared" ca="1" si="24"/>
        <v>31</v>
      </c>
      <c r="AA89" s="432">
        <f t="shared" ca="1" si="25"/>
        <v>8</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August</v>
      </c>
      <c r="V90" s="184"/>
      <c r="W90" s="179"/>
      <c r="X90" s="430">
        <f t="shared" ca="1" si="36"/>
        <v>42582</v>
      </c>
      <c r="Y90" s="568" t="str">
        <f t="shared" ca="1" si="33"/>
        <v>Sun. August , 2016</v>
      </c>
      <c r="Z90" s="431">
        <f t="shared" ca="1" si="24"/>
        <v>31</v>
      </c>
      <c r="AA90" s="432">
        <f t="shared" ca="1" si="25"/>
        <v>8</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August</v>
      </c>
      <c r="V91" s="184"/>
      <c r="W91" s="179"/>
      <c r="X91" s="430">
        <f t="shared" ca="1" si="36"/>
        <v>42582</v>
      </c>
      <c r="Y91" s="568" t="str">
        <f t="shared" ca="1" si="33"/>
        <v>Sun. August , 2016</v>
      </c>
      <c r="Z91" s="431">
        <f t="shared" ca="1" si="24"/>
        <v>31</v>
      </c>
      <c r="AA91" s="432">
        <f t="shared" ca="1" si="25"/>
        <v>8</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August</v>
      </c>
      <c r="V92" s="184"/>
      <c r="W92" s="179"/>
      <c r="X92" s="430">
        <f t="shared" ca="1" si="36"/>
        <v>42582</v>
      </c>
      <c r="Y92" s="568" t="str">
        <f t="shared" ca="1" si="33"/>
        <v>Sun. August , 2016</v>
      </c>
      <c r="Z92" s="431">
        <f t="shared" ca="1" si="24"/>
        <v>31</v>
      </c>
      <c r="AA92" s="432">
        <f t="shared" ca="1" si="25"/>
        <v>8</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August</v>
      </c>
      <c r="V93" s="184"/>
      <c r="W93" s="179"/>
      <c r="X93" s="430">
        <f t="shared" ca="1" si="36"/>
        <v>42582</v>
      </c>
      <c r="Y93" s="568" t="str">
        <f t="shared" ca="1" si="33"/>
        <v>Sun. August , 2016</v>
      </c>
      <c r="Z93" s="431">
        <f t="shared" ca="1" si="24"/>
        <v>31</v>
      </c>
      <c r="AA93" s="432">
        <f t="shared" ca="1" si="25"/>
        <v>8</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August</v>
      </c>
      <c r="V94" s="184"/>
      <c r="W94" s="179"/>
      <c r="X94" s="430">
        <f t="shared" ca="1" si="36"/>
        <v>42582</v>
      </c>
      <c r="Y94" s="568" t="str">
        <f t="shared" ca="1" si="33"/>
        <v>Sun. August , 2016</v>
      </c>
      <c r="Z94" s="431">
        <f t="shared" ca="1" si="24"/>
        <v>31</v>
      </c>
      <c r="AA94" s="432">
        <f t="shared" ca="1" si="25"/>
        <v>8</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August</v>
      </c>
      <c r="V95" s="184"/>
      <c r="W95" s="179"/>
      <c r="X95" s="430">
        <f t="shared" ca="1" si="36"/>
        <v>42582</v>
      </c>
      <c r="Y95" s="568" t="str">
        <f t="shared" ca="1" si="33"/>
        <v>Sun. August , 2016</v>
      </c>
      <c r="Z95" s="431">
        <f t="shared" ca="1" si="24"/>
        <v>31</v>
      </c>
      <c r="AA95" s="432">
        <f t="shared" ca="1" si="25"/>
        <v>8</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August</v>
      </c>
      <c r="V96" s="184"/>
      <c r="W96" s="179"/>
      <c r="X96" s="430">
        <f t="shared" ca="1" si="36"/>
        <v>42582</v>
      </c>
      <c r="Y96" s="568" t="str">
        <f t="shared" ca="1" si="33"/>
        <v>Sun. August , 2016</v>
      </c>
      <c r="Z96" s="431">
        <f t="shared" ca="1" si="24"/>
        <v>31</v>
      </c>
      <c r="AA96" s="432">
        <f t="shared" ca="1" si="25"/>
        <v>8</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August</v>
      </c>
      <c r="V97" s="184"/>
      <c r="W97" s="179"/>
      <c r="X97" s="430">
        <f t="shared" ca="1" si="36"/>
        <v>42582</v>
      </c>
      <c r="Y97" s="568" t="str">
        <f t="shared" ca="1" si="33"/>
        <v>Sun. August , 2016</v>
      </c>
      <c r="Z97" s="431">
        <f t="shared" ca="1" si="24"/>
        <v>31</v>
      </c>
      <c r="AA97" s="432">
        <f t="shared" ca="1" si="25"/>
        <v>8</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August</v>
      </c>
      <c r="V98" s="184"/>
      <c r="W98" s="179"/>
      <c r="X98" s="430">
        <f t="shared" ca="1" si="36"/>
        <v>42582</v>
      </c>
      <c r="Y98" s="568" t="str">
        <f t="shared" ca="1" si="33"/>
        <v>Sun. August , 2016</v>
      </c>
      <c r="Z98" s="431">
        <f t="shared" ca="1" si="24"/>
        <v>31</v>
      </c>
      <c r="AA98" s="432">
        <f t="shared" ca="1" si="25"/>
        <v>8</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August</v>
      </c>
      <c r="V99" s="184"/>
      <c r="W99" s="179"/>
      <c r="X99" s="430">
        <f t="shared" ca="1" si="36"/>
        <v>42582</v>
      </c>
      <c r="Y99" s="568" t="str">
        <f t="shared" ca="1" si="33"/>
        <v>Sun. August , 2016</v>
      </c>
      <c r="Z99" s="431">
        <f t="shared" ca="1" si="24"/>
        <v>31</v>
      </c>
      <c r="AA99" s="432">
        <f t="shared" ca="1" si="25"/>
        <v>8</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August</v>
      </c>
      <c r="V100" s="184"/>
      <c r="W100" s="179"/>
      <c r="X100" s="430">
        <f t="shared" ca="1" si="36"/>
        <v>42582</v>
      </c>
      <c r="Y100" s="568" t="str">
        <f t="shared" ca="1" si="33"/>
        <v>Sun. August , 2016</v>
      </c>
      <c r="Z100" s="431">
        <f t="shared" ca="1" si="24"/>
        <v>31</v>
      </c>
      <c r="AA100" s="432">
        <f t="shared" ca="1" si="25"/>
        <v>8</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August</v>
      </c>
      <c r="V101" s="184"/>
      <c r="W101" s="179"/>
      <c r="X101" s="430">
        <f t="shared" ca="1" si="36"/>
        <v>42582</v>
      </c>
      <c r="Y101" s="568" t="str">
        <f t="shared" ca="1" si="33"/>
        <v>Sun. August , 2016</v>
      </c>
      <c r="Z101" s="431">
        <f t="shared" ca="1" si="24"/>
        <v>31</v>
      </c>
      <c r="AA101" s="432">
        <f t="shared" ca="1" si="25"/>
        <v>8</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August</v>
      </c>
      <c r="V102" s="184"/>
      <c r="W102" s="179"/>
      <c r="X102" s="430">
        <f t="shared" ca="1" si="36"/>
        <v>42582</v>
      </c>
      <c r="Y102" s="568" t="str">
        <f t="shared" ca="1" si="33"/>
        <v>Sun. August , 2016</v>
      </c>
      <c r="Z102" s="431">
        <f t="shared" ca="1" si="24"/>
        <v>31</v>
      </c>
      <c r="AA102" s="432">
        <f t="shared" ca="1" si="25"/>
        <v>8</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August</v>
      </c>
      <c r="V103" s="184"/>
      <c r="W103" s="179"/>
      <c r="X103" s="430">
        <f t="shared" ca="1" si="36"/>
        <v>42582</v>
      </c>
      <c r="Y103" s="568" t="str">
        <f t="shared" ca="1" si="33"/>
        <v>Sun. August , 2016</v>
      </c>
      <c r="Z103" s="431">
        <f t="shared" ca="1" si="24"/>
        <v>31</v>
      </c>
      <c r="AA103" s="432">
        <f t="shared" ca="1" si="25"/>
        <v>8</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August</v>
      </c>
      <c r="V104" s="184"/>
      <c r="W104" s="179"/>
      <c r="X104" s="430">
        <f t="shared" ca="1" si="36"/>
        <v>42582</v>
      </c>
      <c r="Y104" s="568" t="str">
        <f t="shared" ca="1" si="33"/>
        <v>Sun. August , 2016</v>
      </c>
      <c r="Z104" s="431">
        <f t="shared" ca="1" si="24"/>
        <v>31</v>
      </c>
      <c r="AA104" s="432">
        <f t="shared" ca="1" si="25"/>
        <v>8</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August</v>
      </c>
      <c r="V105" s="184"/>
      <c r="W105" s="179"/>
      <c r="X105" s="430">
        <f t="shared" ca="1" si="36"/>
        <v>42582</v>
      </c>
      <c r="Y105" s="568" t="str">
        <f t="shared" ca="1" si="33"/>
        <v>Sun. August , 2016</v>
      </c>
      <c r="Z105" s="431">
        <f t="shared" ca="1" si="24"/>
        <v>31</v>
      </c>
      <c r="AA105" s="432">
        <f t="shared" ca="1" si="25"/>
        <v>8</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August</v>
      </c>
      <c r="V106" s="184"/>
      <c r="W106" s="179"/>
      <c r="X106" s="430">
        <f t="shared" ca="1" si="36"/>
        <v>42582</v>
      </c>
      <c r="Y106" s="568" t="str">
        <f t="shared" ca="1" si="33"/>
        <v>Sun. August , 2016</v>
      </c>
      <c r="Z106" s="431">
        <f t="shared" ca="1" si="24"/>
        <v>31</v>
      </c>
      <c r="AA106" s="432">
        <f t="shared" ca="1" si="25"/>
        <v>8</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August</v>
      </c>
      <c r="V107" s="184"/>
      <c r="W107" s="179"/>
      <c r="X107" s="430">
        <f t="shared" ca="1" si="36"/>
        <v>42582</v>
      </c>
      <c r="Y107" s="568" t="str">
        <f t="shared" ca="1" si="33"/>
        <v>Sun. August , 2016</v>
      </c>
      <c r="Z107" s="431">
        <f t="shared" ca="1" si="24"/>
        <v>31</v>
      </c>
      <c r="AA107" s="432">
        <f t="shared" ca="1" si="25"/>
        <v>8</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August</v>
      </c>
      <c r="V108" s="184"/>
      <c r="W108" s="179"/>
      <c r="X108" s="430">
        <f t="shared" ca="1" si="36"/>
        <v>42582</v>
      </c>
      <c r="Y108" s="568" t="str">
        <f t="shared" ca="1" si="33"/>
        <v>Sun. August , 2016</v>
      </c>
      <c r="Z108" s="431">
        <f t="shared" ca="1" si="24"/>
        <v>31</v>
      </c>
      <c r="AA108" s="432">
        <f t="shared" ca="1" si="25"/>
        <v>8</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August</v>
      </c>
      <c r="V109" s="184"/>
      <c r="W109" s="179"/>
      <c r="X109" s="430">
        <f t="shared" ca="1" si="36"/>
        <v>42582</v>
      </c>
      <c r="Y109" s="568" t="str">
        <f t="shared" ca="1" si="33"/>
        <v>Sun. August , 2016</v>
      </c>
      <c r="Z109" s="431">
        <f t="shared" ca="1" si="24"/>
        <v>31</v>
      </c>
      <c r="AA109" s="432">
        <f t="shared" ca="1" si="25"/>
        <v>8</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August</v>
      </c>
      <c r="V110" s="184"/>
      <c r="W110" s="179"/>
      <c r="X110" s="430">
        <f t="shared" ca="1" si="36"/>
        <v>42582</v>
      </c>
      <c r="Y110" s="568" t="str">
        <f t="shared" ca="1" si="33"/>
        <v>Sun. August , 2016</v>
      </c>
      <c r="Z110" s="431">
        <f t="shared" ca="1" si="24"/>
        <v>31</v>
      </c>
      <c r="AA110" s="432">
        <f t="shared" ca="1" si="25"/>
        <v>8</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August</v>
      </c>
      <c r="V111" s="184"/>
      <c r="W111" s="179"/>
      <c r="X111" s="430">
        <f t="shared" ca="1" si="36"/>
        <v>42582</v>
      </c>
      <c r="Y111" s="568" t="str">
        <f t="shared" ca="1" si="33"/>
        <v>Sun. August , 2016</v>
      </c>
      <c r="Z111" s="431">
        <f t="shared" ca="1" si="24"/>
        <v>31</v>
      </c>
      <c r="AA111" s="432">
        <f t="shared" ca="1" si="25"/>
        <v>8</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August</v>
      </c>
      <c r="V112" s="184"/>
      <c r="W112" s="179"/>
      <c r="X112" s="430">
        <f t="shared" ca="1" si="36"/>
        <v>42582</v>
      </c>
      <c r="Y112" s="568" t="str">
        <f t="shared" ca="1" si="33"/>
        <v>Sun. August , 2016</v>
      </c>
      <c r="Z112" s="431">
        <f t="shared" ca="1" si="24"/>
        <v>31</v>
      </c>
      <c r="AA112" s="432">
        <f t="shared" ca="1" si="25"/>
        <v>8</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August</v>
      </c>
      <c r="V113" s="184"/>
      <c r="W113" s="179"/>
      <c r="X113" s="430">
        <f t="shared" ca="1" si="36"/>
        <v>42582</v>
      </c>
      <c r="Y113" s="568" t="str">
        <f t="shared" ca="1" si="33"/>
        <v>Sun. August , 2016</v>
      </c>
      <c r="Z113" s="431">
        <f t="shared" ca="1" si="24"/>
        <v>31</v>
      </c>
      <c r="AA113" s="432">
        <f t="shared" ca="1" si="25"/>
        <v>8</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August</v>
      </c>
      <c r="V114" s="184"/>
      <c r="W114" s="179"/>
      <c r="X114" s="430">
        <f t="shared" ca="1" si="36"/>
        <v>42582</v>
      </c>
      <c r="Y114" s="568" t="str">
        <f t="shared" ca="1" si="33"/>
        <v>Sun. August , 2016</v>
      </c>
      <c r="Z114" s="431">
        <f t="shared" ca="1" si="24"/>
        <v>31</v>
      </c>
      <c r="AA114" s="432">
        <f t="shared" ca="1" si="25"/>
        <v>8</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August</v>
      </c>
      <c r="V115" s="184"/>
      <c r="W115" s="179"/>
      <c r="X115" s="430">
        <f t="shared" ca="1" si="36"/>
        <v>42582</v>
      </c>
      <c r="Y115" s="568" t="str">
        <f t="shared" ca="1" si="33"/>
        <v>Sun. August , 2016</v>
      </c>
      <c r="Z115" s="431">
        <f t="shared" ca="1" si="24"/>
        <v>31</v>
      </c>
      <c r="AA115" s="432">
        <f t="shared" ca="1" si="25"/>
        <v>8</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August</v>
      </c>
      <c r="V116" s="184"/>
      <c r="W116" s="179"/>
      <c r="X116" s="430">
        <f t="shared" ca="1" si="36"/>
        <v>42582</v>
      </c>
      <c r="Y116" s="568" t="str">
        <f t="shared" ca="1" si="33"/>
        <v>Sun. August , 2016</v>
      </c>
      <c r="Z116" s="431">
        <f t="shared" ca="1" si="24"/>
        <v>31</v>
      </c>
      <c r="AA116" s="432">
        <f t="shared" ca="1" si="25"/>
        <v>8</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August</v>
      </c>
      <c r="V117" s="184"/>
      <c r="W117" s="179"/>
      <c r="X117" s="430">
        <f t="shared" ca="1" si="36"/>
        <v>42582</v>
      </c>
      <c r="Y117" s="568" t="str">
        <f t="shared" ca="1" si="33"/>
        <v>Sun. August , 2016</v>
      </c>
      <c r="Z117" s="431">
        <f t="shared" ca="1" si="24"/>
        <v>31</v>
      </c>
      <c r="AA117" s="432">
        <f t="shared" ca="1" si="25"/>
        <v>8</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August</v>
      </c>
      <c r="V118" s="184"/>
      <c r="W118" s="179"/>
      <c r="X118" s="430">
        <f t="shared" ca="1" si="36"/>
        <v>42582</v>
      </c>
      <c r="Y118" s="568" t="str">
        <f t="shared" ca="1" si="33"/>
        <v>Sun. August , 2016</v>
      </c>
      <c r="Z118" s="431">
        <f t="shared" ca="1" si="24"/>
        <v>31</v>
      </c>
      <c r="AA118" s="432">
        <f t="shared" ca="1" si="25"/>
        <v>8</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August</v>
      </c>
      <c r="V119" s="184"/>
      <c r="W119" s="179"/>
      <c r="X119" s="430">
        <f t="shared" ca="1" si="36"/>
        <v>42582</v>
      </c>
      <c r="Y119" s="568" t="str">
        <f t="shared" ca="1" si="33"/>
        <v>Sun. August , 2016</v>
      </c>
      <c r="Z119" s="431">
        <f t="shared" ca="1" si="24"/>
        <v>31</v>
      </c>
      <c r="AA119" s="432">
        <f t="shared" ca="1" si="25"/>
        <v>8</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August</v>
      </c>
      <c r="V120" s="184"/>
      <c r="W120" s="179"/>
      <c r="X120" s="430">
        <f t="shared" ca="1" si="36"/>
        <v>42582</v>
      </c>
      <c r="Y120" s="568" t="str">
        <f t="shared" ca="1" si="33"/>
        <v>Sun. August , 2016</v>
      </c>
      <c r="Z120" s="431">
        <f t="shared" ca="1" si="24"/>
        <v>31</v>
      </c>
      <c r="AA120" s="432">
        <f t="shared" ca="1" si="25"/>
        <v>8</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August</v>
      </c>
      <c r="V121" s="184"/>
      <c r="W121" s="179"/>
      <c r="X121" s="430">
        <f t="shared" ca="1" si="36"/>
        <v>42582</v>
      </c>
      <c r="Y121" s="568" t="str">
        <f t="shared" ca="1" si="33"/>
        <v>Sun. August , 2016</v>
      </c>
      <c r="Z121" s="431">
        <f t="shared" ca="1" si="24"/>
        <v>31</v>
      </c>
      <c r="AA121" s="432">
        <f t="shared" ca="1" si="25"/>
        <v>8</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August</v>
      </c>
      <c r="V122" s="184"/>
      <c r="W122" s="179"/>
      <c r="X122" s="430">
        <f t="shared" ca="1" si="36"/>
        <v>42582</v>
      </c>
      <c r="Y122" s="568" t="str">
        <f t="shared" ca="1" si="33"/>
        <v>Sun. August , 2016</v>
      </c>
      <c r="Z122" s="431">
        <f t="shared" ca="1" si="24"/>
        <v>31</v>
      </c>
      <c r="AA122" s="432">
        <f t="shared" ca="1" si="25"/>
        <v>8</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August</v>
      </c>
      <c r="V123" s="184"/>
      <c r="W123" s="179"/>
      <c r="X123" s="430">
        <f t="shared" ca="1" si="36"/>
        <v>42582</v>
      </c>
      <c r="Y123" s="568" t="str">
        <f t="shared" ca="1" si="33"/>
        <v>Sun. August , 2016</v>
      </c>
      <c r="Z123" s="431">
        <f t="shared" ca="1" si="24"/>
        <v>31</v>
      </c>
      <c r="AA123" s="432">
        <f t="shared" ca="1" si="25"/>
        <v>8</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August</v>
      </c>
      <c r="V124" s="184"/>
      <c r="W124" s="179"/>
      <c r="X124" s="430">
        <f t="shared" ca="1" si="36"/>
        <v>42582</v>
      </c>
      <c r="Y124" s="568" t="str">
        <f t="shared" ca="1" si="33"/>
        <v>Sun. August , 2016</v>
      </c>
      <c r="Z124" s="431">
        <f t="shared" ca="1" si="24"/>
        <v>31</v>
      </c>
      <c r="AA124" s="432">
        <f t="shared" ca="1" si="25"/>
        <v>8</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August</v>
      </c>
      <c r="V125" s="184"/>
      <c r="W125" s="179"/>
      <c r="X125" s="430">
        <f t="shared" ca="1" si="36"/>
        <v>42582</v>
      </c>
      <c r="Y125" s="568" t="str">
        <f t="shared" ca="1" si="33"/>
        <v>Sun. August , 2016</v>
      </c>
      <c r="Z125" s="431">
        <f t="shared" ca="1" si="24"/>
        <v>31</v>
      </c>
      <c r="AA125" s="432">
        <f t="shared" ca="1" si="25"/>
        <v>8</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August</v>
      </c>
      <c r="V126" s="184"/>
      <c r="W126" s="179"/>
      <c r="X126" s="430">
        <f t="shared" ca="1" si="36"/>
        <v>42582</v>
      </c>
      <c r="Y126" s="568" t="str">
        <f t="shared" ca="1" si="33"/>
        <v>Sun. August , 2016</v>
      </c>
      <c r="Z126" s="431">
        <f t="shared" ca="1" si="24"/>
        <v>31</v>
      </c>
      <c r="AA126" s="432">
        <f t="shared" ca="1" si="25"/>
        <v>8</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August</v>
      </c>
      <c r="V127" s="184"/>
      <c r="W127" s="179"/>
      <c r="X127" s="430">
        <f t="shared" ca="1" si="36"/>
        <v>42582</v>
      </c>
      <c r="Y127" s="568" t="str">
        <f t="shared" ca="1" si="33"/>
        <v>Sun. August , 2016</v>
      </c>
      <c r="Z127" s="431">
        <f t="shared" ca="1" si="24"/>
        <v>31</v>
      </c>
      <c r="AA127" s="432">
        <f t="shared" ca="1" si="25"/>
        <v>8</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August</v>
      </c>
      <c r="V128" s="184"/>
      <c r="W128" s="179"/>
      <c r="X128" s="430">
        <f t="shared" ca="1" si="36"/>
        <v>42582</v>
      </c>
      <c r="Y128" s="568" t="str">
        <f t="shared" ca="1" si="33"/>
        <v>Sun. August , 2016</v>
      </c>
      <c r="Z128" s="431">
        <f t="shared" ca="1" si="24"/>
        <v>31</v>
      </c>
      <c r="AA128" s="432">
        <f t="shared" ca="1" si="25"/>
        <v>8</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August</v>
      </c>
      <c r="V129" s="184"/>
      <c r="W129" s="179"/>
      <c r="X129" s="430">
        <f t="shared" ca="1" si="36"/>
        <v>42582</v>
      </c>
      <c r="Y129" s="568" t="str">
        <f t="shared" ca="1" si="33"/>
        <v>Sun. August , 2016</v>
      </c>
      <c r="Z129" s="431">
        <f t="shared" ca="1" si="24"/>
        <v>31</v>
      </c>
      <c r="AA129" s="432">
        <f t="shared" ca="1" si="25"/>
        <v>8</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August</v>
      </c>
      <c r="V130" s="184"/>
      <c r="W130" s="179"/>
      <c r="X130" s="430">
        <f t="shared" ca="1" si="36"/>
        <v>42582</v>
      </c>
      <c r="Y130" s="568" t="str">
        <f t="shared" ca="1" si="33"/>
        <v>Sun. August , 2016</v>
      </c>
      <c r="Z130" s="431">
        <f t="shared" ca="1" si="24"/>
        <v>31</v>
      </c>
      <c r="AA130" s="432">
        <f t="shared" ca="1" si="25"/>
        <v>8</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August</v>
      </c>
      <c r="V131" s="184"/>
      <c r="W131" s="179"/>
      <c r="X131" s="430">
        <f t="shared" ca="1" si="36"/>
        <v>42582</v>
      </c>
      <c r="Y131" s="568" t="str">
        <f t="shared" ca="1" si="33"/>
        <v>Sun. August , 2016</v>
      </c>
      <c r="Z131" s="431">
        <f t="shared" ca="1" si="24"/>
        <v>31</v>
      </c>
      <c r="AA131" s="432">
        <f t="shared" ca="1" si="25"/>
        <v>8</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August</v>
      </c>
      <c r="V132" s="184"/>
      <c r="W132" s="179"/>
      <c r="X132" s="430">
        <f t="shared" ca="1" si="36"/>
        <v>42582</v>
      </c>
      <c r="Y132" s="568" t="str">
        <f t="shared" ca="1" si="33"/>
        <v>Sun. August , 2016</v>
      </c>
      <c r="Z132" s="431">
        <f t="shared" ca="1" si="24"/>
        <v>31</v>
      </c>
      <c r="AA132" s="432">
        <f t="shared" ca="1" si="25"/>
        <v>8</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August</v>
      </c>
      <c r="V133" s="184"/>
      <c r="W133" s="179"/>
      <c r="X133" s="430">
        <f t="shared" ca="1" si="36"/>
        <v>42582</v>
      </c>
      <c r="Y133" s="568" t="str">
        <f t="shared" ca="1" si="33"/>
        <v>Sun. August , 2016</v>
      </c>
      <c r="Z133" s="431">
        <f t="shared" ca="1" si="24"/>
        <v>31</v>
      </c>
      <c r="AA133" s="432">
        <f t="shared" ca="1" si="25"/>
        <v>8</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August</v>
      </c>
      <c r="V134" s="184"/>
      <c r="W134" s="179"/>
      <c r="X134" s="430">
        <f t="shared" ca="1" si="36"/>
        <v>42582</v>
      </c>
      <c r="Y134" s="568" t="str">
        <f t="shared" ca="1" si="33"/>
        <v>Sun. August , 2016</v>
      </c>
      <c r="Z134" s="431">
        <f t="shared" ca="1" si="24"/>
        <v>31</v>
      </c>
      <c r="AA134" s="432">
        <f t="shared" ca="1" si="25"/>
        <v>8</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August</v>
      </c>
      <c r="V135" s="184"/>
      <c r="W135" s="179"/>
      <c r="X135" s="430">
        <f t="shared" ca="1" si="36"/>
        <v>42582</v>
      </c>
      <c r="Y135" s="568" t="str">
        <f t="shared" ca="1" si="33"/>
        <v>Sun. August , 2016</v>
      </c>
      <c r="Z135" s="431">
        <f t="shared" ca="1" si="24"/>
        <v>31</v>
      </c>
      <c r="AA135" s="432">
        <f t="shared" ca="1" si="25"/>
        <v>8</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August</v>
      </c>
      <c r="V136" s="184"/>
      <c r="W136" s="179"/>
      <c r="X136" s="430">
        <f t="shared" ca="1" si="36"/>
        <v>42582</v>
      </c>
      <c r="Y136" s="568" t="str">
        <f t="shared" ca="1" si="33"/>
        <v>Sun. August , 2016</v>
      </c>
      <c r="Z136" s="431">
        <f t="shared" ca="1" si="24"/>
        <v>31</v>
      </c>
      <c r="AA136" s="432">
        <f t="shared" ca="1" si="25"/>
        <v>8</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August</v>
      </c>
      <c r="V137" s="184"/>
      <c r="W137" s="179"/>
      <c r="X137" s="430">
        <f t="shared" ca="1" si="36"/>
        <v>42582</v>
      </c>
      <c r="Y137" s="568" t="str">
        <f t="shared" ca="1" si="33"/>
        <v>Sun. August , 2016</v>
      </c>
      <c r="Z137" s="431">
        <f t="shared" ca="1" si="24"/>
        <v>31</v>
      </c>
      <c r="AA137" s="432">
        <f t="shared" ca="1" si="25"/>
        <v>8</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August</v>
      </c>
      <c r="V138" s="184"/>
      <c r="W138" s="179"/>
      <c r="X138" s="430">
        <f t="shared" ca="1" si="36"/>
        <v>42582</v>
      </c>
      <c r="Y138" s="568" t="str">
        <f t="shared" ca="1" si="33"/>
        <v>Sun. August , 2016</v>
      </c>
      <c r="Z138" s="431">
        <f t="shared" ca="1" si="24"/>
        <v>31</v>
      </c>
      <c r="AA138" s="432">
        <f t="shared" ca="1" si="25"/>
        <v>8</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August</v>
      </c>
      <c r="V139" s="184"/>
      <c r="W139" s="179"/>
      <c r="X139" s="430">
        <f t="shared" ca="1" si="36"/>
        <v>42582</v>
      </c>
      <c r="Y139" s="568" t="str">
        <f t="shared" ca="1" si="33"/>
        <v>Sun. August , 2016</v>
      </c>
      <c r="Z139" s="431">
        <f t="shared" ca="1" si="24"/>
        <v>31</v>
      </c>
      <c r="AA139" s="432">
        <f t="shared" ca="1" si="25"/>
        <v>8</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August</v>
      </c>
      <c r="V140" s="184"/>
      <c r="W140" s="179"/>
      <c r="X140" s="430">
        <f t="shared" ca="1" si="36"/>
        <v>42582</v>
      </c>
      <c r="Y140" s="568" t="str">
        <f t="shared" ca="1" si="33"/>
        <v>Sun. August , 2016</v>
      </c>
      <c r="Z140" s="431">
        <f t="shared" ca="1" si="24"/>
        <v>31</v>
      </c>
      <c r="AA140" s="432">
        <f t="shared" ca="1" si="25"/>
        <v>8</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August</v>
      </c>
      <c r="V141" s="184"/>
      <c r="W141" s="179"/>
      <c r="X141" s="430">
        <f t="shared" ca="1" si="36"/>
        <v>42582</v>
      </c>
      <c r="Y141" s="568" t="str">
        <f t="shared" ca="1" si="33"/>
        <v>Sun. August , 2016</v>
      </c>
      <c r="Z141" s="431">
        <f t="shared" ca="1" si="24"/>
        <v>31</v>
      </c>
      <c r="AA141" s="432">
        <f t="shared" ca="1" si="25"/>
        <v>8</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August</v>
      </c>
      <c r="V142" s="184"/>
      <c r="W142" s="179"/>
      <c r="X142" s="430">
        <f t="shared" ca="1" si="36"/>
        <v>42582</v>
      </c>
      <c r="Y142" s="568" t="str">
        <f t="shared" ca="1" si="33"/>
        <v>Sun. August , 2016</v>
      </c>
      <c r="Z142" s="431">
        <f t="shared" ca="1" si="24"/>
        <v>31</v>
      </c>
      <c r="AA142" s="432">
        <f t="shared" ca="1" si="25"/>
        <v>8</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August</v>
      </c>
      <c r="V143" s="184"/>
      <c r="W143" s="179"/>
      <c r="X143" s="430">
        <f t="shared" ca="1" si="36"/>
        <v>42582</v>
      </c>
      <c r="Y143" s="568" t="str">
        <f t="shared" ca="1" si="33"/>
        <v>Sun. August , 2016</v>
      </c>
      <c r="Z143" s="431">
        <f t="shared" ca="1" si="24"/>
        <v>31</v>
      </c>
      <c r="AA143" s="432">
        <f t="shared" ca="1" si="25"/>
        <v>8</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August</v>
      </c>
      <c r="V144" s="184"/>
      <c r="W144" s="179"/>
      <c r="X144" s="430">
        <f t="shared" ca="1" si="36"/>
        <v>42582</v>
      </c>
      <c r="Y144" s="568" t="str">
        <f t="shared" ca="1" si="33"/>
        <v>Sun. August , 2016</v>
      </c>
      <c r="Z144" s="431">
        <f t="shared" ca="1" si="24"/>
        <v>31</v>
      </c>
      <c r="AA144" s="432">
        <f t="shared" ca="1" si="25"/>
        <v>8</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August</v>
      </c>
      <c r="V145" s="184"/>
      <c r="W145" s="179"/>
      <c r="X145" s="430">
        <f t="shared" ca="1" si="36"/>
        <v>42582</v>
      </c>
      <c r="Y145" s="568" t="str">
        <f t="shared" ca="1" si="33"/>
        <v>Sun. August , 2016</v>
      </c>
      <c r="Z145" s="431">
        <f t="shared" ca="1" si="24"/>
        <v>31</v>
      </c>
      <c r="AA145" s="432">
        <f t="shared" ca="1" si="25"/>
        <v>8</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August</v>
      </c>
      <c r="V146" s="184"/>
      <c r="W146" s="179"/>
      <c r="X146" s="430">
        <f t="shared" ca="1" si="36"/>
        <v>42582</v>
      </c>
      <c r="Y146" s="568" t="str">
        <f t="shared" ca="1" si="33"/>
        <v>Sun. August , 2016</v>
      </c>
      <c r="Z146" s="431">
        <f t="shared" ca="1" si="24"/>
        <v>31</v>
      </c>
      <c r="AA146" s="432">
        <f t="shared" ca="1" si="25"/>
        <v>8</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August</v>
      </c>
      <c r="V147" s="184"/>
      <c r="W147" s="179"/>
      <c r="X147" s="430">
        <f t="shared" ca="1" si="36"/>
        <v>42582</v>
      </c>
      <c r="Y147" s="568" t="str">
        <f t="shared" ca="1" si="33"/>
        <v>Sun. August , 2016</v>
      </c>
      <c r="Z147" s="431">
        <f t="shared" ca="1" si="24"/>
        <v>31</v>
      </c>
      <c r="AA147" s="432">
        <f t="shared" ca="1" si="25"/>
        <v>8</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August</v>
      </c>
      <c r="V148" s="184"/>
      <c r="W148" s="179"/>
      <c r="X148" s="430">
        <f t="shared" ca="1" si="36"/>
        <v>42582</v>
      </c>
      <c r="Y148" s="568" t="str">
        <f t="shared" ca="1" si="33"/>
        <v>Sun. August , 2016</v>
      </c>
      <c r="Z148" s="431">
        <f t="shared" ref="Z148:Z194" ca="1" si="43">MIN(R148,$AF$5)</f>
        <v>31</v>
      </c>
      <c r="AA148" s="432">
        <f t="shared" ref="AA148:AA194" ca="1" si="44">$AD$6</f>
        <v>8</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August</v>
      </c>
      <c r="V149" s="184"/>
      <c r="W149" s="179"/>
      <c r="X149" s="430">
        <f t="shared" ca="1" si="36"/>
        <v>42582</v>
      </c>
      <c r="Y149" s="568" t="str">
        <f t="shared" ref="Y149:Y194" ca="1" si="52">IF(Y143="f",T149&amp;". "&amp;" "&amp;R149&amp;" "&amp;U149&amp;" "&amp;$AE$7,T149&amp;". "&amp;U149&amp;" "&amp;R149&amp;", "&amp;$AE$7)</f>
        <v>Sun. August , 2016</v>
      </c>
      <c r="Z149" s="431">
        <f t="shared" ca="1" si="43"/>
        <v>31</v>
      </c>
      <c r="AA149" s="432">
        <f t="shared" ca="1" si="44"/>
        <v>8</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August</v>
      </c>
      <c r="V150" s="184"/>
      <c r="W150" s="179"/>
      <c r="X150" s="430">
        <f t="shared" ref="X150:X194" ca="1" si="55">$AE$8+D150</f>
        <v>42582</v>
      </c>
      <c r="Y150" s="568" t="str">
        <f t="shared" ca="1" si="52"/>
        <v>Sun. August , 2016</v>
      </c>
      <c r="Z150" s="431">
        <f t="shared" ca="1" si="43"/>
        <v>31</v>
      </c>
      <c r="AA150" s="432">
        <f t="shared" ca="1" si="44"/>
        <v>8</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August</v>
      </c>
      <c r="V151" s="184"/>
      <c r="W151" s="179"/>
      <c r="X151" s="430">
        <f t="shared" ca="1" si="55"/>
        <v>42582</v>
      </c>
      <c r="Y151" s="568" t="str">
        <f t="shared" ca="1" si="52"/>
        <v>Sun. August , 2016</v>
      </c>
      <c r="Z151" s="431">
        <f t="shared" ca="1" si="43"/>
        <v>31</v>
      </c>
      <c r="AA151" s="432">
        <f t="shared" ca="1" si="44"/>
        <v>8</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August</v>
      </c>
      <c r="V152" s="184"/>
      <c r="W152" s="179"/>
      <c r="X152" s="430">
        <f t="shared" ca="1" si="55"/>
        <v>42582</v>
      </c>
      <c r="Y152" s="568" t="str">
        <f t="shared" ca="1" si="52"/>
        <v>Sun. August , 2016</v>
      </c>
      <c r="Z152" s="431">
        <f t="shared" ca="1" si="43"/>
        <v>31</v>
      </c>
      <c r="AA152" s="432">
        <f t="shared" ca="1" si="44"/>
        <v>8</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August</v>
      </c>
      <c r="V153" s="184"/>
      <c r="W153" s="179"/>
      <c r="X153" s="430">
        <f t="shared" ca="1" si="55"/>
        <v>42582</v>
      </c>
      <c r="Y153" s="568" t="str">
        <f t="shared" ca="1" si="52"/>
        <v>Sun. August , 2016</v>
      </c>
      <c r="Z153" s="431">
        <f t="shared" ca="1" si="43"/>
        <v>31</v>
      </c>
      <c r="AA153" s="432">
        <f t="shared" ca="1" si="44"/>
        <v>8</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August</v>
      </c>
      <c r="V154" s="184"/>
      <c r="W154" s="179"/>
      <c r="X154" s="430">
        <f t="shared" ca="1" si="55"/>
        <v>42582</v>
      </c>
      <c r="Y154" s="568" t="str">
        <f t="shared" ca="1" si="52"/>
        <v>Sun. August , 2016</v>
      </c>
      <c r="Z154" s="431">
        <f t="shared" ca="1" si="43"/>
        <v>31</v>
      </c>
      <c r="AA154" s="432">
        <f t="shared" ca="1" si="44"/>
        <v>8</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August</v>
      </c>
      <c r="V155" s="184"/>
      <c r="W155" s="179"/>
      <c r="X155" s="430">
        <f t="shared" ca="1" si="55"/>
        <v>42582</v>
      </c>
      <c r="Y155" s="568" t="str">
        <f t="shared" ca="1" si="52"/>
        <v>Sun. August , 2016</v>
      </c>
      <c r="Z155" s="431">
        <f t="shared" ca="1" si="43"/>
        <v>31</v>
      </c>
      <c r="AA155" s="432">
        <f t="shared" ca="1" si="44"/>
        <v>8</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August</v>
      </c>
      <c r="V156" s="184"/>
      <c r="W156" s="179"/>
      <c r="X156" s="430">
        <f t="shared" ca="1" si="55"/>
        <v>42582</v>
      </c>
      <c r="Y156" s="568" t="str">
        <f t="shared" ca="1" si="52"/>
        <v>Sun. August , 2016</v>
      </c>
      <c r="Z156" s="431">
        <f t="shared" ca="1" si="43"/>
        <v>31</v>
      </c>
      <c r="AA156" s="432">
        <f t="shared" ca="1" si="44"/>
        <v>8</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August</v>
      </c>
      <c r="V157" s="184"/>
      <c r="W157" s="179"/>
      <c r="X157" s="430">
        <f t="shared" ca="1" si="55"/>
        <v>42582</v>
      </c>
      <c r="Y157" s="568" t="str">
        <f t="shared" ca="1" si="52"/>
        <v>Sun. August , 2016</v>
      </c>
      <c r="Z157" s="431">
        <f t="shared" ca="1" si="43"/>
        <v>31</v>
      </c>
      <c r="AA157" s="432">
        <f t="shared" ca="1" si="44"/>
        <v>8</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August</v>
      </c>
      <c r="V158" s="184"/>
      <c r="W158" s="179"/>
      <c r="X158" s="430">
        <f t="shared" ca="1" si="55"/>
        <v>42582</v>
      </c>
      <c r="Y158" s="568" t="str">
        <f t="shared" ca="1" si="52"/>
        <v>Sun. August , 2016</v>
      </c>
      <c r="Z158" s="431">
        <f t="shared" ca="1" si="43"/>
        <v>31</v>
      </c>
      <c r="AA158" s="432">
        <f t="shared" ca="1" si="44"/>
        <v>8</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August</v>
      </c>
      <c r="V159" s="184"/>
      <c r="W159" s="179"/>
      <c r="X159" s="430">
        <f t="shared" ca="1" si="55"/>
        <v>42582</v>
      </c>
      <c r="Y159" s="568" t="str">
        <f t="shared" ca="1" si="52"/>
        <v>Sun. August , 2016</v>
      </c>
      <c r="Z159" s="431">
        <f t="shared" ca="1" si="43"/>
        <v>31</v>
      </c>
      <c r="AA159" s="432">
        <f t="shared" ca="1" si="44"/>
        <v>8</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August</v>
      </c>
      <c r="V160" s="184"/>
      <c r="W160" s="179"/>
      <c r="X160" s="430">
        <f t="shared" ca="1" si="55"/>
        <v>42582</v>
      </c>
      <c r="Y160" s="568" t="str">
        <f t="shared" ca="1" si="52"/>
        <v>Sun. August , 2016</v>
      </c>
      <c r="Z160" s="431">
        <f t="shared" ca="1" si="43"/>
        <v>31</v>
      </c>
      <c r="AA160" s="432">
        <f t="shared" ca="1" si="44"/>
        <v>8</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August</v>
      </c>
      <c r="V161" s="184"/>
      <c r="W161" s="179"/>
      <c r="X161" s="430">
        <f t="shared" ca="1" si="55"/>
        <v>42582</v>
      </c>
      <c r="Y161" s="568" t="str">
        <f t="shared" ca="1" si="52"/>
        <v>Sun. August , 2016</v>
      </c>
      <c r="Z161" s="431">
        <f t="shared" ca="1" si="43"/>
        <v>31</v>
      </c>
      <c r="AA161" s="432">
        <f t="shared" ca="1" si="44"/>
        <v>8</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August</v>
      </c>
      <c r="V162" s="184"/>
      <c r="W162" s="179"/>
      <c r="X162" s="430">
        <f t="shared" ca="1" si="55"/>
        <v>42582</v>
      </c>
      <c r="Y162" s="568" t="str">
        <f t="shared" ca="1" si="52"/>
        <v>Sun. August , 2016</v>
      </c>
      <c r="Z162" s="431">
        <f t="shared" ca="1" si="43"/>
        <v>31</v>
      </c>
      <c r="AA162" s="432">
        <f t="shared" ca="1" si="44"/>
        <v>8</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August</v>
      </c>
      <c r="V163" s="184"/>
      <c r="W163" s="179"/>
      <c r="X163" s="430">
        <f t="shared" ca="1" si="55"/>
        <v>42582</v>
      </c>
      <c r="Y163" s="568" t="str">
        <f t="shared" ca="1" si="52"/>
        <v>Sun. August , 2016</v>
      </c>
      <c r="Z163" s="431">
        <f t="shared" ca="1" si="43"/>
        <v>31</v>
      </c>
      <c r="AA163" s="432">
        <f t="shared" ca="1" si="44"/>
        <v>8</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August</v>
      </c>
      <c r="V164" s="184"/>
      <c r="W164" s="179"/>
      <c r="X164" s="430">
        <f t="shared" ca="1" si="55"/>
        <v>42582</v>
      </c>
      <c r="Y164" s="568" t="str">
        <f t="shared" ca="1" si="52"/>
        <v>Sun. August , 2016</v>
      </c>
      <c r="Z164" s="431">
        <f t="shared" ca="1" si="43"/>
        <v>31</v>
      </c>
      <c r="AA164" s="432">
        <f t="shared" ca="1" si="44"/>
        <v>8</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August</v>
      </c>
      <c r="V165" s="184"/>
      <c r="W165" s="179"/>
      <c r="X165" s="430">
        <f t="shared" ca="1" si="55"/>
        <v>42582</v>
      </c>
      <c r="Y165" s="568" t="str">
        <f t="shared" ca="1" si="52"/>
        <v>Sun. August , 2016</v>
      </c>
      <c r="Z165" s="431">
        <f t="shared" ca="1" si="43"/>
        <v>31</v>
      </c>
      <c r="AA165" s="432">
        <f t="shared" ca="1" si="44"/>
        <v>8</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August</v>
      </c>
      <c r="V166" s="184"/>
      <c r="W166" s="179"/>
      <c r="X166" s="430">
        <f t="shared" ca="1" si="55"/>
        <v>42582</v>
      </c>
      <c r="Y166" s="568" t="str">
        <f t="shared" ca="1" si="52"/>
        <v>Sun. August , 2016</v>
      </c>
      <c r="Z166" s="431">
        <f t="shared" ca="1" si="43"/>
        <v>31</v>
      </c>
      <c r="AA166" s="432">
        <f t="shared" ca="1" si="44"/>
        <v>8</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August</v>
      </c>
      <c r="V167" s="184"/>
      <c r="W167" s="179"/>
      <c r="X167" s="430">
        <f t="shared" ca="1" si="55"/>
        <v>42582</v>
      </c>
      <c r="Y167" s="568" t="str">
        <f t="shared" ca="1" si="52"/>
        <v>Sun. August , 2016</v>
      </c>
      <c r="Z167" s="431">
        <f t="shared" ca="1" si="43"/>
        <v>31</v>
      </c>
      <c r="AA167" s="432">
        <f t="shared" ca="1" si="44"/>
        <v>8</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August</v>
      </c>
      <c r="V168" s="184"/>
      <c r="W168" s="179"/>
      <c r="X168" s="430">
        <f t="shared" ca="1" si="55"/>
        <v>42582</v>
      </c>
      <c r="Y168" s="568" t="str">
        <f t="shared" ca="1" si="52"/>
        <v>Sun. August , 2016</v>
      </c>
      <c r="Z168" s="431">
        <f t="shared" ca="1" si="43"/>
        <v>31</v>
      </c>
      <c r="AA168" s="432">
        <f t="shared" ca="1" si="44"/>
        <v>8</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August</v>
      </c>
      <c r="V169" s="184"/>
      <c r="W169" s="179"/>
      <c r="X169" s="430">
        <f t="shared" ca="1" si="55"/>
        <v>42582</v>
      </c>
      <c r="Y169" s="568" t="str">
        <f t="shared" ca="1" si="52"/>
        <v>Sun. August , 2016</v>
      </c>
      <c r="Z169" s="431">
        <f t="shared" ca="1" si="43"/>
        <v>31</v>
      </c>
      <c r="AA169" s="432">
        <f t="shared" ca="1" si="44"/>
        <v>8</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August</v>
      </c>
      <c r="V170" s="184"/>
      <c r="W170" s="179"/>
      <c r="X170" s="430">
        <f t="shared" ca="1" si="55"/>
        <v>42582</v>
      </c>
      <c r="Y170" s="568" t="str">
        <f t="shared" ca="1" si="52"/>
        <v>Sun. August , 2016</v>
      </c>
      <c r="Z170" s="431">
        <f t="shared" ca="1" si="43"/>
        <v>31</v>
      </c>
      <c r="AA170" s="432">
        <f t="shared" ca="1" si="44"/>
        <v>8</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August</v>
      </c>
      <c r="V171" s="184"/>
      <c r="W171" s="179"/>
      <c r="X171" s="430">
        <f t="shared" ca="1" si="55"/>
        <v>42582</v>
      </c>
      <c r="Y171" s="568" t="str">
        <f t="shared" ca="1" si="52"/>
        <v>Sun. August , 2016</v>
      </c>
      <c r="Z171" s="431">
        <f t="shared" ca="1" si="43"/>
        <v>31</v>
      </c>
      <c r="AA171" s="432">
        <f t="shared" ca="1" si="44"/>
        <v>8</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August</v>
      </c>
      <c r="V172" s="184"/>
      <c r="W172" s="179"/>
      <c r="X172" s="430">
        <f t="shared" ca="1" si="55"/>
        <v>42582</v>
      </c>
      <c r="Y172" s="568" t="str">
        <f t="shared" ca="1" si="52"/>
        <v>Sun. August , 2016</v>
      </c>
      <c r="Z172" s="431">
        <f t="shared" ca="1" si="43"/>
        <v>31</v>
      </c>
      <c r="AA172" s="432">
        <f t="shared" ca="1" si="44"/>
        <v>8</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August</v>
      </c>
      <c r="V173" s="184"/>
      <c r="W173" s="179"/>
      <c r="X173" s="430">
        <f t="shared" ca="1" si="55"/>
        <v>42582</v>
      </c>
      <c r="Y173" s="568" t="str">
        <f t="shared" ca="1" si="52"/>
        <v>Sun. August , 2016</v>
      </c>
      <c r="Z173" s="431">
        <f t="shared" ca="1" si="43"/>
        <v>31</v>
      </c>
      <c r="AA173" s="432">
        <f t="shared" ca="1" si="44"/>
        <v>8</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August</v>
      </c>
      <c r="V174" s="184"/>
      <c r="W174" s="179"/>
      <c r="X174" s="430">
        <f t="shared" ca="1" si="55"/>
        <v>42582</v>
      </c>
      <c r="Y174" s="568" t="str">
        <f t="shared" ca="1" si="52"/>
        <v>Sun. August , 2016</v>
      </c>
      <c r="Z174" s="431">
        <f t="shared" ca="1" si="43"/>
        <v>31</v>
      </c>
      <c r="AA174" s="432">
        <f t="shared" ca="1" si="44"/>
        <v>8</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August</v>
      </c>
      <c r="V175" s="184"/>
      <c r="W175" s="179"/>
      <c r="X175" s="430">
        <f t="shared" ca="1" si="55"/>
        <v>42582</v>
      </c>
      <c r="Y175" s="568" t="str">
        <f t="shared" ca="1" si="52"/>
        <v>Sun. August , 2016</v>
      </c>
      <c r="Z175" s="431">
        <f t="shared" ca="1" si="43"/>
        <v>31</v>
      </c>
      <c r="AA175" s="432">
        <f t="shared" ca="1" si="44"/>
        <v>8</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August</v>
      </c>
      <c r="V176" s="184"/>
      <c r="W176" s="179"/>
      <c r="X176" s="430">
        <f t="shared" ca="1" si="55"/>
        <v>42582</v>
      </c>
      <c r="Y176" s="568" t="str">
        <f t="shared" ca="1" si="52"/>
        <v>Sun. August , 2016</v>
      </c>
      <c r="Z176" s="431">
        <f t="shared" ca="1" si="43"/>
        <v>31</v>
      </c>
      <c r="AA176" s="432">
        <f t="shared" ca="1" si="44"/>
        <v>8</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August</v>
      </c>
      <c r="V177" s="184"/>
      <c r="W177" s="179"/>
      <c r="X177" s="430">
        <f t="shared" ca="1" si="55"/>
        <v>42582</v>
      </c>
      <c r="Y177" s="568" t="str">
        <f t="shared" ca="1" si="52"/>
        <v>Sun. August , 2016</v>
      </c>
      <c r="Z177" s="431">
        <f t="shared" ca="1" si="43"/>
        <v>31</v>
      </c>
      <c r="AA177" s="432">
        <f t="shared" ca="1" si="44"/>
        <v>8</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August</v>
      </c>
      <c r="V178" s="184"/>
      <c r="W178" s="179"/>
      <c r="X178" s="430">
        <f t="shared" ca="1" si="55"/>
        <v>42582</v>
      </c>
      <c r="Y178" s="568" t="str">
        <f t="shared" ca="1" si="52"/>
        <v>Sun. August , 2016</v>
      </c>
      <c r="Z178" s="431">
        <f t="shared" ca="1" si="43"/>
        <v>31</v>
      </c>
      <c r="AA178" s="432">
        <f t="shared" ca="1" si="44"/>
        <v>8</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August</v>
      </c>
      <c r="V179" s="184"/>
      <c r="W179" s="179"/>
      <c r="X179" s="430">
        <f t="shared" ca="1" si="55"/>
        <v>42582</v>
      </c>
      <c r="Y179" s="568" t="str">
        <f t="shared" ca="1" si="52"/>
        <v>Sun. August , 2016</v>
      </c>
      <c r="Z179" s="431">
        <f t="shared" ca="1" si="43"/>
        <v>31</v>
      </c>
      <c r="AA179" s="432">
        <f t="shared" ca="1" si="44"/>
        <v>8</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August</v>
      </c>
      <c r="V180" s="184"/>
      <c r="W180" s="179"/>
      <c r="X180" s="430">
        <f t="shared" ca="1" si="55"/>
        <v>42582</v>
      </c>
      <c r="Y180" s="568" t="str">
        <f t="shared" ca="1" si="52"/>
        <v>Sun. August , 2016</v>
      </c>
      <c r="Z180" s="431">
        <f t="shared" ca="1" si="43"/>
        <v>31</v>
      </c>
      <c r="AA180" s="432">
        <f t="shared" ca="1" si="44"/>
        <v>8</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August</v>
      </c>
      <c r="V181" s="184"/>
      <c r="W181" s="179"/>
      <c r="X181" s="430">
        <f t="shared" ca="1" si="55"/>
        <v>42582</v>
      </c>
      <c r="Y181" s="568" t="str">
        <f t="shared" ca="1" si="52"/>
        <v>Sun. August , 2016</v>
      </c>
      <c r="Z181" s="431">
        <f t="shared" ca="1" si="43"/>
        <v>31</v>
      </c>
      <c r="AA181" s="432">
        <f t="shared" ca="1" si="44"/>
        <v>8</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August</v>
      </c>
      <c r="V182" s="184"/>
      <c r="W182" s="179"/>
      <c r="X182" s="430">
        <f t="shared" ca="1" si="55"/>
        <v>42582</v>
      </c>
      <c r="Y182" s="568" t="str">
        <f t="shared" ca="1" si="52"/>
        <v>Sun. August , 2016</v>
      </c>
      <c r="Z182" s="431">
        <f t="shared" ca="1" si="43"/>
        <v>31</v>
      </c>
      <c r="AA182" s="432">
        <f t="shared" ca="1" si="44"/>
        <v>8</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August</v>
      </c>
      <c r="V183" s="184"/>
      <c r="W183" s="179"/>
      <c r="X183" s="430">
        <f t="shared" ca="1" si="55"/>
        <v>42582</v>
      </c>
      <c r="Y183" s="568" t="str">
        <f t="shared" ca="1" si="52"/>
        <v>Sun. August , 2016</v>
      </c>
      <c r="Z183" s="431">
        <f t="shared" ca="1" si="43"/>
        <v>31</v>
      </c>
      <c r="AA183" s="432">
        <f t="shared" ca="1" si="44"/>
        <v>8</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August</v>
      </c>
      <c r="V184" s="184"/>
      <c r="W184" s="179"/>
      <c r="X184" s="430">
        <f t="shared" ca="1" si="55"/>
        <v>42582</v>
      </c>
      <c r="Y184" s="568" t="str">
        <f t="shared" ca="1" si="52"/>
        <v>Sun. August , 2016</v>
      </c>
      <c r="Z184" s="431">
        <f t="shared" ca="1" si="43"/>
        <v>31</v>
      </c>
      <c r="AA184" s="432">
        <f t="shared" ca="1" si="44"/>
        <v>8</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August</v>
      </c>
      <c r="V185" s="184"/>
      <c r="W185" s="179"/>
      <c r="X185" s="430">
        <f t="shared" ca="1" si="55"/>
        <v>42582</v>
      </c>
      <c r="Y185" s="568" t="str">
        <f t="shared" ca="1" si="52"/>
        <v>Sun. August , 2016</v>
      </c>
      <c r="Z185" s="431">
        <f t="shared" ca="1" si="43"/>
        <v>31</v>
      </c>
      <c r="AA185" s="432">
        <f t="shared" ca="1" si="44"/>
        <v>8</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August</v>
      </c>
      <c r="V186" s="184"/>
      <c r="W186" s="179"/>
      <c r="X186" s="430">
        <f t="shared" ca="1" si="55"/>
        <v>42582</v>
      </c>
      <c r="Y186" s="568" t="str">
        <f t="shared" ca="1" si="52"/>
        <v>Sun. August , 2016</v>
      </c>
      <c r="Z186" s="431">
        <f t="shared" ca="1" si="43"/>
        <v>31</v>
      </c>
      <c r="AA186" s="432">
        <f t="shared" ca="1" si="44"/>
        <v>8</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August</v>
      </c>
      <c r="V187" s="184"/>
      <c r="W187" s="179"/>
      <c r="X187" s="430">
        <f t="shared" ca="1" si="55"/>
        <v>42582</v>
      </c>
      <c r="Y187" s="568" t="str">
        <f t="shared" ca="1" si="52"/>
        <v>Sun. August , 2016</v>
      </c>
      <c r="Z187" s="431">
        <f t="shared" ca="1" si="43"/>
        <v>31</v>
      </c>
      <c r="AA187" s="432">
        <f t="shared" ca="1" si="44"/>
        <v>8</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August</v>
      </c>
      <c r="V188" s="184"/>
      <c r="W188" s="179"/>
      <c r="X188" s="430">
        <f t="shared" ca="1" si="55"/>
        <v>42582</v>
      </c>
      <c r="Y188" s="568" t="str">
        <f t="shared" ca="1" si="52"/>
        <v>Sun. August , 2016</v>
      </c>
      <c r="Z188" s="431">
        <f t="shared" ca="1" si="43"/>
        <v>31</v>
      </c>
      <c r="AA188" s="432">
        <f t="shared" ca="1" si="44"/>
        <v>8</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August</v>
      </c>
      <c r="V189" s="184"/>
      <c r="W189" s="179"/>
      <c r="X189" s="430">
        <f t="shared" ca="1" si="55"/>
        <v>42582</v>
      </c>
      <c r="Y189" s="568" t="str">
        <f t="shared" ca="1" si="52"/>
        <v>Sun. August , 2016</v>
      </c>
      <c r="Z189" s="431">
        <f t="shared" ca="1" si="43"/>
        <v>31</v>
      </c>
      <c r="AA189" s="432">
        <f t="shared" ca="1" si="44"/>
        <v>8</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August</v>
      </c>
      <c r="V190" s="184"/>
      <c r="W190" s="179"/>
      <c r="X190" s="430">
        <f t="shared" ca="1" si="55"/>
        <v>42582</v>
      </c>
      <c r="Y190" s="568" t="str">
        <f t="shared" ca="1" si="52"/>
        <v>Sun. August , 2016</v>
      </c>
      <c r="Z190" s="431">
        <f t="shared" ca="1" si="43"/>
        <v>31</v>
      </c>
      <c r="AA190" s="432">
        <f t="shared" ca="1" si="44"/>
        <v>8</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August</v>
      </c>
      <c r="V191" s="184"/>
      <c r="W191" s="179"/>
      <c r="X191" s="430">
        <f t="shared" ca="1" si="55"/>
        <v>42582</v>
      </c>
      <c r="Y191" s="568" t="str">
        <f t="shared" ca="1" si="52"/>
        <v>Sun. August , 2016</v>
      </c>
      <c r="Z191" s="431">
        <f t="shared" ca="1" si="43"/>
        <v>31</v>
      </c>
      <c r="AA191" s="432">
        <f t="shared" ca="1" si="44"/>
        <v>8</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August</v>
      </c>
      <c r="V192" s="184"/>
      <c r="W192" s="179"/>
      <c r="X192" s="430">
        <f t="shared" ca="1" si="55"/>
        <v>42582</v>
      </c>
      <c r="Y192" s="568" t="str">
        <f t="shared" ca="1" si="52"/>
        <v>Sun. August , 2016</v>
      </c>
      <c r="Z192" s="431">
        <f t="shared" ca="1" si="43"/>
        <v>31</v>
      </c>
      <c r="AA192" s="432">
        <f t="shared" ca="1" si="44"/>
        <v>8</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August</v>
      </c>
      <c r="V193" s="184"/>
      <c r="W193" s="179"/>
      <c r="X193" s="430">
        <f t="shared" ca="1" si="55"/>
        <v>42582</v>
      </c>
      <c r="Y193" s="568" t="str">
        <f t="shared" ca="1" si="52"/>
        <v>Sun. August , 2016</v>
      </c>
      <c r="Z193" s="431">
        <f t="shared" ca="1" si="43"/>
        <v>31</v>
      </c>
      <c r="AA193" s="432">
        <f t="shared" ca="1" si="44"/>
        <v>8</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August</v>
      </c>
      <c r="V194" s="184"/>
      <c r="W194" s="179"/>
      <c r="X194" s="430">
        <f t="shared" ca="1" si="55"/>
        <v>42582</v>
      </c>
      <c r="Y194" s="568" t="str">
        <f t="shared" ca="1" si="52"/>
        <v>Sun. August , 2016</v>
      </c>
      <c r="Z194" s="431">
        <f t="shared" ca="1" si="43"/>
        <v>31</v>
      </c>
      <c r="AA194" s="432">
        <f t="shared" ca="1" si="44"/>
        <v>8</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387" priority="5" stopIfTrue="1">
      <formula>($D20=$D21)</formula>
    </cfRule>
  </conditionalFormatting>
  <conditionalFormatting sqref="AC20:AE194 AK20:AK194 AQ20:AR194 U18 X20:Z194">
    <cfRule type="cellIs" dxfId="386" priority="6" stopIfTrue="1" operator="notEqual">
      <formula>U17</formula>
    </cfRule>
  </conditionalFormatting>
  <conditionalFormatting sqref="B20:B194">
    <cfRule type="expression" dxfId="385" priority="7" stopIfTrue="1">
      <formula>($G20="- -")</formula>
    </cfRule>
  </conditionalFormatting>
  <conditionalFormatting sqref="BI10:BI12 BF11:BF12">
    <cfRule type="expression" dxfId="384" priority="8" stopIfTrue="1">
      <formula>LEN($AA9)&gt;4</formula>
    </cfRule>
    <cfRule type="expression" dxfId="383" priority="9" stopIfTrue="1">
      <formula>(LEN($C$9)=0)</formula>
    </cfRule>
  </conditionalFormatting>
  <conditionalFormatting sqref="BJ10:BN12">
    <cfRule type="expression" dxfId="382" priority="10" stopIfTrue="1">
      <formula>LEN($AA9)&gt;4</formula>
    </cfRule>
    <cfRule type="expression" dxfId="381" priority="11" stopIfTrue="1">
      <formula>(LEN(E$9)=0)</formula>
    </cfRule>
  </conditionalFormatting>
  <conditionalFormatting sqref="R20:R194">
    <cfRule type="expression" dxfId="380" priority="12" stopIfTrue="1">
      <formula>OR($G20=$G19,$D20=$D19)</formula>
    </cfRule>
    <cfRule type="expression" dxfId="379" priority="13" stopIfTrue="1">
      <formula>"ND($G21&lt;&gt;""- -"",$G21&lt;&gt;TEXT(X21,""Dddd, Mmmm dd, Yyyy""))"</formula>
    </cfRule>
    <cfRule type="expression" dxfId="378" priority="14" stopIfTrue="1">
      <formula>($AI20=1)</formula>
    </cfRule>
  </conditionalFormatting>
  <conditionalFormatting sqref="C20:C194">
    <cfRule type="expression" dxfId="377" priority="15" stopIfTrue="1">
      <formula>($X$16=$X$14)</formula>
    </cfRule>
    <cfRule type="expression" dxfId="376" priority="16" stopIfTrue="1">
      <formula>($AV20=1)</formula>
    </cfRule>
    <cfRule type="expression" dxfId="375" priority="17" stopIfTrue="1">
      <formula>AND(D20=1+D19,G20=X20)</formula>
    </cfRule>
  </conditionalFormatting>
  <conditionalFormatting sqref="D20">
    <cfRule type="expression" dxfId="374" priority="18" stopIfTrue="1">
      <formula>OR($G20=$G19,$D20=$D19)</formula>
    </cfRule>
    <cfRule type="expression" dxfId="373" priority="19" stopIfTrue="1">
      <formula>AND($G20&lt;&gt;"- -",$G20&lt;&gt;$Y20)</formula>
    </cfRule>
    <cfRule type="expression" dxfId="372" priority="20" stopIfTrue="1">
      <formula>($AI20=1)</formula>
    </cfRule>
  </conditionalFormatting>
  <conditionalFormatting sqref="E20:G20">
    <cfRule type="expression" dxfId="371" priority="21" stopIfTrue="1">
      <formula>OR($G20=$G19,$D20=$D19)</formula>
    </cfRule>
    <cfRule type="expression" dxfId="370" priority="22" stopIfTrue="1">
      <formula>AND($G20&lt;&gt;"- -",$G20&lt;&gt;$Y20)</formula>
    </cfRule>
    <cfRule type="expression" dxfId="369" priority="23" stopIfTrue="1">
      <formula>($AI20+$AX20&gt;0)</formula>
    </cfRule>
  </conditionalFormatting>
  <conditionalFormatting sqref="V5:V7 U6:U7 J6">
    <cfRule type="expression" dxfId="368" priority="24" stopIfTrue="1">
      <formula>OR($AC$7,$AC$6,#REF!)</formula>
    </cfRule>
  </conditionalFormatting>
  <conditionalFormatting sqref="U5">
    <cfRule type="expression" dxfId="367" priority="25" stopIfTrue="1">
      <formula>OR($AC$7,$AC$6)</formula>
    </cfRule>
  </conditionalFormatting>
  <conditionalFormatting sqref="V19">
    <cfRule type="cellIs" dxfId="366" priority="26" stopIfTrue="1" operator="equal">
      <formula>1</formula>
    </cfRule>
  </conditionalFormatting>
  <conditionalFormatting sqref="BJ13:BN13 R16:R17">
    <cfRule type="cellIs" dxfId="365" priority="27" stopIfTrue="1" operator="equal">
      <formula>0</formula>
    </cfRule>
  </conditionalFormatting>
  <conditionalFormatting sqref="AP20:AP194">
    <cfRule type="cellIs" dxfId="364" priority="28" stopIfTrue="1" operator="lessThan">
      <formula>999</formula>
    </cfRule>
  </conditionalFormatting>
  <conditionalFormatting sqref="BE19:BF19 K18:L18">
    <cfRule type="expression" dxfId="363" priority="29" stopIfTrue="1">
      <formula>($K$19=$AL$7)</formula>
    </cfRule>
  </conditionalFormatting>
  <conditionalFormatting sqref="BE20:BF20">
    <cfRule type="expression" dxfId="362" priority="30" stopIfTrue="1">
      <formula>($K$19=$AL$7)</formula>
    </cfRule>
  </conditionalFormatting>
  <conditionalFormatting sqref="AB7">
    <cfRule type="expression" dxfId="361" priority="31" stopIfTrue="1">
      <formula>$AC$7</formula>
    </cfRule>
  </conditionalFormatting>
  <conditionalFormatting sqref="AB6">
    <cfRule type="expression" dxfId="360" priority="32" stopIfTrue="1">
      <formula>$AC$6</formula>
    </cfRule>
  </conditionalFormatting>
  <conditionalFormatting sqref="AK5:BO6">
    <cfRule type="cellIs" dxfId="359" priority="33" stopIfTrue="1" operator="equal">
      <formula>0</formula>
    </cfRule>
  </conditionalFormatting>
  <conditionalFormatting sqref="AJ16:AJ17 AJ20:AJ194">
    <cfRule type="cellIs" dxfId="358" priority="34" stopIfTrue="1" operator="greaterThan">
      <formula>0</formula>
    </cfRule>
  </conditionalFormatting>
  <conditionalFormatting sqref="AF20:AG194">
    <cfRule type="cellIs" dxfId="357" priority="35" stopIfTrue="1" operator="greaterThan">
      <formula>1</formula>
    </cfRule>
  </conditionalFormatting>
  <conditionalFormatting sqref="AV20:AV194">
    <cfRule type="cellIs" dxfId="356" priority="36" stopIfTrue="1" operator="equal">
      <formula>1</formula>
    </cfRule>
  </conditionalFormatting>
  <conditionalFormatting sqref="AU20:AU194">
    <cfRule type="expression" dxfId="355" priority="37" stopIfTrue="1">
      <formula>LEN(AU20)&gt;2</formula>
    </cfRule>
  </conditionalFormatting>
  <conditionalFormatting sqref="AK2:BO2">
    <cfRule type="cellIs" dxfId="354" priority="38" stopIfTrue="1" operator="equal">
      <formula>0</formula>
    </cfRule>
  </conditionalFormatting>
  <conditionalFormatting sqref="D18:G19">
    <cfRule type="expression" dxfId="353" priority="39" stopIfTrue="1">
      <formula>($AB$16&lt;2)</formula>
    </cfRule>
  </conditionalFormatting>
  <conditionalFormatting sqref="B18">
    <cfRule type="expression" dxfId="352" priority="40" stopIfTrue="1">
      <formula>(B18&gt;DATE(2000+$Y$2,$AA$21+1,1)-DATE(2000+$Y$2,$AA$21,1))</formula>
    </cfRule>
  </conditionalFormatting>
  <conditionalFormatting sqref="U201:AB201">
    <cfRule type="expression" dxfId="351" priority="41" stopIfTrue="1">
      <formula>(LEN($X$11)&gt;4)</formula>
    </cfRule>
  </conditionalFormatting>
  <conditionalFormatting sqref="N19:Q19 BH20:BK20">
    <cfRule type="cellIs" dxfId="350" priority="42" stopIfTrue="1" operator="equal">
      <formula>0</formula>
    </cfRule>
    <cfRule type="expression" dxfId="349" priority="43" stopIfTrue="1">
      <formula>($AJ$2=$AF$5)</formula>
    </cfRule>
  </conditionalFormatting>
  <conditionalFormatting sqref="M19 BG20">
    <cfRule type="cellIs" dxfId="348" priority="44" stopIfTrue="1" operator="equal">
      <formula>0</formula>
    </cfRule>
    <cfRule type="expression" dxfId="347" priority="45" stopIfTrue="1">
      <formula>($AJ$2=$AF$5)</formula>
    </cfRule>
  </conditionalFormatting>
  <conditionalFormatting sqref="C17">
    <cfRule type="cellIs" dxfId="346" priority="46" stopIfTrue="1" operator="equal">
      <formula>"X"</formula>
    </cfRule>
  </conditionalFormatting>
  <conditionalFormatting sqref="B16:J16">
    <cfRule type="expression" dxfId="345" priority="47" stopIfTrue="1">
      <formula>AND($AJ$2=$AF$5,$X$16=$X$13)</formula>
    </cfRule>
  </conditionalFormatting>
  <conditionalFormatting sqref="AW20:AW194">
    <cfRule type="cellIs" dxfId="344" priority="48" stopIfTrue="1" operator="equal">
      <formula>0</formula>
    </cfRule>
  </conditionalFormatting>
  <conditionalFormatting sqref="AB20:AB194">
    <cfRule type="cellIs" dxfId="343" priority="49" stopIfTrue="1" operator="greaterThan">
      <formula>0</formula>
    </cfRule>
    <cfRule type="cellIs" dxfId="342" priority="50" stopIfTrue="1" operator="lessThan">
      <formula>0</formula>
    </cfRule>
  </conditionalFormatting>
  <conditionalFormatting sqref="J7">
    <cfRule type="cellIs" dxfId="341" priority="51" stopIfTrue="1" operator="lessThan">
      <formula>0</formula>
    </cfRule>
  </conditionalFormatting>
  <conditionalFormatting sqref="N20:Q194">
    <cfRule type="expression" dxfId="340" priority="52" stopIfTrue="1">
      <formula>OR($AW20=0,$AV20=1,$AG20=99,$AJ$2=$AF$5)</formula>
    </cfRule>
  </conditionalFormatting>
  <conditionalFormatting sqref="M20:M194">
    <cfRule type="expression" dxfId="339" priority="53" stopIfTrue="1">
      <formula>OR($AJ$2=$AF$5,$AW20=0,$AV20=1,$AG20=99)</formula>
    </cfRule>
    <cfRule type="cellIs" dxfId="338" priority="54" stopIfTrue="1" operator="lessThan">
      <formula>0</formula>
    </cfRule>
    <cfRule type="expression" dxfId="337" priority="55" stopIfTrue="1">
      <formula>($D19=$D20)</formula>
    </cfRule>
  </conditionalFormatting>
  <conditionalFormatting sqref="BM20:BN194">
    <cfRule type="cellIs" dxfId="336" priority="56" stopIfTrue="1" operator="notEqual">
      <formula>1</formula>
    </cfRule>
  </conditionalFormatting>
  <conditionalFormatting sqref="L35:L194">
    <cfRule type="expression" dxfId="335" priority="57" stopIfTrue="1">
      <formula>OR($AJ$2=$AF$5,$AW35=0,$AV35=1,$AG35=99)</formula>
    </cfRule>
    <cfRule type="expression" dxfId="334" priority="58" stopIfTrue="1">
      <formula>AND(ISNUMBER(L35),OR(AND(L35&lt;K34,B35&gt;1),K35&gt;L35,$BN35&lt;&gt;1))</formula>
    </cfRule>
  </conditionalFormatting>
  <conditionalFormatting sqref="K35:K194">
    <cfRule type="expression" dxfId="333" priority="59" stopIfTrue="1">
      <formula>OR($AJ$2=$AF$5,$AW35=0,$AV35=1,$AG35=99)</formula>
    </cfRule>
    <cfRule type="expression" dxfId="332" priority="60" stopIfTrue="1">
      <formula>AND(ISNUMBER(K35),OR(K35&lt;L34,K35&gt;L35,$BM35&lt;&gt;1))</formula>
    </cfRule>
  </conditionalFormatting>
  <conditionalFormatting sqref="B13:B15">
    <cfRule type="expression" dxfId="331" priority="61" stopIfTrue="1">
      <formula>AND($AJ$2=$AF$5,$X$16=$X$13)</formula>
    </cfRule>
  </conditionalFormatting>
  <conditionalFormatting sqref="D21:D194">
    <cfRule type="expression" dxfId="330" priority="62" stopIfTrue="1">
      <formula>OR($G21=$G20,$D21=$D20)</formula>
    </cfRule>
    <cfRule type="expression" dxfId="329" priority="63" stopIfTrue="1">
      <formula>AND($G21&lt;&gt;"- -",$G21&lt;&gt;$Y21)</formula>
    </cfRule>
    <cfRule type="expression" dxfId="328" priority="64" stopIfTrue="1">
      <formula>($AI21=1)</formula>
    </cfRule>
  </conditionalFormatting>
  <conditionalFormatting sqref="E21:G194">
    <cfRule type="expression" dxfId="327" priority="65" stopIfTrue="1">
      <formula>OR($G21=$G20,$D21=$D20)</formula>
    </cfRule>
    <cfRule type="expression" dxfId="326" priority="66" stopIfTrue="1">
      <formula>AND($G21&lt;&gt;"- -",$G21&lt;&gt;$Y21)</formula>
    </cfRule>
    <cfRule type="expression" dxfId="325" priority="67" stopIfTrue="1">
      <formula>($AI21+$AX21&gt;0)</formula>
    </cfRule>
  </conditionalFormatting>
  <conditionalFormatting sqref="L20:L34">
    <cfRule type="expression" dxfId="324" priority="68" stopIfTrue="1">
      <formula>OR($AJ$2=$AF$5,$AW20=0,$AV20=1,$AG20=99)</formula>
    </cfRule>
    <cfRule type="expression" dxfId="323" priority="69" stopIfTrue="1">
      <formula>AND(ISNUMBER(L20),OR(AND(L20&lt;K19,B20&gt;1),K20&gt;L20))</formula>
    </cfRule>
  </conditionalFormatting>
  <conditionalFormatting sqref="K20:K34">
    <cfRule type="expression" dxfId="322" priority="70" stopIfTrue="1">
      <formula>OR($AJ$2=$AF$5,$AW20=0,$AV20=1,$AG20=99)</formula>
    </cfRule>
    <cfRule type="expression" dxfId="321" priority="71" stopIfTrue="1">
      <formula>AND(ISNUMBER(K20),ISNUMBER(L20),OR(K20&lt;L19,K20&gt;L20))</formula>
    </cfRule>
  </conditionalFormatting>
  <conditionalFormatting sqref="C9:J9">
    <cfRule type="expression" dxfId="320" priority="72" stopIfTrue="1">
      <formula>AND(ISNUMBER(C$9),ISNUMBER(C10),(C$9&gt;C$10))</formula>
    </cfRule>
  </conditionalFormatting>
  <conditionalFormatting sqref="E8:F8">
    <cfRule type="expression" dxfId="319" priority="73" stopIfTrue="1">
      <formula>(BJ$13&gt;0)</formula>
    </cfRule>
    <cfRule type="expression" dxfId="318" priority="74" stopIfTrue="1">
      <formula>AND(ISNUMBER(E$9),ISNUMBER(E10),(E$9&gt;E$10))</formula>
    </cfRule>
  </conditionalFormatting>
  <conditionalFormatting sqref="G8:J8">
    <cfRule type="expression" dxfId="317" priority="75" stopIfTrue="1">
      <formula>(BK$13&gt;0)</formula>
    </cfRule>
    <cfRule type="expression" dxfId="316" priority="76" stopIfTrue="1">
      <formula>AND(ISNUMBER(G$9),ISNUMBER(G10),(G$9&gt;G$10))</formula>
    </cfRule>
  </conditionalFormatting>
  <conditionalFormatting sqref="H6:I7">
    <cfRule type="expression" dxfId="315" priority="77" stopIfTrue="1">
      <formula>AND(ISNUMBER($H$7),$H$7&lt;$I$7)</formula>
    </cfRule>
  </conditionalFormatting>
  <conditionalFormatting sqref="C10:J10">
    <cfRule type="expression" dxfId="314"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C:\Users\ABLACK~1\AppData\Local\Temp\notesF3B52A\[pwc-electronic-car-log-2016-02-en.xlsx]09</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09</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September,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September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9</v>
      </c>
      <c r="AE6" s="204" t="str">
        <f ca="1">TEXT(DATE($AE$7,$AD$6,1),"Mmmm, YYYY")</f>
        <v>September, 2016</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42613</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September,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September</v>
      </c>
      <c r="V18" s="652" t="str">
        <f ca="1">AE6</f>
        <v>September,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September</v>
      </c>
      <c r="V19" s="652" t="str">
        <f ca="1">U19&amp;" "&amp;Year_four_digits</f>
        <v>September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Thu. September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September</v>
      </c>
      <c r="V20" s="179"/>
      <c r="W20" s="179"/>
      <c r="X20" s="430">
        <f ca="1">$AE$8+D20</f>
        <v>42614</v>
      </c>
      <c r="Y20" s="568" t="str">
        <f ca="1">IF(Y14="f",T20&amp;". "&amp;" "&amp;R20&amp;" "&amp;U20&amp;" "&amp;$AE$7,T20&amp;". "&amp;U20&amp;" "&amp;R20&amp;", "&amp;$AE$7)</f>
        <v>Thu. September 1, 2016</v>
      </c>
      <c r="Z20" s="431">
        <f t="shared" ref="Z20:Z83" ca="1" si="4">MIN(R20,$AF$5)</f>
        <v>1</v>
      </c>
      <c r="AA20" s="432">
        <f t="shared" ref="AA20:AA83" ca="1" si="5">$AD$6</f>
        <v>9</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Wed</v>
      </c>
      <c r="U21" s="249" t="str">
        <f t="shared" ref="U21:U84" ca="1" si="13">$U$19</f>
        <v>September</v>
      </c>
      <c r="V21" s="184"/>
      <c r="W21" s="179"/>
      <c r="X21" s="430">
        <f ca="1">$AE$8+D21</f>
        <v>42613</v>
      </c>
      <c r="Y21" s="568" t="str">
        <f t="shared" ref="Y21:Y84" ca="1" si="14">IF(Y15="f",T21&amp;". "&amp;" "&amp;R21&amp;" "&amp;U21&amp;" "&amp;$AE$7,T21&amp;". "&amp;U21&amp;" "&amp;R21&amp;", "&amp;$AE$7)</f>
        <v>Wed. September , 2016</v>
      </c>
      <c r="Z21" s="431">
        <f t="shared" ca="1" si="4"/>
        <v>30</v>
      </c>
      <c r="AA21" s="432">
        <f t="shared" ca="1" si="5"/>
        <v>9</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September</v>
      </c>
      <c r="V22" s="184"/>
      <c r="W22" s="179"/>
      <c r="X22" s="430">
        <f t="shared" ref="X22:X85" ca="1" si="17">$AE$8+D22</f>
        <v>42613</v>
      </c>
      <c r="Y22" s="568" t="str">
        <f t="shared" ca="1" si="14"/>
        <v>Wed. September , 2016</v>
      </c>
      <c r="Z22" s="431">
        <f t="shared" ca="1" si="4"/>
        <v>30</v>
      </c>
      <c r="AA22" s="432">
        <f t="shared" ca="1" si="5"/>
        <v>9</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Wed</v>
      </c>
      <c r="U23" s="249" t="str">
        <f t="shared" ca="1" si="13"/>
        <v>September</v>
      </c>
      <c r="V23" s="184"/>
      <c r="W23" s="179"/>
      <c r="X23" s="430">
        <f t="shared" ca="1" si="17"/>
        <v>42613</v>
      </c>
      <c r="Y23" s="568" t="str">
        <f t="shared" ca="1" si="14"/>
        <v>Wed. September , 2016</v>
      </c>
      <c r="Z23" s="431">
        <f t="shared" ca="1" si="4"/>
        <v>30</v>
      </c>
      <c r="AA23" s="432">
        <f t="shared" ca="1" si="5"/>
        <v>9</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September</v>
      </c>
      <c r="V24" s="184"/>
      <c r="W24" s="179"/>
      <c r="X24" s="430">
        <f t="shared" ca="1" si="17"/>
        <v>42613</v>
      </c>
      <c r="Y24" s="568" t="str">
        <f t="shared" ca="1" si="14"/>
        <v>Wed. September , 2016</v>
      </c>
      <c r="Z24" s="431">
        <f t="shared" ca="1" si="4"/>
        <v>30</v>
      </c>
      <c r="AA24" s="432">
        <f t="shared" ca="1" si="5"/>
        <v>9</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September</v>
      </c>
      <c r="V25" s="184"/>
      <c r="W25" s="179"/>
      <c r="X25" s="430">
        <f t="shared" ca="1" si="17"/>
        <v>42613</v>
      </c>
      <c r="Y25" s="568" t="str">
        <f t="shared" ca="1" si="14"/>
        <v>Wed. September , 2016</v>
      </c>
      <c r="Z25" s="431">
        <f t="shared" ca="1" si="4"/>
        <v>30</v>
      </c>
      <c r="AA25" s="432">
        <f t="shared" ca="1" si="5"/>
        <v>9</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September</v>
      </c>
      <c r="V26" s="184"/>
      <c r="W26" s="179"/>
      <c r="X26" s="430">
        <f t="shared" ca="1" si="17"/>
        <v>42613</v>
      </c>
      <c r="Y26" s="568" t="str">
        <f t="shared" ca="1" si="14"/>
        <v>Wed. September , 2016</v>
      </c>
      <c r="Z26" s="431">
        <f t="shared" ca="1" si="4"/>
        <v>30</v>
      </c>
      <c r="AA26" s="432">
        <f t="shared" ca="1" si="5"/>
        <v>9</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September</v>
      </c>
      <c r="V27" s="184"/>
      <c r="W27" s="179"/>
      <c r="X27" s="430">
        <f t="shared" ca="1" si="17"/>
        <v>42613</v>
      </c>
      <c r="Y27" s="568" t="str">
        <f t="shared" ca="1" si="14"/>
        <v>Wed. September , 2016</v>
      </c>
      <c r="Z27" s="431">
        <f t="shared" ca="1" si="4"/>
        <v>30</v>
      </c>
      <c r="AA27" s="432">
        <f t="shared" ca="1" si="5"/>
        <v>9</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September</v>
      </c>
      <c r="V28" s="184"/>
      <c r="W28" s="179"/>
      <c r="X28" s="430">
        <f t="shared" ca="1" si="17"/>
        <v>42613</v>
      </c>
      <c r="Y28" s="568" t="str">
        <f t="shared" ca="1" si="14"/>
        <v>Wed. September , 2016</v>
      </c>
      <c r="Z28" s="431">
        <f t="shared" ca="1" si="4"/>
        <v>30</v>
      </c>
      <c r="AA28" s="432">
        <f t="shared" ca="1" si="5"/>
        <v>9</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September</v>
      </c>
      <c r="V29" s="184"/>
      <c r="W29" s="179"/>
      <c r="X29" s="430">
        <f t="shared" ca="1" si="17"/>
        <v>42613</v>
      </c>
      <c r="Y29" s="568" t="str">
        <f t="shared" ca="1" si="14"/>
        <v>Wed. September , 2016</v>
      </c>
      <c r="Z29" s="431">
        <f t="shared" ca="1" si="4"/>
        <v>30</v>
      </c>
      <c r="AA29" s="432">
        <f t="shared" ca="1" si="5"/>
        <v>9</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September</v>
      </c>
      <c r="V30" s="184"/>
      <c r="W30" s="179"/>
      <c r="X30" s="430">
        <f t="shared" ca="1" si="17"/>
        <v>42613</v>
      </c>
      <c r="Y30" s="568" t="str">
        <f t="shared" ca="1" si="14"/>
        <v>Wed. September , 2016</v>
      </c>
      <c r="Z30" s="431">
        <f t="shared" ca="1" si="4"/>
        <v>30</v>
      </c>
      <c r="AA30" s="432">
        <f t="shared" ca="1" si="5"/>
        <v>9</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September</v>
      </c>
      <c r="V31" s="184"/>
      <c r="W31" s="179"/>
      <c r="X31" s="430">
        <f t="shared" ca="1" si="17"/>
        <v>42613</v>
      </c>
      <c r="Y31" s="568" t="str">
        <f t="shared" ca="1" si="14"/>
        <v>Wed. September , 2016</v>
      </c>
      <c r="Z31" s="431">
        <f t="shared" ca="1" si="4"/>
        <v>30</v>
      </c>
      <c r="AA31" s="432">
        <f t="shared" ca="1" si="5"/>
        <v>9</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September</v>
      </c>
      <c r="V32" s="184"/>
      <c r="W32" s="179"/>
      <c r="X32" s="430">
        <f t="shared" ca="1" si="17"/>
        <v>42613</v>
      </c>
      <c r="Y32" s="568" t="str">
        <f t="shared" ca="1" si="14"/>
        <v>Wed. September , 2016</v>
      </c>
      <c r="Z32" s="431">
        <f t="shared" ca="1" si="4"/>
        <v>30</v>
      </c>
      <c r="AA32" s="432">
        <f t="shared" ca="1" si="5"/>
        <v>9</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September</v>
      </c>
      <c r="V33" s="184"/>
      <c r="W33" s="179"/>
      <c r="X33" s="430">
        <f t="shared" ca="1" si="17"/>
        <v>42613</v>
      </c>
      <c r="Y33" s="568" t="str">
        <f t="shared" ca="1" si="14"/>
        <v>Wed. September , 2016</v>
      </c>
      <c r="Z33" s="431">
        <f t="shared" ca="1" si="4"/>
        <v>30</v>
      </c>
      <c r="AA33" s="432">
        <f t="shared" ca="1" si="5"/>
        <v>9</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September</v>
      </c>
      <c r="V34" s="184"/>
      <c r="W34" s="179"/>
      <c r="X34" s="430">
        <f t="shared" ca="1" si="17"/>
        <v>42613</v>
      </c>
      <c r="Y34" s="568" t="str">
        <f t="shared" ca="1" si="14"/>
        <v>Wed. September , 2016</v>
      </c>
      <c r="Z34" s="431">
        <f t="shared" ca="1" si="4"/>
        <v>30</v>
      </c>
      <c r="AA34" s="432">
        <f t="shared" ca="1" si="5"/>
        <v>9</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September</v>
      </c>
      <c r="V35" s="184"/>
      <c r="W35" s="179"/>
      <c r="X35" s="430">
        <f t="shared" ca="1" si="17"/>
        <v>42613</v>
      </c>
      <c r="Y35" s="568" t="str">
        <f t="shared" ca="1" si="14"/>
        <v>Wed. September , 2016</v>
      </c>
      <c r="Z35" s="431">
        <f t="shared" ca="1" si="4"/>
        <v>30</v>
      </c>
      <c r="AA35" s="432">
        <f t="shared" ca="1" si="5"/>
        <v>9</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September</v>
      </c>
      <c r="V36" s="184"/>
      <c r="W36" s="179"/>
      <c r="X36" s="430">
        <f t="shared" ca="1" si="17"/>
        <v>42613</v>
      </c>
      <c r="Y36" s="568" t="str">
        <f t="shared" ca="1" si="14"/>
        <v>Wed. September , 2016</v>
      </c>
      <c r="Z36" s="431">
        <f t="shared" ca="1" si="4"/>
        <v>30</v>
      </c>
      <c r="AA36" s="432">
        <f t="shared" ca="1" si="5"/>
        <v>9</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September</v>
      </c>
      <c r="V37" s="184"/>
      <c r="W37" s="179"/>
      <c r="X37" s="430">
        <f t="shared" ca="1" si="17"/>
        <v>42613</v>
      </c>
      <c r="Y37" s="568" t="str">
        <f t="shared" ca="1" si="14"/>
        <v>Wed. September , 2016</v>
      </c>
      <c r="Z37" s="431">
        <f t="shared" ca="1" si="4"/>
        <v>30</v>
      </c>
      <c r="AA37" s="432">
        <f t="shared" ca="1" si="5"/>
        <v>9</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September</v>
      </c>
      <c r="V38" s="184"/>
      <c r="W38" s="179"/>
      <c r="X38" s="430">
        <f t="shared" ca="1" si="17"/>
        <v>42613</v>
      </c>
      <c r="Y38" s="568" t="str">
        <f t="shared" ca="1" si="14"/>
        <v>Wed. September , 2016</v>
      </c>
      <c r="Z38" s="431">
        <f t="shared" ca="1" si="4"/>
        <v>30</v>
      </c>
      <c r="AA38" s="432">
        <f t="shared" ca="1" si="5"/>
        <v>9</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September</v>
      </c>
      <c r="V39" s="184"/>
      <c r="W39" s="179"/>
      <c r="X39" s="430">
        <f t="shared" ca="1" si="17"/>
        <v>42613</v>
      </c>
      <c r="Y39" s="568" t="str">
        <f t="shared" ca="1" si="14"/>
        <v>Wed. September , 2016</v>
      </c>
      <c r="Z39" s="431">
        <f t="shared" ca="1" si="4"/>
        <v>30</v>
      </c>
      <c r="AA39" s="432">
        <f t="shared" ca="1" si="5"/>
        <v>9</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September</v>
      </c>
      <c r="V40" s="184"/>
      <c r="W40" s="179"/>
      <c r="X40" s="430">
        <f t="shared" ca="1" si="17"/>
        <v>42613</v>
      </c>
      <c r="Y40" s="568" t="str">
        <f t="shared" ca="1" si="14"/>
        <v>Wed. September , 2016</v>
      </c>
      <c r="Z40" s="431">
        <f t="shared" ca="1" si="4"/>
        <v>30</v>
      </c>
      <c r="AA40" s="432">
        <f t="shared" ca="1" si="5"/>
        <v>9</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September</v>
      </c>
      <c r="V41" s="184"/>
      <c r="W41" s="179"/>
      <c r="X41" s="430">
        <f t="shared" ca="1" si="17"/>
        <v>42613</v>
      </c>
      <c r="Y41" s="568" t="str">
        <f t="shared" ca="1" si="14"/>
        <v>Wed. September , 2016</v>
      </c>
      <c r="Z41" s="431">
        <f t="shared" ca="1" si="4"/>
        <v>30</v>
      </c>
      <c r="AA41" s="432">
        <f t="shared" ca="1" si="5"/>
        <v>9</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September</v>
      </c>
      <c r="V42" s="184"/>
      <c r="W42" s="179"/>
      <c r="X42" s="430">
        <f t="shared" ca="1" si="17"/>
        <v>42613</v>
      </c>
      <c r="Y42" s="568" t="str">
        <f t="shared" ca="1" si="14"/>
        <v>Wed. September , 2016</v>
      </c>
      <c r="Z42" s="431">
        <f t="shared" ca="1" si="4"/>
        <v>30</v>
      </c>
      <c r="AA42" s="432">
        <f t="shared" ca="1" si="5"/>
        <v>9</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September</v>
      </c>
      <c r="V43" s="184"/>
      <c r="W43" s="179"/>
      <c r="X43" s="430">
        <f t="shared" ca="1" si="17"/>
        <v>42613</v>
      </c>
      <c r="Y43" s="568" t="str">
        <f t="shared" ca="1" si="14"/>
        <v>Wed. September , 2016</v>
      </c>
      <c r="Z43" s="431">
        <f t="shared" ca="1" si="4"/>
        <v>30</v>
      </c>
      <c r="AA43" s="432">
        <f t="shared" ca="1" si="5"/>
        <v>9</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September</v>
      </c>
      <c r="V44" s="184"/>
      <c r="W44" s="179"/>
      <c r="X44" s="430">
        <f t="shared" ca="1" si="17"/>
        <v>42613</v>
      </c>
      <c r="Y44" s="568" t="str">
        <f t="shared" ca="1" si="14"/>
        <v>Wed. September , 2016</v>
      </c>
      <c r="Z44" s="431">
        <f t="shared" ca="1" si="4"/>
        <v>30</v>
      </c>
      <c r="AA44" s="432">
        <f t="shared" ca="1" si="5"/>
        <v>9</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September</v>
      </c>
      <c r="V45" s="184"/>
      <c r="W45" s="179"/>
      <c r="X45" s="430">
        <f t="shared" ca="1" si="17"/>
        <v>42613</v>
      </c>
      <c r="Y45" s="568" t="str">
        <f t="shared" ca="1" si="14"/>
        <v>Wed. September , 2016</v>
      </c>
      <c r="Z45" s="431">
        <f t="shared" ca="1" si="4"/>
        <v>30</v>
      </c>
      <c r="AA45" s="432">
        <f t="shared" ca="1" si="5"/>
        <v>9</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September</v>
      </c>
      <c r="V46" s="184"/>
      <c r="W46" s="179"/>
      <c r="X46" s="430">
        <f t="shared" ca="1" si="17"/>
        <v>42613</v>
      </c>
      <c r="Y46" s="568" t="str">
        <f t="shared" ca="1" si="14"/>
        <v>Wed. September , 2016</v>
      </c>
      <c r="Z46" s="431">
        <f t="shared" ca="1" si="4"/>
        <v>30</v>
      </c>
      <c r="AA46" s="432">
        <f t="shared" ca="1" si="5"/>
        <v>9</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September</v>
      </c>
      <c r="V47" s="184"/>
      <c r="W47" s="179"/>
      <c r="X47" s="430">
        <f t="shared" ca="1" si="17"/>
        <v>42613</v>
      </c>
      <c r="Y47" s="568" t="str">
        <f t="shared" ca="1" si="14"/>
        <v>Wed. September , 2016</v>
      </c>
      <c r="Z47" s="431">
        <f t="shared" ca="1" si="4"/>
        <v>30</v>
      </c>
      <c r="AA47" s="432">
        <f t="shared" ca="1" si="5"/>
        <v>9</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September</v>
      </c>
      <c r="V48" s="184"/>
      <c r="W48" s="179"/>
      <c r="X48" s="430">
        <f t="shared" ca="1" si="17"/>
        <v>42613</v>
      </c>
      <c r="Y48" s="568" t="str">
        <f t="shared" ca="1" si="14"/>
        <v>Wed. September , 2016</v>
      </c>
      <c r="Z48" s="431">
        <f t="shared" ca="1" si="4"/>
        <v>30</v>
      </c>
      <c r="AA48" s="432">
        <f t="shared" ca="1" si="5"/>
        <v>9</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September</v>
      </c>
      <c r="V49" s="184"/>
      <c r="W49" s="179"/>
      <c r="X49" s="430">
        <f t="shared" ca="1" si="17"/>
        <v>42613</v>
      </c>
      <c r="Y49" s="568" t="str">
        <f t="shared" ca="1" si="14"/>
        <v>Wed. September , 2016</v>
      </c>
      <c r="Z49" s="431">
        <f t="shared" ca="1" si="4"/>
        <v>30</v>
      </c>
      <c r="AA49" s="432">
        <f t="shared" ca="1" si="5"/>
        <v>9</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September</v>
      </c>
      <c r="V50" s="184"/>
      <c r="W50" s="179"/>
      <c r="X50" s="430">
        <f t="shared" ca="1" si="17"/>
        <v>42613</v>
      </c>
      <c r="Y50" s="568" t="str">
        <f t="shared" ca="1" si="14"/>
        <v>Wed. September , 2016</v>
      </c>
      <c r="Z50" s="431">
        <f t="shared" ca="1" si="4"/>
        <v>30</v>
      </c>
      <c r="AA50" s="432">
        <f t="shared" ca="1" si="5"/>
        <v>9</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September</v>
      </c>
      <c r="V51" s="184"/>
      <c r="W51" s="179"/>
      <c r="X51" s="430">
        <f t="shared" ca="1" si="17"/>
        <v>42613</v>
      </c>
      <c r="Y51" s="568" t="str">
        <f t="shared" ca="1" si="14"/>
        <v>Wed. September , 2016</v>
      </c>
      <c r="Z51" s="431">
        <f t="shared" ca="1" si="4"/>
        <v>30</v>
      </c>
      <c r="AA51" s="432">
        <f t="shared" ca="1" si="5"/>
        <v>9</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September</v>
      </c>
      <c r="V52" s="184"/>
      <c r="W52" s="179"/>
      <c r="X52" s="430">
        <f t="shared" ca="1" si="17"/>
        <v>42613</v>
      </c>
      <c r="Y52" s="568" t="str">
        <f t="shared" ca="1" si="14"/>
        <v>Wed. September , 2016</v>
      </c>
      <c r="Z52" s="431">
        <f t="shared" ca="1" si="4"/>
        <v>30</v>
      </c>
      <c r="AA52" s="432">
        <f t="shared" ca="1" si="5"/>
        <v>9</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September</v>
      </c>
      <c r="V53" s="184"/>
      <c r="W53" s="179"/>
      <c r="X53" s="430">
        <f t="shared" ca="1" si="17"/>
        <v>42613</v>
      </c>
      <c r="Y53" s="568" t="str">
        <f t="shared" ca="1" si="14"/>
        <v>Wed. September , 2016</v>
      </c>
      <c r="Z53" s="431">
        <f t="shared" ca="1" si="4"/>
        <v>30</v>
      </c>
      <c r="AA53" s="432">
        <f t="shared" ca="1" si="5"/>
        <v>9</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September</v>
      </c>
      <c r="V54" s="184"/>
      <c r="W54" s="179"/>
      <c r="X54" s="430">
        <f t="shared" ca="1" si="17"/>
        <v>42613</v>
      </c>
      <c r="Y54" s="568" t="str">
        <f t="shared" ca="1" si="14"/>
        <v>Wed. September , 2016</v>
      </c>
      <c r="Z54" s="431">
        <f t="shared" ca="1" si="4"/>
        <v>30</v>
      </c>
      <c r="AA54" s="432">
        <f t="shared" ca="1" si="5"/>
        <v>9</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September</v>
      </c>
      <c r="V55" s="184"/>
      <c r="W55" s="179"/>
      <c r="X55" s="430">
        <f t="shared" ca="1" si="17"/>
        <v>42613</v>
      </c>
      <c r="Y55" s="568" t="str">
        <f t="shared" ca="1" si="14"/>
        <v>Wed. September , 2016</v>
      </c>
      <c r="Z55" s="431">
        <f t="shared" ca="1" si="4"/>
        <v>30</v>
      </c>
      <c r="AA55" s="432">
        <f t="shared" ca="1" si="5"/>
        <v>9</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September</v>
      </c>
      <c r="V56" s="184"/>
      <c r="W56" s="179"/>
      <c r="X56" s="430">
        <f t="shared" ca="1" si="17"/>
        <v>42613</v>
      </c>
      <c r="Y56" s="568" t="str">
        <f t="shared" ca="1" si="14"/>
        <v>Wed. September , 2016</v>
      </c>
      <c r="Z56" s="431">
        <f t="shared" ca="1" si="4"/>
        <v>30</v>
      </c>
      <c r="AA56" s="432">
        <f t="shared" ca="1" si="5"/>
        <v>9</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September</v>
      </c>
      <c r="V57" s="184"/>
      <c r="W57" s="179"/>
      <c r="X57" s="430">
        <f t="shared" ca="1" si="17"/>
        <v>42613</v>
      </c>
      <c r="Y57" s="568" t="str">
        <f t="shared" ca="1" si="14"/>
        <v>Wed. September , 2016</v>
      </c>
      <c r="Z57" s="431">
        <f t="shared" ca="1" si="4"/>
        <v>30</v>
      </c>
      <c r="AA57" s="432">
        <f t="shared" ca="1" si="5"/>
        <v>9</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September</v>
      </c>
      <c r="V58" s="184"/>
      <c r="W58" s="179"/>
      <c r="X58" s="430">
        <f t="shared" ca="1" si="17"/>
        <v>42613</v>
      </c>
      <c r="Y58" s="568" t="str">
        <f t="shared" ca="1" si="14"/>
        <v>Wed. September , 2016</v>
      </c>
      <c r="Z58" s="431">
        <f t="shared" ca="1" si="4"/>
        <v>30</v>
      </c>
      <c r="AA58" s="432">
        <f t="shared" ca="1" si="5"/>
        <v>9</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September</v>
      </c>
      <c r="V59" s="184"/>
      <c r="W59" s="179"/>
      <c r="X59" s="430">
        <f t="shared" ca="1" si="17"/>
        <v>42613</v>
      </c>
      <c r="Y59" s="568" t="str">
        <f t="shared" ca="1" si="14"/>
        <v>Wed. September , 2016</v>
      </c>
      <c r="Z59" s="431">
        <f t="shared" ca="1" si="4"/>
        <v>30</v>
      </c>
      <c r="AA59" s="432">
        <f t="shared" ca="1" si="5"/>
        <v>9</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September</v>
      </c>
      <c r="V60" s="184"/>
      <c r="W60" s="179"/>
      <c r="X60" s="430">
        <f t="shared" ca="1" si="17"/>
        <v>42613</v>
      </c>
      <c r="Y60" s="568" t="str">
        <f t="shared" ca="1" si="14"/>
        <v>Wed. September , 2016</v>
      </c>
      <c r="Z60" s="431">
        <f t="shared" ca="1" si="4"/>
        <v>30</v>
      </c>
      <c r="AA60" s="432">
        <f t="shared" ca="1" si="5"/>
        <v>9</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September</v>
      </c>
      <c r="V61" s="184"/>
      <c r="W61" s="179"/>
      <c r="X61" s="430">
        <f t="shared" ca="1" si="17"/>
        <v>42613</v>
      </c>
      <c r="Y61" s="568" t="str">
        <f t="shared" ca="1" si="14"/>
        <v>Wed. September , 2016</v>
      </c>
      <c r="Z61" s="431">
        <f t="shared" ca="1" si="4"/>
        <v>30</v>
      </c>
      <c r="AA61" s="432">
        <f t="shared" ca="1" si="5"/>
        <v>9</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September</v>
      </c>
      <c r="V62" s="184"/>
      <c r="W62" s="179"/>
      <c r="X62" s="430">
        <f t="shared" ca="1" si="17"/>
        <v>42613</v>
      </c>
      <c r="Y62" s="568" t="str">
        <f t="shared" ca="1" si="14"/>
        <v>Wed. September , 2016</v>
      </c>
      <c r="Z62" s="431">
        <f t="shared" ca="1" si="4"/>
        <v>30</v>
      </c>
      <c r="AA62" s="432">
        <f t="shared" ca="1" si="5"/>
        <v>9</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September</v>
      </c>
      <c r="V63" s="184"/>
      <c r="W63" s="179"/>
      <c r="X63" s="430">
        <f t="shared" ca="1" si="17"/>
        <v>42613</v>
      </c>
      <c r="Y63" s="568" t="str">
        <f t="shared" ca="1" si="14"/>
        <v>Wed. September , 2016</v>
      </c>
      <c r="Z63" s="431">
        <f t="shared" ca="1" si="4"/>
        <v>30</v>
      </c>
      <c r="AA63" s="432">
        <f t="shared" ca="1" si="5"/>
        <v>9</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September</v>
      </c>
      <c r="V64" s="184"/>
      <c r="W64" s="179"/>
      <c r="X64" s="430">
        <f t="shared" ca="1" si="17"/>
        <v>42613</v>
      </c>
      <c r="Y64" s="568" t="str">
        <f t="shared" ca="1" si="14"/>
        <v>Wed. September , 2016</v>
      </c>
      <c r="Z64" s="431">
        <f t="shared" ca="1" si="4"/>
        <v>30</v>
      </c>
      <c r="AA64" s="432">
        <f t="shared" ca="1" si="5"/>
        <v>9</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September</v>
      </c>
      <c r="V65" s="184"/>
      <c r="W65" s="179"/>
      <c r="X65" s="430">
        <f t="shared" ca="1" si="17"/>
        <v>42613</v>
      </c>
      <c r="Y65" s="568" t="str">
        <f t="shared" ca="1" si="14"/>
        <v>Wed. September , 2016</v>
      </c>
      <c r="Z65" s="431">
        <f t="shared" ca="1" si="4"/>
        <v>30</v>
      </c>
      <c r="AA65" s="432">
        <f t="shared" ca="1" si="5"/>
        <v>9</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September</v>
      </c>
      <c r="V66" s="184"/>
      <c r="W66" s="179"/>
      <c r="X66" s="430">
        <f t="shared" ca="1" si="17"/>
        <v>42613</v>
      </c>
      <c r="Y66" s="568" t="str">
        <f t="shared" ca="1" si="14"/>
        <v>Wed. September , 2016</v>
      </c>
      <c r="Z66" s="431">
        <f t="shared" ca="1" si="4"/>
        <v>30</v>
      </c>
      <c r="AA66" s="432">
        <f t="shared" ca="1" si="5"/>
        <v>9</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September</v>
      </c>
      <c r="V67" s="184"/>
      <c r="W67" s="179"/>
      <c r="X67" s="430">
        <f t="shared" ca="1" si="17"/>
        <v>42613</v>
      </c>
      <c r="Y67" s="568" t="str">
        <f t="shared" ca="1" si="14"/>
        <v>Wed. September , 2016</v>
      </c>
      <c r="Z67" s="431">
        <f t="shared" ca="1" si="4"/>
        <v>30</v>
      </c>
      <c r="AA67" s="432">
        <f t="shared" ca="1" si="5"/>
        <v>9</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September</v>
      </c>
      <c r="V68" s="184"/>
      <c r="W68" s="179"/>
      <c r="X68" s="430">
        <f t="shared" ca="1" si="17"/>
        <v>42613</v>
      </c>
      <c r="Y68" s="568" t="str">
        <f t="shared" ca="1" si="14"/>
        <v>Wed. September , 2016</v>
      </c>
      <c r="Z68" s="431">
        <f t="shared" ca="1" si="4"/>
        <v>30</v>
      </c>
      <c r="AA68" s="432">
        <f t="shared" ca="1" si="5"/>
        <v>9</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September</v>
      </c>
      <c r="V69" s="184"/>
      <c r="W69" s="179"/>
      <c r="X69" s="430">
        <f t="shared" ca="1" si="17"/>
        <v>42613</v>
      </c>
      <c r="Y69" s="568" t="str">
        <f t="shared" ca="1" si="14"/>
        <v>Wed. September , 2016</v>
      </c>
      <c r="Z69" s="431">
        <f t="shared" ca="1" si="4"/>
        <v>30</v>
      </c>
      <c r="AA69" s="432">
        <f t="shared" ca="1" si="5"/>
        <v>9</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September</v>
      </c>
      <c r="V70" s="184"/>
      <c r="W70" s="179"/>
      <c r="X70" s="430">
        <f t="shared" ca="1" si="17"/>
        <v>42613</v>
      </c>
      <c r="Y70" s="568" t="str">
        <f t="shared" ca="1" si="14"/>
        <v>Wed. September , 2016</v>
      </c>
      <c r="Z70" s="431">
        <f t="shared" ca="1" si="4"/>
        <v>30</v>
      </c>
      <c r="AA70" s="432">
        <f t="shared" ca="1" si="5"/>
        <v>9</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September</v>
      </c>
      <c r="V71" s="184"/>
      <c r="W71" s="179"/>
      <c r="X71" s="430">
        <f t="shared" ca="1" si="17"/>
        <v>42613</v>
      </c>
      <c r="Y71" s="568" t="str">
        <f t="shared" ca="1" si="14"/>
        <v>Wed. September , 2016</v>
      </c>
      <c r="Z71" s="431">
        <f t="shared" ca="1" si="4"/>
        <v>30</v>
      </c>
      <c r="AA71" s="432">
        <f t="shared" ca="1" si="5"/>
        <v>9</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September</v>
      </c>
      <c r="V72" s="184"/>
      <c r="W72" s="179"/>
      <c r="X72" s="430">
        <f t="shared" ca="1" si="17"/>
        <v>42613</v>
      </c>
      <c r="Y72" s="568" t="str">
        <f t="shared" ca="1" si="14"/>
        <v>Wed. September , 2016</v>
      </c>
      <c r="Z72" s="431">
        <f t="shared" ca="1" si="4"/>
        <v>30</v>
      </c>
      <c r="AA72" s="432">
        <f t="shared" ca="1" si="5"/>
        <v>9</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September</v>
      </c>
      <c r="V73" s="184"/>
      <c r="W73" s="179"/>
      <c r="X73" s="430">
        <f t="shared" ca="1" si="17"/>
        <v>42613</v>
      </c>
      <c r="Y73" s="568" t="str">
        <f t="shared" ca="1" si="14"/>
        <v>Wed. September , 2016</v>
      </c>
      <c r="Z73" s="431">
        <f t="shared" ca="1" si="4"/>
        <v>30</v>
      </c>
      <c r="AA73" s="432">
        <f t="shared" ca="1" si="5"/>
        <v>9</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September</v>
      </c>
      <c r="V74" s="184"/>
      <c r="W74" s="179"/>
      <c r="X74" s="430">
        <f t="shared" ca="1" si="17"/>
        <v>42613</v>
      </c>
      <c r="Y74" s="568" t="str">
        <f t="shared" ca="1" si="14"/>
        <v>Wed. September , 2016</v>
      </c>
      <c r="Z74" s="431">
        <f t="shared" ca="1" si="4"/>
        <v>30</v>
      </c>
      <c r="AA74" s="432">
        <f t="shared" ca="1" si="5"/>
        <v>9</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September</v>
      </c>
      <c r="V75" s="184"/>
      <c r="W75" s="179"/>
      <c r="X75" s="430">
        <f t="shared" ca="1" si="17"/>
        <v>42613</v>
      </c>
      <c r="Y75" s="568" t="str">
        <f t="shared" ca="1" si="14"/>
        <v>Wed. September , 2016</v>
      </c>
      <c r="Z75" s="431">
        <f t="shared" ca="1" si="4"/>
        <v>30</v>
      </c>
      <c r="AA75" s="432">
        <f t="shared" ca="1" si="5"/>
        <v>9</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September</v>
      </c>
      <c r="V76" s="184"/>
      <c r="W76" s="179"/>
      <c r="X76" s="430">
        <f t="shared" ca="1" si="17"/>
        <v>42613</v>
      </c>
      <c r="Y76" s="568" t="str">
        <f t="shared" ca="1" si="14"/>
        <v>Wed. September , 2016</v>
      </c>
      <c r="Z76" s="431">
        <f t="shared" ca="1" si="4"/>
        <v>30</v>
      </c>
      <c r="AA76" s="432">
        <f t="shared" ca="1" si="5"/>
        <v>9</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September</v>
      </c>
      <c r="V77" s="184"/>
      <c r="W77" s="179"/>
      <c r="X77" s="430">
        <f t="shared" ca="1" si="17"/>
        <v>42613</v>
      </c>
      <c r="Y77" s="568" t="str">
        <f t="shared" ca="1" si="14"/>
        <v>Wed. September , 2016</v>
      </c>
      <c r="Z77" s="431">
        <f t="shared" ca="1" si="4"/>
        <v>30</v>
      </c>
      <c r="AA77" s="432">
        <f t="shared" ca="1" si="5"/>
        <v>9</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September</v>
      </c>
      <c r="V78" s="184"/>
      <c r="W78" s="179"/>
      <c r="X78" s="430">
        <f t="shared" ca="1" si="17"/>
        <v>42613</v>
      </c>
      <c r="Y78" s="568" t="str">
        <f t="shared" ca="1" si="14"/>
        <v>Wed. September , 2016</v>
      </c>
      <c r="Z78" s="431">
        <f t="shared" ca="1" si="4"/>
        <v>30</v>
      </c>
      <c r="AA78" s="432">
        <f t="shared" ca="1" si="5"/>
        <v>9</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September</v>
      </c>
      <c r="V79" s="184"/>
      <c r="W79" s="179"/>
      <c r="X79" s="430">
        <f t="shared" ca="1" si="17"/>
        <v>42613</v>
      </c>
      <c r="Y79" s="568" t="str">
        <f t="shared" ca="1" si="14"/>
        <v>Wed. September , 2016</v>
      </c>
      <c r="Z79" s="431">
        <f t="shared" ca="1" si="4"/>
        <v>30</v>
      </c>
      <c r="AA79" s="432">
        <f t="shared" ca="1" si="5"/>
        <v>9</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September</v>
      </c>
      <c r="V80" s="184"/>
      <c r="W80" s="179"/>
      <c r="X80" s="430">
        <f t="shared" ca="1" si="17"/>
        <v>42613</v>
      </c>
      <c r="Y80" s="568" t="str">
        <f t="shared" ca="1" si="14"/>
        <v>Wed. September , 2016</v>
      </c>
      <c r="Z80" s="431">
        <f t="shared" ca="1" si="4"/>
        <v>30</v>
      </c>
      <c r="AA80" s="432">
        <f t="shared" ca="1" si="5"/>
        <v>9</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September</v>
      </c>
      <c r="V81" s="184"/>
      <c r="W81" s="179"/>
      <c r="X81" s="430">
        <f t="shared" ca="1" si="17"/>
        <v>42613</v>
      </c>
      <c r="Y81" s="568" t="str">
        <f t="shared" ca="1" si="14"/>
        <v>Wed. September , 2016</v>
      </c>
      <c r="Z81" s="431">
        <f t="shared" ca="1" si="4"/>
        <v>30</v>
      </c>
      <c r="AA81" s="432">
        <f t="shared" ca="1" si="5"/>
        <v>9</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September</v>
      </c>
      <c r="V82" s="184"/>
      <c r="W82" s="179"/>
      <c r="X82" s="430">
        <f t="shared" ca="1" si="17"/>
        <v>42613</v>
      </c>
      <c r="Y82" s="568" t="str">
        <f t="shared" ca="1" si="14"/>
        <v>Wed. September , 2016</v>
      </c>
      <c r="Z82" s="431">
        <f t="shared" ca="1" si="4"/>
        <v>30</v>
      </c>
      <c r="AA82" s="432">
        <f t="shared" ca="1" si="5"/>
        <v>9</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September</v>
      </c>
      <c r="V83" s="184"/>
      <c r="W83" s="179"/>
      <c r="X83" s="430">
        <f t="shared" ca="1" si="17"/>
        <v>42613</v>
      </c>
      <c r="Y83" s="568" t="str">
        <f t="shared" ca="1" si="14"/>
        <v>Wed. September , 2016</v>
      </c>
      <c r="Z83" s="431">
        <f t="shared" ca="1" si="4"/>
        <v>30</v>
      </c>
      <c r="AA83" s="432">
        <f t="shared" ca="1" si="5"/>
        <v>9</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September</v>
      </c>
      <c r="V84" s="184"/>
      <c r="W84" s="179"/>
      <c r="X84" s="430">
        <f t="shared" ca="1" si="17"/>
        <v>42613</v>
      </c>
      <c r="Y84" s="568" t="str">
        <f t="shared" ca="1" si="14"/>
        <v>Wed. September , 2016</v>
      </c>
      <c r="Z84" s="431">
        <f t="shared" ref="Z84:Z147" ca="1" si="24">MIN(R84,$AF$5)</f>
        <v>30</v>
      </c>
      <c r="AA84" s="432">
        <f t="shared" ref="AA84:AA147" ca="1" si="25">$AD$6</f>
        <v>9</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September</v>
      </c>
      <c r="V85" s="184"/>
      <c r="W85" s="179"/>
      <c r="X85" s="430">
        <f t="shared" ca="1" si="17"/>
        <v>42613</v>
      </c>
      <c r="Y85" s="568" t="str">
        <f t="shared" ref="Y85:Y148" ca="1" si="33">IF(Y79="f",T85&amp;". "&amp;" "&amp;R85&amp;" "&amp;U85&amp;" "&amp;$AE$7,T85&amp;". "&amp;U85&amp;" "&amp;R85&amp;", "&amp;$AE$7)</f>
        <v>Wed. September , 2016</v>
      </c>
      <c r="Z85" s="431">
        <f t="shared" ca="1" si="24"/>
        <v>30</v>
      </c>
      <c r="AA85" s="432">
        <f t="shared" ca="1" si="25"/>
        <v>9</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September</v>
      </c>
      <c r="V86" s="184"/>
      <c r="W86" s="179"/>
      <c r="X86" s="430">
        <f t="shared" ref="X86:X149" ca="1" si="36">$AE$8+D86</f>
        <v>42613</v>
      </c>
      <c r="Y86" s="568" t="str">
        <f t="shared" ca="1" si="33"/>
        <v>Wed. September , 2016</v>
      </c>
      <c r="Z86" s="431">
        <f t="shared" ca="1" si="24"/>
        <v>30</v>
      </c>
      <c r="AA86" s="432">
        <f t="shared" ca="1" si="25"/>
        <v>9</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September</v>
      </c>
      <c r="V87" s="184"/>
      <c r="W87" s="179"/>
      <c r="X87" s="430">
        <f t="shared" ca="1" si="36"/>
        <v>42613</v>
      </c>
      <c r="Y87" s="568" t="str">
        <f t="shared" ca="1" si="33"/>
        <v>Wed. September , 2016</v>
      </c>
      <c r="Z87" s="431">
        <f t="shared" ca="1" si="24"/>
        <v>30</v>
      </c>
      <c r="AA87" s="432">
        <f t="shared" ca="1" si="25"/>
        <v>9</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September</v>
      </c>
      <c r="V88" s="184"/>
      <c r="W88" s="179"/>
      <c r="X88" s="430">
        <f t="shared" ca="1" si="36"/>
        <v>42613</v>
      </c>
      <c r="Y88" s="568" t="str">
        <f t="shared" ca="1" si="33"/>
        <v>Wed. September , 2016</v>
      </c>
      <c r="Z88" s="431">
        <f t="shared" ca="1" si="24"/>
        <v>30</v>
      </c>
      <c r="AA88" s="432">
        <f t="shared" ca="1" si="25"/>
        <v>9</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September</v>
      </c>
      <c r="V89" s="184"/>
      <c r="W89" s="179"/>
      <c r="X89" s="430">
        <f t="shared" ca="1" si="36"/>
        <v>42613</v>
      </c>
      <c r="Y89" s="568" t="str">
        <f t="shared" ca="1" si="33"/>
        <v>Wed. September , 2016</v>
      </c>
      <c r="Z89" s="431">
        <f t="shared" ca="1" si="24"/>
        <v>30</v>
      </c>
      <c r="AA89" s="432">
        <f t="shared" ca="1" si="25"/>
        <v>9</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September</v>
      </c>
      <c r="V90" s="184"/>
      <c r="W90" s="179"/>
      <c r="X90" s="430">
        <f t="shared" ca="1" si="36"/>
        <v>42613</v>
      </c>
      <c r="Y90" s="568" t="str">
        <f t="shared" ca="1" si="33"/>
        <v>Wed. September , 2016</v>
      </c>
      <c r="Z90" s="431">
        <f t="shared" ca="1" si="24"/>
        <v>30</v>
      </c>
      <c r="AA90" s="432">
        <f t="shared" ca="1" si="25"/>
        <v>9</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September</v>
      </c>
      <c r="V91" s="184"/>
      <c r="W91" s="179"/>
      <c r="X91" s="430">
        <f t="shared" ca="1" si="36"/>
        <v>42613</v>
      </c>
      <c r="Y91" s="568" t="str">
        <f t="shared" ca="1" si="33"/>
        <v>Wed. September , 2016</v>
      </c>
      <c r="Z91" s="431">
        <f t="shared" ca="1" si="24"/>
        <v>30</v>
      </c>
      <c r="AA91" s="432">
        <f t="shared" ca="1" si="25"/>
        <v>9</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September</v>
      </c>
      <c r="V92" s="184"/>
      <c r="W92" s="179"/>
      <c r="X92" s="430">
        <f t="shared" ca="1" si="36"/>
        <v>42613</v>
      </c>
      <c r="Y92" s="568" t="str">
        <f t="shared" ca="1" si="33"/>
        <v>Wed. September , 2016</v>
      </c>
      <c r="Z92" s="431">
        <f t="shared" ca="1" si="24"/>
        <v>30</v>
      </c>
      <c r="AA92" s="432">
        <f t="shared" ca="1" si="25"/>
        <v>9</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September</v>
      </c>
      <c r="V93" s="184"/>
      <c r="W93" s="179"/>
      <c r="X93" s="430">
        <f t="shared" ca="1" si="36"/>
        <v>42613</v>
      </c>
      <c r="Y93" s="568" t="str">
        <f t="shared" ca="1" si="33"/>
        <v>Wed. September , 2016</v>
      </c>
      <c r="Z93" s="431">
        <f t="shared" ca="1" si="24"/>
        <v>30</v>
      </c>
      <c r="AA93" s="432">
        <f t="shared" ca="1" si="25"/>
        <v>9</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September</v>
      </c>
      <c r="V94" s="184"/>
      <c r="W94" s="179"/>
      <c r="X94" s="430">
        <f t="shared" ca="1" si="36"/>
        <v>42613</v>
      </c>
      <c r="Y94" s="568" t="str">
        <f t="shared" ca="1" si="33"/>
        <v>Wed. September , 2016</v>
      </c>
      <c r="Z94" s="431">
        <f t="shared" ca="1" si="24"/>
        <v>30</v>
      </c>
      <c r="AA94" s="432">
        <f t="shared" ca="1" si="25"/>
        <v>9</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September</v>
      </c>
      <c r="V95" s="184"/>
      <c r="W95" s="179"/>
      <c r="X95" s="430">
        <f t="shared" ca="1" si="36"/>
        <v>42613</v>
      </c>
      <c r="Y95" s="568" t="str">
        <f t="shared" ca="1" si="33"/>
        <v>Wed. September , 2016</v>
      </c>
      <c r="Z95" s="431">
        <f t="shared" ca="1" si="24"/>
        <v>30</v>
      </c>
      <c r="AA95" s="432">
        <f t="shared" ca="1" si="25"/>
        <v>9</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September</v>
      </c>
      <c r="V96" s="184"/>
      <c r="W96" s="179"/>
      <c r="X96" s="430">
        <f t="shared" ca="1" si="36"/>
        <v>42613</v>
      </c>
      <c r="Y96" s="568" t="str">
        <f t="shared" ca="1" si="33"/>
        <v>Wed. September , 2016</v>
      </c>
      <c r="Z96" s="431">
        <f t="shared" ca="1" si="24"/>
        <v>30</v>
      </c>
      <c r="AA96" s="432">
        <f t="shared" ca="1" si="25"/>
        <v>9</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September</v>
      </c>
      <c r="V97" s="184"/>
      <c r="W97" s="179"/>
      <c r="X97" s="430">
        <f t="shared" ca="1" si="36"/>
        <v>42613</v>
      </c>
      <c r="Y97" s="568" t="str">
        <f t="shared" ca="1" si="33"/>
        <v>Wed. September , 2016</v>
      </c>
      <c r="Z97" s="431">
        <f t="shared" ca="1" si="24"/>
        <v>30</v>
      </c>
      <c r="AA97" s="432">
        <f t="shared" ca="1" si="25"/>
        <v>9</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September</v>
      </c>
      <c r="V98" s="184"/>
      <c r="W98" s="179"/>
      <c r="X98" s="430">
        <f t="shared" ca="1" si="36"/>
        <v>42613</v>
      </c>
      <c r="Y98" s="568" t="str">
        <f t="shared" ca="1" si="33"/>
        <v>Wed. September , 2016</v>
      </c>
      <c r="Z98" s="431">
        <f t="shared" ca="1" si="24"/>
        <v>30</v>
      </c>
      <c r="AA98" s="432">
        <f t="shared" ca="1" si="25"/>
        <v>9</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September</v>
      </c>
      <c r="V99" s="184"/>
      <c r="W99" s="179"/>
      <c r="X99" s="430">
        <f t="shared" ca="1" si="36"/>
        <v>42613</v>
      </c>
      <c r="Y99" s="568" t="str">
        <f t="shared" ca="1" si="33"/>
        <v>Wed. September , 2016</v>
      </c>
      <c r="Z99" s="431">
        <f t="shared" ca="1" si="24"/>
        <v>30</v>
      </c>
      <c r="AA99" s="432">
        <f t="shared" ca="1" si="25"/>
        <v>9</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September</v>
      </c>
      <c r="V100" s="184"/>
      <c r="W100" s="179"/>
      <c r="X100" s="430">
        <f t="shared" ca="1" si="36"/>
        <v>42613</v>
      </c>
      <c r="Y100" s="568" t="str">
        <f t="shared" ca="1" si="33"/>
        <v>Wed. September , 2016</v>
      </c>
      <c r="Z100" s="431">
        <f t="shared" ca="1" si="24"/>
        <v>30</v>
      </c>
      <c r="AA100" s="432">
        <f t="shared" ca="1" si="25"/>
        <v>9</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September</v>
      </c>
      <c r="V101" s="184"/>
      <c r="W101" s="179"/>
      <c r="X101" s="430">
        <f t="shared" ca="1" si="36"/>
        <v>42613</v>
      </c>
      <c r="Y101" s="568" t="str">
        <f t="shared" ca="1" si="33"/>
        <v>Wed. September , 2016</v>
      </c>
      <c r="Z101" s="431">
        <f t="shared" ca="1" si="24"/>
        <v>30</v>
      </c>
      <c r="AA101" s="432">
        <f t="shared" ca="1" si="25"/>
        <v>9</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September</v>
      </c>
      <c r="V102" s="184"/>
      <c r="W102" s="179"/>
      <c r="X102" s="430">
        <f t="shared" ca="1" si="36"/>
        <v>42613</v>
      </c>
      <c r="Y102" s="568" t="str">
        <f t="shared" ca="1" si="33"/>
        <v>Wed. September , 2016</v>
      </c>
      <c r="Z102" s="431">
        <f t="shared" ca="1" si="24"/>
        <v>30</v>
      </c>
      <c r="AA102" s="432">
        <f t="shared" ca="1" si="25"/>
        <v>9</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September</v>
      </c>
      <c r="V103" s="184"/>
      <c r="W103" s="179"/>
      <c r="X103" s="430">
        <f t="shared" ca="1" si="36"/>
        <v>42613</v>
      </c>
      <c r="Y103" s="568" t="str">
        <f t="shared" ca="1" si="33"/>
        <v>Wed. September , 2016</v>
      </c>
      <c r="Z103" s="431">
        <f t="shared" ca="1" si="24"/>
        <v>30</v>
      </c>
      <c r="AA103" s="432">
        <f t="shared" ca="1" si="25"/>
        <v>9</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September</v>
      </c>
      <c r="V104" s="184"/>
      <c r="W104" s="179"/>
      <c r="X104" s="430">
        <f t="shared" ca="1" si="36"/>
        <v>42613</v>
      </c>
      <c r="Y104" s="568" t="str">
        <f t="shared" ca="1" si="33"/>
        <v>Wed. September , 2016</v>
      </c>
      <c r="Z104" s="431">
        <f t="shared" ca="1" si="24"/>
        <v>30</v>
      </c>
      <c r="AA104" s="432">
        <f t="shared" ca="1" si="25"/>
        <v>9</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September</v>
      </c>
      <c r="V105" s="184"/>
      <c r="W105" s="179"/>
      <c r="X105" s="430">
        <f t="shared" ca="1" si="36"/>
        <v>42613</v>
      </c>
      <c r="Y105" s="568" t="str">
        <f t="shared" ca="1" si="33"/>
        <v>Wed. September , 2016</v>
      </c>
      <c r="Z105" s="431">
        <f t="shared" ca="1" si="24"/>
        <v>30</v>
      </c>
      <c r="AA105" s="432">
        <f t="shared" ca="1" si="25"/>
        <v>9</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September</v>
      </c>
      <c r="V106" s="184"/>
      <c r="W106" s="179"/>
      <c r="X106" s="430">
        <f t="shared" ca="1" si="36"/>
        <v>42613</v>
      </c>
      <c r="Y106" s="568" t="str">
        <f t="shared" ca="1" si="33"/>
        <v>Wed. September , 2016</v>
      </c>
      <c r="Z106" s="431">
        <f t="shared" ca="1" si="24"/>
        <v>30</v>
      </c>
      <c r="AA106" s="432">
        <f t="shared" ca="1" si="25"/>
        <v>9</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September</v>
      </c>
      <c r="V107" s="184"/>
      <c r="W107" s="179"/>
      <c r="X107" s="430">
        <f t="shared" ca="1" si="36"/>
        <v>42613</v>
      </c>
      <c r="Y107" s="568" t="str">
        <f t="shared" ca="1" si="33"/>
        <v>Wed. September , 2016</v>
      </c>
      <c r="Z107" s="431">
        <f t="shared" ca="1" si="24"/>
        <v>30</v>
      </c>
      <c r="AA107" s="432">
        <f t="shared" ca="1" si="25"/>
        <v>9</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September</v>
      </c>
      <c r="V108" s="184"/>
      <c r="W108" s="179"/>
      <c r="X108" s="430">
        <f t="shared" ca="1" si="36"/>
        <v>42613</v>
      </c>
      <c r="Y108" s="568" t="str">
        <f t="shared" ca="1" si="33"/>
        <v>Wed. September , 2016</v>
      </c>
      <c r="Z108" s="431">
        <f t="shared" ca="1" si="24"/>
        <v>30</v>
      </c>
      <c r="AA108" s="432">
        <f t="shared" ca="1" si="25"/>
        <v>9</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September</v>
      </c>
      <c r="V109" s="184"/>
      <c r="W109" s="179"/>
      <c r="X109" s="430">
        <f t="shared" ca="1" si="36"/>
        <v>42613</v>
      </c>
      <c r="Y109" s="568" t="str">
        <f t="shared" ca="1" si="33"/>
        <v>Wed. September , 2016</v>
      </c>
      <c r="Z109" s="431">
        <f t="shared" ca="1" si="24"/>
        <v>30</v>
      </c>
      <c r="AA109" s="432">
        <f t="shared" ca="1" si="25"/>
        <v>9</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September</v>
      </c>
      <c r="V110" s="184"/>
      <c r="W110" s="179"/>
      <c r="X110" s="430">
        <f t="shared" ca="1" si="36"/>
        <v>42613</v>
      </c>
      <c r="Y110" s="568" t="str">
        <f t="shared" ca="1" si="33"/>
        <v>Wed. September , 2016</v>
      </c>
      <c r="Z110" s="431">
        <f t="shared" ca="1" si="24"/>
        <v>30</v>
      </c>
      <c r="AA110" s="432">
        <f t="shared" ca="1" si="25"/>
        <v>9</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September</v>
      </c>
      <c r="V111" s="184"/>
      <c r="W111" s="179"/>
      <c r="X111" s="430">
        <f t="shared" ca="1" si="36"/>
        <v>42613</v>
      </c>
      <c r="Y111" s="568" t="str">
        <f t="shared" ca="1" si="33"/>
        <v>Wed. September , 2016</v>
      </c>
      <c r="Z111" s="431">
        <f t="shared" ca="1" si="24"/>
        <v>30</v>
      </c>
      <c r="AA111" s="432">
        <f t="shared" ca="1" si="25"/>
        <v>9</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September</v>
      </c>
      <c r="V112" s="184"/>
      <c r="W112" s="179"/>
      <c r="X112" s="430">
        <f t="shared" ca="1" si="36"/>
        <v>42613</v>
      </c>
      <c r="Y112" s="568" t="str">
        <f t="shared" ca="1" si="33"/>
        <v>Wed. September , 2016</v>
      </c>
      <c r="Z112" s="431">
        <f t="shared" ca="1" si="24"/>
        <v>30</v>
      </c>
      <c r="AA112" s="432">
        <f t="shared" ca="1" si="25"/>
        <v>9</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September</v>
      </c>
      <c r="V113" s="184"/>
      <c r="W113" s="179"/>
      <c r="X113" s="430">
        <f t="shared" ca="1" si="36"/>
        <v>42613</v>
      </c>
      <c r="Y113" s="568" t="str">
        <f t="shared" ca="1" si="33"/>
        <v>Wed. September , 2016</v>
      </c>
      <c r="Z113" s="431">
        <f t="shared" ca="1" si="24"/>
        <v>30</v>
      </c>
      <c r="AA113" s="432">
        <f t="shared" ca="1" si="25"/>
        <v>9</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September</v>
      </c>
      <c r="V114" s="184"/>
      <c r="W114" s="179"/>
      <c r="X114" s="430">
        <f t="shared" ca="1" si="36"/>
        <v>42613</v>
      </c>
      <c r="Y114" s="568" t="str">
        <f t="shared" ca="1" si="33"/>
        <v>Wed. September , 2016</v>
      </c>
      <c r="Z114" s="431">
        <f t="shared" ca="1" si="24"/>
        <v>30</v>
      </c>
      <c r="AA114" s="432">
        <f t="shared" ca="1" si="25"/>
        <v>9</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September</v>
      </c>
      <c r="V115" s="184"/>
      <c r="W115" s="179"/>
      <c r="X115" s="430">
        <f t="shared" ca="1" si="36"/>
        <v>42613</v>
      </c>
      <c r="Y115" s="568" t="str">
        <f t="shared" ca="1" si="33"/>
        <v>Wed. September , 2016</v>
      </c>
      <c r="Z115" s="431">
        <f t="shared" ca="1" si="24"/>
        <v>30</v>
      </c>
      <c r="AA115" s="432">
        <f t="shared" ca="1" si="25"/>
        <v>9</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September</v>
      </c>
      <c r="V116" s="184"/>
      <c r="W116" s="179"/>
      <c r="X116" s="430">
        <f t="shared" ca="1" si="36"/>
        <v>42613</v>
      </c>
      <c r="Y116" s="568" t="str">
        <f t="shared" ca="1" si="33"/>
        <v>Wed. September , 2016</v>
      </c>
      <c r="Z116" s="431">
        <f t="shared" ca="1" si="24"/>
        <v>30</v>
      </c>
      <c r="AA116" s="432">
        <f t="shared" ca="1" si="25"/>
        <v>9</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September</v>
      </c>
      <c r="V117" s="184"/>
      <c r="W117" s="179"/>
      <c r="X117" s="430">
        <f t="shared" ca="1" si="36"/>
        <v>42613</v>
      </c>
      <c r="Y117" s="568" t="str">
        <f t="shared" ca="1" si="33"/>
        <v>Wed. September , 2016</v>
      </c>
      <c r="Z117" s="431">
        <f t="shared" ca="1" si="24"/>
        <v>30</v>
      </c>
      <c r="AA117" s="432">
        <f t="shared" ca="1" si="25"/>
        <v>9</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September</v>
      </c>
      <c r="V118" s="184"/>
      <c r="W118" s="179"/>
      <c r="X118" s="430">
        <f t="shared" ca="1" si="36"/>
        <v>42613</v>
      </c>
      <c r="Y118" s="568" t="str">
        <f t="shared" ca="1" si="33"/>
        <v>Wed. September , 2016</v>
      </c>
      <c r="Z118" s="431">
        <f t="shared" ca="1" si="24"/>
        <v>30</v>
      </c>
      <c r="AA118" s="432">
        <f t="shared" ca="1" si="25"/>
        <v>9</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September</v>
      </c>
      <c r="V119" s="184"/>
      <c r="W119" s="179"/>
      <c r="X119" s="430">
        <f t="shared" ca="1" si="36"/>
        <v>42613</v>
      </c>
      <c r="Y119" s="568" t="str">
        <f t="shared" ca="1" si="33"/>
        <v>Wed. September , 2016</v>
      </c>
      <c r="Z119" s="431">
        <f t="shared" ca="1" si="24"/>
        <v>30</v>
      </c>
      <c r="AA119" s="432">
        <f t="shared" ca="1" si="25"/>
        <v>9</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September</v>
      </c>
      <c r="V120" s="184"/>
      <c r="W120" s="179"/>
      <c r="X120" s="430">
        <f t="shared" ca="1" si="36"/>
        <v>42613</v>
      </c>
      <c r="Y120" s="568" t="str">
        <f t="shared" ca="1" si="33"/>
        <v>Wed. September , 2016</v>
      </c>
      <c r="Z120" s="431">
        <f t="shared" ca="1" si="24"/>
        <v>30</v>
      </c>
      <c r="AA120" s="432">
        <f t="shared" ca="1" si="25"/>
        <v>9</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September</v>
      </c>
      <c r="V121" s="184"/>
      <c r="W121" s="179"/>
      <c r="X121" s="430">
        <f t="shared" ca="1" si="36"/>
        <v>42613</v>
      </c>
      <c r="Y121" s="568" t="str">
        <f t="shared" ca="1" si="33"/>
        <v>Wed. September , 2016</v>
      </c>
      <c r="Z121" s="431">
        <f t="shared" ca="1" si="24"/>
        <v>30</v>
      </c>
      <c r="AA121" s="432">
        <f t="shared" ca="1" si="25"/>
        <v>9</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September</v>
      </c>
      <c r="V122" s="184"/>
      <c r="W122" s="179"/>
      <c r="X122" s="430">
        <f t="shared" ca="1" si="36"/>
        <v>42613</v>
      </c>
      <c r="Y122" s="568" t="str">
        <f t="shared" ca="1" si="33"/>
        <v>Wed. September , 2016</v>
      </c>
      <c r="Z122" s="431">
        <f t="shared" ca="1" si="24"/>
        <v>30</v>
      </c>
      <c r="AA122" s="432">
        <f t="shared" ca="1" si="25"/>
        <v>9</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September</v>
      </c>
      <c r="V123" s="184"/>
      <c r="W123" s="179"/>
      <c r="X123" s="430">
        <f t="shared" ca="1" si="36"/>
        <v>42613</v>
      </c>
      <c r="Y123" s="568" t="str">
        <f t="shared" ca="1" si="33"/>
        <v>Wed. September , 2016</v>
      </c>
      <c r="Z123" s="431">
        <f t="shared" ca="1" si="24"/>
        <v>30</v>
      </c>
      <c r="AA123" s="432">
        <f t="shared" ca="1" si="25"/>
        <v>9</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September</v>
      </c>
      <c r="V124" s="184"/>
      <c r="W124" s="179"/>
      <c r="X124" s="430">
        <f t="shared" ca="1" si="36"/>
        <v>42613</v>
      </c>
      <c r="Y124" s="568" t="str">
        <f t="shared" ca="1" si="33"/>
        <v>Wed. September , 2016</v>
      </c>
      <c r="Z124" s="431">
        <f t="shared" ca="1" si="24"/>
        <v>30</v>
      </c>
      <c r="AA124" s="432">
        <f t="shared" ca="1" si="25"/>
        <v>9</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September</v>
      </c>
      <c r="V125" s="184"/>
      <c r="W125" s="179"/>
      <c r="X125" s="430">
        <f t="shared" ca="1" si="36"/>
        <v>42613</v>
      </c>
      <c r="Y125" s="568" t="str">
        <f t="shared" ca="1" si="33"/>
        <v>Wed. September , 2016</v>
      </c>
      <c r="Z125" s="431">
        <f t="shared" ca="1" si="24"/>
        <v>30</v>
      </c>
      <c r="AA125" s="432">
        <f t="shared" ca="1" si="25"/>
        <v>9</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September</v>
      </c>
      <c r="V126" s="184"/>
      <c r="W126" s="179"/>
      <c r="X126" s="430">
        <f t="shared" ca="1" si="36"/>
        <v>42613</v>
      </c>
      <c r="Y126" s="568" t="str">
        <f t="shared" ca="1" si="33"/>
        <v>Wed. September , 2016</v>
      </c>
      <c r="Z126" s="431">
        <f t="shared" ca="1" si="24"/>
        <v>30</v>
      </c>
      <c r="AA126" s="432">
        <f t="shared" ca="1" si="25"/>
        <v>9</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September</v>
      </c>
      <c r="V127" s="184"/>
      <c r="W127" s="179"/>
      <c r="X127" s="430">
        <f t="shared" ca="1" si="36"/>
        <v>42613</v>
      </c>
      <c r="Y127" s="568" t="str">
        <f t="shared" ca="1" si="33"/>
        <v>Wed. September , 2016</v>
      </c>
      <c r="Z127" s="431">
        <f t="shared" ca="1" si="24"/>
        <v>30</v>
      </c>
      <c r="AA127" s="432">
        <f t="shared" ca="1" si="25"/>
        <v>9</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September</v>
      </c>
      <c r="V128" s="184"/>
      <c r="W128" s="179"/>
      <c r="X128" s="430">
        <f t="shared" ca="1" si="36"/>
        <v>42613</v>
      </c>
      <c r="Y128" s="568" t="str">
        <f t="shared" ca="1" si="33"/>
        <v>Wed. September , 2016</v>
      </c>
      <c r="Z128" s="431">
        <f t="shared" ca="1" si="24"/>
        <v>30</v>
      </c>
      <c r="AA128" s="432">
        <f t="shared" ca="1" si="25"/>
        <v>9</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September</v>
      </c>
      <c r="V129" s="184"/>
      <c r="W129" s="179"/>
      <c r="X129" s="430">
        <f t="shared" ca="1" si="36"/>
        <v>42613</v>
      </c>
      <c r="Y129" s="568" t="str">
        <f t="shared" ca="1" si="33"/>
        <v>Wed. September , 2016</v>
      </c>
      <c r="Z129" s="431">
        <f t="shared" ca="1" si="24"/>
        <v>30</v>
      </c>
      <c r="AA129" s="432">
        <f t="shared" ca="1" si="25"/>
        <v>9</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September</v>
      </c>
      <c r="V130" s="184"/>
      <c r="W130" s="179"/>
      <c r="X130" s="430">
        <f t="shared" ca="1" si="36"/>
        <v>42613</v>
      </c>
      <c r="Y130" s="568" t="str">
        <f t="shared" ca="1" si="33"/>
        <v>Wed. September , 2016</v>
      </c>
      <c r="Z130" s="431">
        <f t="shared" ca="1" si="24"/>
        <v>30</v>
      </c>
      <c r="AA130" s="432">
        <f t="shared" ca="1" si="25"/>
        <v>9</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September</v>
      </c>
      <c r="V131" s="184"/>
      <c r="W131" s="179"/>
      <c r="X131" s="430">
        <f t="shared" ca="1" si="36"/>
        <v>42613</v>
      </c>
      <c r="Y131" s="568" t="str">
        <f t="shared" ca="1" si="33"/>
        <v>Wed. September , 2016</v>
      </c>
      <c r="Z131" s="431">
        <f t="shared" ca="1" si="24"/>
        <v>30</v>
      </c>
      <c r="AA131" s="432">
        <f t="shared" ca="1" si="25"/>
        <v>9</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September</v>
      </c>
      <c r="V132" s="184"/>
      <c r="W132" s="179"/>
      <c r="X132" s="430">
        <f t="shared" ca="1" si="36"/>
        <v>42613</v>
      </c>
      <c r="Y132" s="568" t="str">
        <f t="shared" ca="1" si="33"/>
        <v>Wed. September , 2016</v>
      </c>
      <c r="Z132" s="431">
        <f t="shared" ca="1" si="24"/>
        <v>30</v>
      </c>
      <c r="AA132" s="432">
        <f t="shared" ca="1" si="25"/>
        <v>9</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September</v>
      </c>
      <c r="V133" s="184"/>
      <c r="W133" s="179"/>
      <c r="X133" s="430">
        <f t="shared" ca="1" si="36"/>
        <v>42613</v>
      </c>
      <c r="Y133" s="568" t="str">
        <f t="shared" ca="1" si="33"/>
        <v>Wed. September , 2016</v>
      </c>
      <c r="Z133" s="431">
        <f t="shared" ca="1" si="24"/>
        <v>30</v>
      </c>
      <c r="AA133" s="432">
        <f t="shared" ca="1" si="25"/>
        <v>9</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September</v>
      </c>
      <c r="V134" s="184"/>
      <c r="W134" s="179"/>
      <c r="X134" s="430">
        <f t="shared" ca="1" si="36"/>
        <v>42613</v>
      </c>
      <c r="Y134" s="568" t="str">
        <f t="shared" ca="1" si="33"/>
        <v>Wed. September , 2016</v>
      </c>
      <c r="Z134" s="431">
        <f t="shared" ca="1" si="24"/>
        <v>30</v>
      </c>
      <c r="AA134" s="432">
        <f t="shared" ca="1" si="25"/>
        <v>9</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September</v>
      </c>
      <c r="V135" s="184"/>
      <c r="W135" s="179"/>
      <c r="X135" s="430">
        <f t="shared" ca="1" si="36"/>
        <v>42613</v>
      </c>
      <c r="Y135" s="568" t="str">
        <f t="shared" ca="1" si="33"/>
        <v>Wed. September , 2016</v>
      </c>
      <c r="Z135" s="431">
        <f t="shared" ca="1" si="24"/>
        <v>30</v>
      </c>
      <c r="AA135" s="432">
        <f t="shared" ca="1" si="25"/>
        <v>9</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September</v>
      </c>
      <c r="V136" s="184"/>
      <c r="W136" s="179"/>
      <c r="X136" s="430">
        <f t="shared" ca="1" si="36"/>
        <v>42613</v>
      </c>
      <c r="Y136" s="568" t="str">
        <f t="shared" ca="1" si="33"/>
        <v>Wed. September , 2016</v>
      </c>
      <c r="Z136" s="431">
        <f t="shared" ca="1" si="24"/>
        <v>30</v>
      </c>
      <c r="AA136" s="432">
        <f t="shared" ca="1" si="25"/>
        <v>9</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September</v>
      </c>
      <c r="V137" s="184"/>
      <c r="W137" s="179"/>
      <c r="X137" s="430">
        <f t="shared" ca="1" si="36"/>
        <v>42613</v>
      </c>
      <c r="Y137" s="568" t="str">
        <f t="shared" ca="1" si="33"/>
        <v>Wed. September , 2016</v>
      </c>
      <c r="Z137" s="431">
        <f t="shared" ca="1" si="24"/>
        <v>30</v>
      </c>
      <c r="AA137" s="432">
        <f t="shared" ca="1" si="25"/>
        <v>9</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September</v>
      </c>
      <c r="V138" s="184"/>
      <c r="W138" s="179"/>
      <c r="X138" s="430">
        <f t="shared" ca="1" si="36"/>
        <v>42613</v>
      </c>
      <c r="Y138" s="568" t="str">
        <f t="shared" ca="1" si="33"/>
        <v>Wed. September , 2016</v>
      </c>
      <c r="Z138" s="431">
        <f t="shared" ca="1" si="24"/>
        <v>30</v>
      </c>
      <c r="AA138" s="432">
        <f t="shared" ca="1" si="25"/>
        <v>9</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September</v>
      </c>
      <c r="V139" s="184"/>
      <c r="W139" s="179"/>
      <c r="X139" s="430">
        <f t="shared" ca="1" si="36"/>
        <v>42613</v>
      </c>
      <c r="Y139" s="568" t="str">
        <f t="shared" ca="1" si="33"/>
        <v>Wed. September , 2016</v>
      </c>
      <c r="Z139" s="431">
        <f t="shared" ca="1" si="24"/>
        <v>30</v>
      </c>
      <c r="AA139" s="432">
        <f t="shared" ca="1" si="25"/>
        <v>9</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September</v>
      </c>
      <c r="V140" s="184"/>
      <c r="W140" s="179"/>
      <c r="X140" s="430">
        <f t="shared" ca="1" si="36"/>
        <v>42613</v>
      </c>
      <c r="Y140" s="568" t="str">
        <f t="shared" ca="1" si="33"/>
        <v>Wed. September , 2016</v>
      </c>
      <c r="Z140" s="431">
        <f t="shared" ca="1" si="24"/>
        <v>30</v>
      </c>
      <c r="AA140" s="432">
        <f t="shared" ca="1" si="25"/>
        <v>9</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September</v>
      </c>
      <c r="V141" s="184"/>
      <c r="W141" s="179"/>
      <c r="X141" s="430">
        <f t="shared" ca="1" si="36"/>
        <v>42613</v>
      </c>
      <c r="Y141" s="568" t="str">
        <f t="shared" ca="1" si="33"/>
        <v>Wed. September , 2016</v>
      </c>
      <c r="Z141" s="431">
        <f t="shared" ca="1" si="24"/>
        <v>30</v>
      </c>
      <c r="AA141" s="432">
        <f t="shared" ca="1" si="25"/>
        <v>9</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September</v>
      </c>
      <c r="V142" s="184"/>
      <c r="W142" s="179"/>
      <c r="X142" s="430">
        <f t="shared" ca="1" si="36"/>
        <v>42613</v>
      </c>
      <c r="Y142" s="568" t="str">
        <f t="shared" ca="1" si="33"/>
        <v>Wed. September , 2016</v>
      </c>
      <c r="Z142" s="431">
        <f t="shared" ca="1" si="24"/>
        <v>30</v>
      </c>
      <c r="AA142" s="432">
        <f t="shared" ca="1" si="25"/>
        <v>9</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September</v>
      </c>
      <c r="V143" s="184"/>
      <c r="W143" s="179"/>
      <c r="X143" s="430">
        <f t="shared" ca="1" si="36"/>
        <v>42613</v>
      </c>
      <c r="Y143" s="568" t="str">
        <f t="shared" ca="1" si="33"/>
        <v>Wed. September , 2016</v>
      </c>
      <c r="Z143" s="431">
        <f t="shared" ca="1" si="24"/>
        <v>30</v>
      </c>
      <c r="AA143" s="432">
        <f t="shared" ca="1" si="25"/>
        <v>9</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September</v>
      </c>
      <c r="V144" s="184"/>
      <c r="W144" s="179"/>
      <c r="X144" s="430">
        <f t="shared" ca="1" si="36"/>
        <v>42613</v>
      </c>
      <c r="Y144" s="568" t="str">
        <f t="shared" ca="1" si="33"/>
        <v>Wed. September , 2016</v>
      </c>
      <c r="Z144" s="431">
        <f t="shared" ca="1" si="24"/>
        <v>30</v>
      </c>
      <c r="AA144" s="432">
        <f t="shared" ca="1" si="25"/>
        <v>9</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September</v>
      </c>
      <c r="V145" s="184"/>
      <c r="W145" s="179"/>
      <c r="X145" s="430">
        <f t="shared" ca="1" si="36"/>
        <v>42613</v>
      </c>
      <c r="Y145" s="568" t="str">
        <f t="shared" ca="1" si="33"/>
        <v>Wed. September , 2016</v>
      </c>
      <c r="Z145" s="431">
        <f t="shared" ca="1" si="24"/>
        <v>30</v>
      </c>
      <c r="AA145" s="432">
        <f t="shared" ca="1" si="25"/>
        <v>9</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September</v>
      </c>
      <c r="V146" s="184"/>
      <c r="W146" s="179"/>
      <c r="X146" s="430">
        <f t="shared" ca="1" si="36"/>
        <v>42613</v>
      </c>
      <c r="Y146" s="568" t="str">
        <f t="shared" ca="1" si="33"/>
        <v>Wed. September , 2016</v>
      </c>
      <c r="Z146" s="431">
        <f t="shared" ca="1" si="24"/>
        <v>30</v>
      </c>
      <c r="AA146" s="432">
        <f t="shared" ca="1" si="25"/>
        <v>9</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September</v>
      </c>
      <c r="V147" s="184"/>
      <c r="W147" s="179"/>
      <c r="X147" s="430">
        <f t="shared" ca="1" si="36"/>
        <v>42613</v>
      </c>
      <c r="Y147" s="568" t="str">
        <f t="shared" ca="1" si="33"/>
        <v>Wed. September , 2016</v>
      </c>
      <c r="Z147" s="431">
        <f t="shared" ca="1" si="24"/>
        <v>30</v>
      </c>
      <c r="AA147" s="432">
        <f t="shared" ca="1" si="25"/>
        <v>9</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September</v>
      </c>
      <c r="V148" s="184"/>
      <c r="W148" s="179"/>
      <c r="X148" s="430">
        <f t="shared" ca="1" si="36"/>
        <v>42613</v>
      </c>
      <c r="Y148" s="568" t="str">
        <f t="shared" ca="1" si="33"/>
        <v>Wed. September , 2016</v>
      </c>
      <c r="Z148" s="431">
        <f t="shared" ref="Z148:Z194" ca="1" si="43">MIN(R148,$AF$5)</f>
        <v>30</v>
      </c>
      <c r="AA148" s="432">
        <f t="shared" ref="AA148:AA194" ca="1" si="44">$AD$6</f>
        <v>9</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September</v>
      </c>
      <c r="V149" s="184"/>
      <c r="W149" s="179"/>
      <c r="X149" s="430">
        <f t="shared" ca="1" si="36"/>
        <v>42613</v>
      </c>
      <c r="Y149" s="568" t="str">
        <f t="shared" ref="Y149:Y194" ca="1" si="52">IF(Y143="f",T149&amp;". "&amp;" "&amp;R149&amp;" "&amp;U149&amp;" "&amp;$AE$7,T149&amp;". "&amp;U149&amp;" "&amp;R149&amp;", "&amp;$AE$7)</f>
        <v>Wed. September , 2016</v>
      </c>
      <c r="Z149" s="431">
        <f t="shared" ca="1" si="43"/>
        <v>30</v>
      </c>
      <c r="AA149" s="432">
        <f t="shared" ca="1" si="44"/>
        <v>9</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September</v>
      </c>
      <c r="V150" s="184"/>
      <c r="W150" s="179"/>
      <c r="X150" s="430">
        <f t="shared" ref="X150:X194" ca="1" si="55">$AE$8+D150</f>
        <v>42613</v>
      </c>
      <c r="Y150" s="568" t="str">
        <f t="shared" ca="1" si="52"/>
        <v>Wed. September , 2016</v>
      </c>
      <c r="Z150" s="431">
        <f t="shared" ca="1" si="43"/>
        <v>30</v>
      </c>
      <c r="AA150" s="432">
        <f t="shared" ca="1" si="44"/>
        <v>9</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September</v>
      </c>
      <c r="V151" s="184"/>
      <c r="W151" s="179"/>
      <c r="X151" s="430">
        <f t="shared" ca="1" si="55"/>
        <v>42613</v>
      </c>
      <c r="Y151" s="568" t="str">
        <f t="shared" ca="1" si="52"/>
        <v>Wed. September , 2016</v>
      </c>
      <c r="Z151" s="431">
        <f t="shared" ca="1" si="43"/>
        <v>30</v>
      </c>
      <c r="AA151" s="432">
        <f t="shared" ca="1" si="44"/>
        <v>9</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September</v>
      </c>
      <c r="V152" s="184"/>
      <c r="W152" s="179"/>
      <c r="X152" s="430">
        <f t="shared" ca="1" si="55"/>
        <v>42613</v>
      </c>
      <c r="Y152" s="568" t="str">
        <f t="shared" ca="1" si="52"/>
        <v>Wed. September , 2016</v>
      </c>
      <c r="Z152" s="431">
        <f t="shared" ca="1" si="43"/>
        <v>30</v>
      </c>
      <c r="AA152" s="432">
        <f t="shared" ca="1" si="44"/>
        <v>9</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September</v>
      </c>
      <c r="V153" s="184"/>
      <c r="W153" s="179"/>
      <c r="X153" s="430">
        <f t="shared" ca="1" si="55"/>
        <v>42613</v>
      </c>
      <c r="Y153" s="568" t="str">
        <f t="shared" ca="1" si="52"/>
        <v>Wed. September , 2016</v>
      </c>
      <c r="Z153" s="431">
        <f t="shared" ca="1" si="43"/>
        <v>30</v>
      </c>
      <c r="AA153" s="432">
        <f t="shared" ca="1" si="44"/>
        <v>9</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September</v>
      </c>
      <c r="V154" s="184"/>
      <c r="W154" s="179"/>
      <c r="X154" s="430">
        <f t="shared" ca="1" si="55"/>
        <v>42613</v>
      </c>
      <c r="Y154" s="568" t="str">
        <f t="shared" ca="1" si="52"/>
        <v>Wed. September , 2016</v>
      </c>
      <c r="Z154" s="431">
        <f t="shared" ca="1" si="43"/>
        <v>30</v>
      </c>
      <c r="AA154" s="432">
        <f t="shared" ca="1" si="44"/>
        <v>9</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September</v>
      </c>
      <c r="V155" s="184"/>
      <c r="W155" s="179"/>
      <c r="X155" s="430">
        <f t="shared" ca="1" si="55"/>
        <v>42613</v>
      </c>
      <c r="Y155" s="568" t="str">
        <f t="shared" ca="1" si="52"/>
        <v>Wed. September , 2016</v>
      </c>
      <c r="Z155" s="431">
        <f t="shared" ca="1" si="43"/>
        <v>30</v>
      </c>
      <c r="AA155" s="432">
        <f t="shared" ca="1" si="44"/>
        <v>9</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September</v>
      </c>
      <c r="V156" s="184"/>
      <c r="W156" s="179"/>
      <c r="X156" s="430">
        <f t="shared" ca="1" si="55"/>
        <v>42613</v>
      </c>
      <c r="Y156" s="568" t="str">
        <f t="shared" ca="1" si="52"/>
        <v>Wed. September , 2016</v>
      </c>
      <c r="Z156" s="431">
        <f t="shared" ca="1" si="43"/>
        <v>30</v>
      </c>
      <c r="AA156" s="432">
        <f t="shared" ca="1" si="44"/>
        <v>9</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September</v>
      </c>
      <c r="V157" s="184"/>
      <c r="W157" s="179"/>
      <c r="X157" s="430">
        <f t="shared" ca="1" si="55"/>
        <v>42613</v>
      </c>
      <c r="Y157" s="568" t="str">
        <f t="shared" ca="1" si="52"/>
        <v>Wed. September , 2016</v>
      </c>
      <c r="Z157" s="431">
        <f t="shared" ca="1" si="43"/>
        <v>30</v>
      </c>
      <c r="AA157" s="432">
        <f t="shared" ca="1" si="44"/>
        <v>9</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September</v>
      </c>
      <c r="V158" s="184"/>
      <c r="W158" s="179"/>
      <c r="X158" s="430">
        <f t="shared" ca="1" si="55"/>
        <v>42613</v>
      </c>
      <c r="Y158" s="568" t="str">
        <f t="shared" ca="1" si="52"/>
        <v>Wed. September , 2016</v>
      </c>
      <c r="Z158" s="431">
        <f t="shared" ca="1" si="43"/>
        <v>30</v>
      </c>
      <c r="AA158" s="432">
        <f t="shared" ca="1" si="44"/>
        <v>9</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September</v>
      </c>
      <c r="V159" s="184"/>
      <c r="W159" s="179"/>
      <c r="X159" s="430">
        <f t="shared" ca="1" si="55"/>
        <v>42613</v>
      </c>
      <c r="Y159" s="568" t="str">
        <f t="shared" ca="1" si="52"/>
        <v>Wed. September , 2016</v>
      </c>
      <c r="Z159" s="431">
        <f t="shared" ca="1" si="43"/>
        <v>30</v>
      </c>
      <c r="AA159" s="432">
        <f t="shared" ca="1" si="44"/>
        <v>9</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September</v>
      </c>
      <c r="V160" s="184"/>
      <c r="W160" s="179"/>
      <c r="X160" s="430">
        <f t="shared" ca="1" si="55"/>
        <v>42613</v>
      </c>
      <c r="Y160" s="568" t="str">
        <f t="shared" ca="1" si="52"/>
        <v>Wed. September , 2016</v>
      </c>
      <c r="Z160" s="431">
        <f t="shared" ca="1" si="43"/>
        <v>30</v>
      </c>
      <c r="AA160" s="432">
        <f t="shared" ca="1" si="44"/>
        <v>9</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September</v>
      </c>
      <c r="V161" s="184"/>
      <c r="W161" s="179"/>
      <c r="X161" s="430">
        <f t="shared" ca="1" si="55"/>
        <v>42613</v>
      </c>
      <c r="Y161" s="568" t="str">
        <f t="shared" ca="1" si="52"/>
        <v>Wed. September , 2016</v>
      </c>
      <c r="Z161" s="431">
        <f t="shared" ca="1" si="43"/>
        <v>30</v>
      </c>
      <c r="AA161" s="432">
        <f t="shared" ca="1" si="44"/>
        <v>9</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September</v>
      </c>
      <c r="V162" s="184"/>
      <c r="W162" s="179"/>
      <c r="X162" s="430">
        <f t="shared" ca="1" si="55"/>
        <v>42613</v>
      </c>
      <c r="Y162" s="568" t="str">
        <f t="shared" ca="1" si="52"/>
        <v>Wed. September , 2016</v>
      </c>
      <c r="Z162" s="431">
        <f t="shared" ca="1" si="43"/>
        <v>30</v>
      </c>
      <c r="AA162" s="432">
        <f t="shared" ca="1" si="44"/>
        <v>9</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September</v>
      </c>
      <c r="V163" s="184"/>
      <c r="W163" s="179"/>
      <c r="X163" s="430">
        <f t="shared" ca="1" si="55"/>
        <v>42613</v>
      </c>
      <c r="Y163" s="568" t="str">
        <f t="shared" ca="1" si="52"/>
        <v>Wed. September , 2016</v>
      </c>
      <c r="Z163" s="431">
        <f t="shared" ca="1" si="43"/>
        <v>30</v>
      </c>
      <c r="AA163" s="432">
        <f t="shared" ca="1" si="44"/>
        <v>9</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September</v>
      </c>
      <c r="V164" s="184"/>
      <c r="W164" s="179"/>
      <c r="X164" s="430">
        <f t="shared" ca="1" si="55"/>
        <v>42613</v>
      </c>
      <c r="Y164" s="568" t="str">
        <f t="shared" ca="1" si="52"/>
        <v>Wed. September , 2016</v>
      </c>
      <c r="Z164" s="431">
        <f t="shared" ca="1" si="43"/>
        <v>30</v>
      </c>
      <c r="AA164" s="432">
        <f t="shared" ca="1" si="44"/>
        <v>9</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September</v>
      </c>
      <c r="V165" s="184"/>
      <c r="W165" s="179"/>
      <c r="X165" s="430">
        <f t="shared" ca="1" si="55"/>
        <v>42613</v>
      </c>
      <c r="Y165" s="568" t="str">
        <f t="shared" ca="1" si="52"/>
        <v>Wed. September , 2016</v>
      </c>
      <c r="Z165" s="431">
        <f t="shared" ca="1" si="43"/>
        <v>30</v>
      </c>
      <c r="AA165" s="432">
        <f t="shared" ca="1" si="44"/>
        <v>9</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September</v>
      </c>
      <c r="V166" s="184"/>
      <c r="W166" s="179"/>
      <c r="X166" s="430">
        <f t="shared" ca="1" si="55"/>
        <v>42613</v>
      </c>
      <c r="Y166" s="568" t="str">
        <f t="shared" ca="1" si="52"/>
        <v>Wed. September , 2016</v>
      </c>
      <c r="Z166" s="431">
        <f t="shared" ca="1" si="43"/>
        <v>30</v>
      </c>
      <c r="AA166" s="432">
        <f t="shared" ca="1" si="44"/>
        <v>9</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September</v>
      </c>
      <c r="V167" s="184"/>
      <c r="W167" s="179"/>
      <c r="X167" s="430">
        <f t="shared" ca="1" si="55"/>
        <v>42613</v>
      </c>
      <c r="Y167" s="568" t="str">
        <f t="shared" ca="1" si="52"/>
        <v>Wed. September , 2016</v>
      </c>
      <c r="Z167" s="431">
        <f t="shared" ca="1" si="43"/>
        <v>30</v>
      </c>
      <c r="AA167" s="432">
        <f t="shared" ca="1" si="44"/>
        <v>9</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September</v>
      </c>
      <c r="V168" s="184"/>
      <c r="W168" s="179"/>
      <c r="X168" s="430">
        <f t="shared" ca="1" si="55"/>
        <v>42613</v>
      </c>
      <c r="Y168" s="568" t="str">
        <f t="shared" ca="1" si="52"/>
        <v>Wed. September , 2016</v>
      </c>
      <c r="Z168" s="431">
        <f t="shared" ca="1" si="43"/>
        <v>30</v>
      </c>
      <c r="AA168" s="432">
        <f t="shared" ca="1" si="44"/>
        <v>9</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September</v>
      </c>
      <c r="V169" s="184"/>
      <c r="W169" s="179"/>
      <c r="X169" s="430">
        <f t="shared" ca="1" si="55"/>
        <v>42613</v>
      </c>
      <c r="Y169" s="568" t="str">
        <f t="shared" ca="1" si="52"/>
        <v>Wed. September , 2016</v>
      </c>
      <c r="Z169" s="431">
        <f t="shared" ca="1" si="43"/>
        <v>30</v>
      </c>
      <c r="AA169" s="432">
        <f t="shared" ca="1" si="44"/>
        <v>9</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September</v>
      </c>
      <c r="V170" s="184"/>
      <c r="W170" s="179"/>
      <c r="X170" s="430">
        <f t="shared" ca="1" si="55"/>
        <v>42613</v>
      </c>
      <c r="Y170" s="568" t="str">
        <f t="shared" ca="1" si="52"/>
        <v>Wed. September , 2016</v>
      </c>
      <c r="Z170" s="431">
        <f t="shared" ca="1" si="43"/>
        <v>30</v>
      </c>
      <c r="AA170" s="432">
        <f t="shared" ca="1" si="44"/>
        <v>9</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September</v>
      </c>
      <c r="V171" s="184"/>
      <c r="W171" s="179"/>
      <c r="X171" s="430">
        <f t="shared" ca="1" si="55"/>
        <v>42613</v>
      </c>
      <c r="Y171" s="568" t="str">
        <f t="shared" ca="1" si="52"/>
        <v>Wed. September , 2016</v>
      </c>
      <c r="Z171" s="431">
        <f t="shared" ca="1" si="43"/>
        <v>30</v>
      </c>
      <c r="AA171" s="432">
        <f t="shared" ca="1" si="44"/>
        <v>9</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September</v>
      </c>
      <c r="V172" s="184"/>
      <c r="W172" s="179"/>
      <c r="X172" s="430">
        <f t="shared" ca="1" si="55"/>
        <v>42613</v>
      </c>
      <c r="Y172" s="568" t="str">
        <f t="shared" ca="1" si="52"/>
        <v>Wed. September , 2016</v>
      </c>
      <c r="Z172" s="431">
        <f t="shared" ca="1" si="43"/>
        <v>30</v>
      </c>
      <c r="AA172" s="432">
        <f t="shared" ca="1" si="44"/>
        <v>9</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September</v>
      </c>
      <c r="V173" s="184"/>
      <c r="W173" s="179"/>
      <c r="X173" s="430">
        <f t="shared" ca="1" si="55"/>
        <v>42613</v>
      </c>
      <c r="Y173" s="568" t="str">
        <f t="shared" ca="1" si="52"/>
        <v>Wed. September , 2016</v>
      </c>
      <c r="Z173" s="431">
        <f t="shared" ca="1" si="43"/>
        <v>30</v>
      </c>
      <c r="AA173" s="432">
        <f t="shared" ca="1" si="44"/>
        <v>9</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September</v>
      </c>
      <c r="V174" s="184"/>
      <c r="W174" s="179"/>
      <c r="X174" s="430">
        <f t="shared" ca="1" si="55"/>
        <v>42613</v>
      </c>
      <c r="Y174" s="568" t="str">
        <f t="shared" ca="1" si="52"/>
        <v>Wed. September , 2016</v>
      </c>
      <c r="Z174" s="431">
        <f t="shared" ca="1" si="43"/>
        <v>30</v>
      </c>
      <c r="AA174" s="432">
        <f t="shared" ca="1" si="44"/>
        <v>9</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September</v>
      </c>
      <c r="V175" s="184"/>
      <c r="W175" s="179"/>
      <c r="X175" s="430">
        <f t="shared" ca="1" si="55"/>
        <v>42613</v>
      </c>
      <c r="Y175" s="568" t="str">
        <f t="shared" ca="1" si="52"/>
        <v>Wed. September , 2016</v>
      </c>
      <c r="Z175" s="431">
        <f t="shared" ca="1" si="43"/>
        <v>30</v>
      </c>
      <c r="AA175" s="432">
        <f t="shared" ca="1" si="44"/>
        <v>9</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September</v>
      </c>
      <c r="V176" s="184"/>
      <c r="W176" s="179"/>
      <c r="X176" s="430">
        <f t="shared" ca="1" si="55"/>
        <v>42613</v>
      </c>
      <c r="Y176" s="568" t="str">
        <f t="shared" ca="1" si="52"/>
        <v>Wed. September , 2016</v>
      </c>
      <c r="Z176" s="431">
        <f t="shared" ca="1" si="43"/>
        <v>30</v>
      </c>
      <c r="AA176" s="432">
        <f t="shared" ca="1" si="44"/>
        <v>9</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September</v>
      </c>
      <c r="V177" s="184"/>
      <c r="W177" s="179"/>
      <c r="X177" s="430">
        <f t="shared" ca="1" si="55"/>
        <v>42613</v>
      </c>
      <c r="Y177" s="568" t="str">
        <f t="shared" ca="1" si="52"/>
        <v>Wed. September , 2016</v>
      </c>
      <c r="Z177" s="431">
        <f t="shared" ca="1" si="43"/>
        <v>30</v>
      </c>
      <c r="AA177" s="432">
        <f t="shared" ca="1" si="44"/>
        <v>9</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September</v>
      </c>
      <c r="V178" s="184"/>
      <c r="W178" s="179"/>
      <c r="X178" s="430">
        <f t="shared" ca="1" si="55"/>
        <v>42613</v>
      </c>
      <c r="Y178" s="568" t="str">
        <f t="shared" ca="1" si="52"/>
        <v>Wed. September , 2016</v>
      </c>
      <c r="Z178" s="431">
        <f t="shared" ca="1" si="43"/>
        <v>30</v>
      </c>
      <c r="AA178" s="432">
        <f t="shared" ca="1" si="44"/>
        <v>9</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September</v>
      </c>
      <c r="V179" s="184"/>
      <c r="W179" s="179"/>
      <c r="X179" s="430">
        <f t="shared" ca="1" si="55"/>
        <v>42613</v>
      </c>
      <c r="Y179" s="568" t="str">
        <f t="shared" ca="1" si="52"/>
        <v>Wed. September , 2016</v>
      </c>
      <c r="Z179" s="431">
        <f t="shared" ca="1" si="43"/>
        <v>30</v>
      </c>
      <c r="AA179" s="432">
        <f t="shared" ca="1" si="44"/>
        <v>9</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September</v>
      </c>
      <c r="V180" s="184"/>
      <c r="W180" s="179"/>
      <c r="X180" s="430">
        <f t="shared" ca="1" si="55"/>
        <v>42613</v>
      </c>
      <c r="Y180" s="568" t="str">
        <f t="shared" ca="1" si="52"/>
        <v>Wed. September , 2016</v>
      </c>
      <c r="Z180" s="431">
        <f t="shared" ca="1" si="43"/>
        <v>30</v>
      </c>
      <c r="AA180" s="432">
        <f t="shared" ca="1" si="44"/>
        <v>9</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September</v>
      </c>
      <c r="V181" s="184"/>
      <c r="W181" s="179"/>
      <c r="X181" s="430">
        <f t="shared" ca="1" si="55"/>
        <v>42613</v>
      </c>
      <c r="Y181" s="568" t="str">
        <f t="shared" ca="1" si="52"/>
        <v>Wed. September , 2016</v>
      </c>
      <c r="Z181" s="431">
        <f t="shared" ca="1" si="43"/>
        <v>30</v>
      </c>
      <c r="AA181" s="432">
        <f t="shared" ca="1" si="44"/>
        <v>9</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September</v>
      </c>
      <c r="V182" s="184"/>
      <c r="W182" s="179"/>
      <c r="X182" s="430">
        <f t="shared" ca="1" si="55"/>
        <v>42613</v>
      </c>
      <c r="Y182" s="568" t="str">
        <f t="shared" ca="1" si="52"/>
        <v>Wed. September , 2016</v>
      </c>
      <c r="Z182" s="431">
        <f t="shared" ca="1" si="43"/>
        <v>30</v>
      </c>
      <c r="AA182" s="432">
        <f t="shared" ca="1" si="44"/>
        <v>9</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September</v>
      </c>
      <c r="V183" s="184"/>
      <c r="W183" s="179"/>
      <c r="X183" s="430">
        <f t="shared" ca="1" si="55"/>
        <v>42613</v>
      </c>
      <c r="Y183" s="568" t="str">
        <f t="shared" ca="1" si="52"/>
        <v>Wed. September , 2016</v>
      </c>
      <c r="Z183" s="431">
        <f t="shared" ca="1" si="43"/>
        <v>30</v>
      </c>
      <c r="AA183" s="432">
        <f t="shared" ca="1" si="44"/>
        <v>9</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September</v>
      </c>
      <c r="V184" s="184"/>
      <c r="W184" s="179"/>
      <c r="X184" s="430">
        <f t="shared" ca="1" si="55"/>
        <v>42613</v>
      </c>
      <c r="Y184" s="568" t="str">
        <f t="shared" ca="1" si="52"/>
        <v>Wed. September , 2016</v>
      </c>
      <c r="Z184" s="431">
        <f t="shared" ca="1" si="43"/>
        <v>30</v>
      </c>
      <c r="AA184" s="432">
        <f t="shared" ca="1" si="44"/>
        <v>9</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September</v>
      </c>
      <c r="V185" s="184"/>
      <c r="W185" s="179"/>
      <c r="X185" s="430">
        <f t="shared" ca="1" si="55"/>
        <v>42613</v>
      </c>
      <c r="Y185" s="568" t="str">
        <f t="shared" ca="1" si="52"/>
        <v>Wed. September , 2016</v>
      </c>
      <c r="Z185" s="431">
        <f t="shared" ca="1" si="43"/>
        <v>30</v>
      </c>
      <c r="AA185" s="432">
        <f t="shared" ca="1" si="44"/>
        <v>9</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September</v>
      </c>
      <c r="V186" s="184"/>
      <c r="W186" s="179"/>
      <c r="X186" s="430">
        <f t="shared" ca="1" si="55"/>
        <v>42613</v>
      </c>
      <c r="Y186" s="568" t="str">
        <f t="shared" ca="1" si="52"/>
        <v>Wed. September , 2016</v>
      </c>
      <c r="Z186" s="431">
        <f t="shared" ca="1" si="43"/>
        <v>30</v>
      </c>
      <c r="AA186" s="432">
        <f t="shared" ca="1" si="44"/>
        <v>9</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September</v>
      </c>
      <c r="V187" s="184"/>
      <c r="W187" s="179"/>
      <c r="X187" s="430">
        <f t="shared" ca="1" si="55"/>
        <v>42613</v>
      </c>
      <c r="Y187" s="568" t="str">
        <f t="shared" ca="1" si="52"/>
        <v>Wed. September , 2016</v>
      </c>
      <c r="Z187" s="431">
        <f t="shared" ca="1" si="43"/>
        <v>30</v>
      </c>
      <c r="AA187" s="432">
        <f t="shared" ca="1" si="44"/>
        <v>9</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September</v>
      </c>
      <c r="V188" s="184"/>
      <c r="W188" s="179"/>
      <c r="X188" s="430">
        <f t="shared" ca="1" si="55"/>
        <v>42613</v>
      </c>
      <c r="Y188" s="568" t="str">
        <f t="shared" ca="1" si="52"/>
        <v>Wed. September , 2016</v>
      </c>
      <c r="Z188" s="431">
        <f t="shared" ca="1" si="43"/>
        <v>30</v>
      </c>
      <c r="AA188" s="432">
        <f t="shared" ca="1" si="44"/>
        <v>9</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September</v>
      </c>
      <c r="V189" s="184"/>
      <c r="W189" s="179"/>
      <c r="X189" s="430">
        <f t="shared" ca="1" si="55"/>
        <v>42613</v>
      </c>
      <c r="Y189" s="568" t="str">
        <f t="shared" ca="1" si="52"/>
        <v>Wed. September , 2016</v>
      </c>
      <c r="Z189" s="431">
        <f t="shared" ca="1" si="43"/>
        <v>30</v>
      </c>
      <c r="AA189" s="432">
        <f t="shared" ca="1" si="44"/>
        <v>9</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September</v>
      </c>
      <c r="V190" s="184"/>
      <c r="W190" s="179"/>
      <c r="X190" s="430">
        <f t="shared" ca="1" si="55"/>
        <v>42613</v>
      </c>
      <c r="Y190" s="568" t="str">
        <f t="shared" ca="1" si="52"/>
        <v>Wed. September , 2016</v>
      </c>
      <c r="Z190" s="431">
        <f t="shared" ca="1" si="43"/>
        <v>30</v>
      </c>
      <c r="AA190" s="432">
        <f t="shared" ca="1" si="44"/>
        <v>9</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September</v>
      </c>
      <c r="V191" s="184"/>
      <c r="W191" s="179"/>
      <c r="X191" s="430">
        <f t="shared" ca="1" si="55"/>
        <v>42613</v>
      </c>
      <c r="Y191" s="568" t="str">
        <f t="shared" ca="1" si="52"/>
        <v>Wed. September , 2016</v>
      </c>
      <c r="Z191" s="431">
        <f t="shared" ca="1" si="43"/>
        <v>30</v>
      </c>
      <c r="AA191" s="432">
        <f t="shared" ca="1" si="44"/>
        <v>9</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September</v>
      </c>
      <c r="V192" s="184"/>
      <c r="W192" s="179"/>
      <c r="X192" s="430">
        <f t="shared" ca="1" si="55"/>
        <v>42613</v>
      </c>
      <c r="Y192" s="568" t="str">
        <f t="shared" ca="1" si="52"/>
        <v>Wed. September , 2016</v>
      </c>
      <c r="Z192" s="431">
        <f t="shared" ca="1" si="43"/>
        <v>30</v>
      </c>
      <c r="AA192" s="432">
        <f t="shared" ca="1" si="44"/>
        <v>9</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September</v>
      </c>
      <c r="V193" s="184"/>
      <c r="W193" s="179"/>
      <c r="X193" s="430">
        <f t="shared" ca="1" si="55"/>
        <v>42613</v>
      </c>
      <c r="Y193" s="568" t="str">
        <f t="shared" ca="1" si="52"/>
        <v>Wed. September , 2016</v>
      </c>
      <c r="Z193" s="431">
        <f t="shared" ca="1" si="43"/>
        <v>30</v>
      </c>
      <c r="AA193" s="432">
        <f t="shared" ca="1" si="44"/>
        <v>9</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September</v>
      </c>
      <c r="V194" s="184"/>
      <c r="W194" s="179"/>
      <c r="X194" s="430">
        <f t="shared" ca="1" si="55"/>
        <v>42613</v>
      </c>
      <c r="Y194" s="568" t="str">
        <f t="shared" ca="1" si="52"/>
        <v>Wed. September , 2016</v>
      </c>
      <c r="Z194" s="431">
        <f t="shared" ca="1" si="43"/>
        <v>30</v>
      </c>
      <c r="AA194" s="432">
        <f t="shared" ca="1" si="44"/>
        <v>9</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313" priority="5" stopIfTrue="1">
      <formula>($D20=$D21)</formula>
    </cfRule>
  </conditionalFormatting>
  <conditionalFormatting sqref="AC20:AE194 AK20:AK194 AQ20:AR194 U18 X20:Z194">
    <cfRule type="cellIs" dxfId="312" priority="6" stopIfTrue="1" operator="notEqual">
      <formula>U17</formula>
    </cfRule>
  </conditionalFormatting>
  <conditionalFormatting sqref="B20:B194">
    <cfRule type="expression" dxfId="311" priority="7" stopIfTrue="1">
      <formula>($G20="- -")</formula>
    </cfRule>
  </conditionalFormatting>
  <conditionalFormatting sqref="BI10:BI12 BF11:BF12">
    <cfRule type="expression" dxfId="310" priority="8" stopIfTrue="1">
      <formula>LEN($AA9)&gt;4</formula>
    </cfRule>
    <cfRule type="expression" dxfId="309" priority="9" stopIfTrue="1">
      <formula>(LEN($C$9)=0)</formula>
    </cfRule>
  </conditionalFormatting>
  <conditionalFormatting sqref="BJ10:BN12">
    <cfRule type="expression" dxfId="308" priority="10" stopIfTrue="1">
      <formula>LEN($AA9)&gt;4</formula>
    </cfRule>
    <cfRule type="expression" dxfId="307" priority="11" stopIfTrue="1">
      <formula>(LEN(E$9)=0)</formula>
    </cfRule>
  </conditionalFormatting>
  <conditionalFormatting sqref="R20:R194">
    <cfRule type="expression" dxfId="306" priority="12" stopIfTrue="1">
      <formula>OR($G20=$G19,$D20=$D19)</formula>
    </cfRule>
    <cfRule type="expression" dxfId="305" priority="13" stopIfTrue="1">
      <formula>"ND($G21&lt;&gt;""- -"",$G21&lt;&gt;TEXT(X21,""Dddd, Mmmm dd, Yyyy""))"</formula>
    </cfRule>
    <cfRule type="expression" dxfId="304" priority="14" stopIfTrue="1">
      <formula>($AI20=1)</formula>
    </cfRule>
  </conditionalFormatting>
  <conditionalFormatting sqref="C20:C194">
    <cfRule type="expression" dxfId="303" priority="15" stopIfTrue="1">
      <formula>($X$16=$X$14)</formula>
    </cfRule>
    <cfRule type="expression" dxfId="302" priority="16" stopIfTrue="1">
      <formula>($AV20=1)</formula>
    </cfRule>
    <cfRule type="expression" dxfId="301" priority="17" stopIfTrue="1">
      <formula>AND(D20=1+D19,G20=X20)</formula>
    </cfRule>
  </conditionalFormatting>
  <conditionalFormatting sqref="D20">
    <cfRule type="expression" dxfId="300" priority="18" stopIfTrue="1">
      <formula>OR($G20=$G19,$D20=$D19)</formula>
    </cfRule>
    <cfRule type="expression" dxfId="299" priority="19" stopIfTrue="1">
      <formula>AND($G20&lt;&gt;"- -",$G20&lt;&gt;$Y20)</formula>
    </cfRule>
    <cfRule type="expression" dxfId="298" priority="20" stopIfTrue="1">
      <formula>($AI20=1)</formula>
    </cfRule>
  </conditionalFormatting>
  <conditionalFormatting sqref="E20:G20">
    <cfRule type="expression" dxfId="297" priority="21" stopIfTrue="1">
      <formula>OR($G20=$G19,$D20=$D19)</formula>
    </cfRule>
    <cfRule type="expression" dxfId="296" priority="22" stopIfTrue="1">
      <formula>AND($G20&lt;&gt;"- -",$G20&lt;&gt;$Y20)</formula>
    </cfRule>
    <cfRule type="expression" dxfId="295" priority="23" stopIfTrue="1">
      <formula>($AI20+$AX20&gt;0)</formula>
    </cfRule>
  </conditionalFormatting>
  <conditionalFormatting sqref="V5:V7 U6:U7 J6">
    <cfRule type="expression" dxfId="294" priority="24" stopIfTrue="1">
      <formula>OR($AC$7,$AC$6,#REF!)</formula>
    </cfRule>
  </conditionalFormatting>
  <conditionalFormatting sqref="U5">
    <cfRule type="expression" dxfId="293" priority="25" stopIfTrue="1">
      <formula>OR($AC$7,$AC$6)</formula>
    </cfRule>
  </conditionalFormatting>
  <conditionalFormatting sqref="V19">
    <cfRule type="cellIs" dxfId="292" priority="26" stopIfTrue="1" operator="equal">
      <formula>1</formula>
    </cfRule>
  </conditionalFormatting>
  <conditionalFormatting sqref="BJ13:BN13 R16:R17">
    <cfRule type="cellIs" dxfId="291" priority="27" stopIfTrue="1" operator="equal">
      <formula>0</formula>
    </cfRule>
  </conditionalFormatting>
  <conditionalFormatting sqref="AP20:AP194">
    <cfRule type="cellIs" dxfId="290" priority="28" stopIfTrue="1" operator="lessThan">
      <formula>999</formula>
    </cfRule>
  </conditionalFormatting>
  <conditionalFormatting sqref="BE19:BF19 K18:L18">
    <cfRule type="expression" dxfId="289" priority="29" stopIfTrue="1">
      <formula>($K$19=$AL$7)</formula>
    </cfRule>
  </conditionalFormatting>
  <conditionalFormatting sqref="BE20:BF20">
    <cfRule type="expression" dxfId="288" priority="30" stopIfTrue="1">
      <formula>($K$19=$AL$7)</formula>
    </cfRule>
  </conditionalFormatting>
  <conditionalFormatting sqref="AB7">
    <cfRule type="expression" dxfId="287" priority="31" stopIfTrue="1">
      <formula>$AC$7</formula>
    </cfRule>
  </conditionalFormatting>
  <conditionalFormatting sqref="AB6">
    <cfRule type="expression" dxfId="286" priority="32" stopIfTrue="1">
      <formula>$AC$6</formula>
    </cfRule>
  </conditionalFormatting>
  <conditionalFormatting sqref="AK5:BO6">
    <cfRule type="cellIs" dxfId="285" priority="33" stopIfTrue="1" operator="equal">
      <formula>0</formula>
    </cfRule>
  </conditionalFormatting>
  <conditionalFormatting sqref="AJ16:AJ17 AJ20:AJ194">
    <cfRule type="cellIs" dxfId="284" priority="34" stopIfTrue="1" operator="greaterThan">
      <formula>0</formula>
    </cfRule>
  </conditionalFormatting>
  <conditionalFormatting sqref="AF20:AG194">
    <cfRule type="cellIs" dxfId="283" priority="35" stopIfTrue="1" operator="greaterThan">
      <formula>1</formula>
    </cfRule>
  </conditionalFormatting>
  <conditionalFormatting sqref="AV20:AV194">
    <cfRule type="cellIs" dxfId="282" priority="36" stopIfTrue="1" operator="equal">
      <formula>1</formula>
    </cfRule>
  </conditionalFormatting>
  <conditionalFormatting sqref="AU20:AU194">
    <cfRule type="expression" dxfId="281" priority="37" stopIfTrue="1">
      <formula>LEN(AU20)&gt;2</formula>
    </cfRule>
  </conditionalFormatting>
  <conditionalFormatting sqref="AK2:BO2">
    <cfRule type="cellIs" dxfId="280" priority="38" stopIfTrue="1" operator="equal">
      <formula>0</formula>
    </cfRule>
  </conditionalFormatting>
  <conditionalFormatting sqref="D18:G19">
    <cfRule type="expression" dxfId="279" priority="39" stopIfTrue="1">
      <formula>($AB$16&lt;2)</formula>
    </cfRule>
  </conditionalFormatting>
  <conditionalFormatting sqref="B18">
    <cfRule type="expression" dxfId="278" priority="40" stopIfTrue="1">
      <formula>(B18&gt;DATE(2000+$Y$2,$AA$21+1,1)-DATE(2000+$Y$2,$AA$21,1))</formula>
    </cfRule>
  </conditionalFormatting>
  <conditionalFormatting sqref="U201:AB201">
    <cfRule type="expression" dxfId="277" priority="41" stopIfTrue="1">
      <formula>(LEN($X$11)&gt;4)</formula>
    </cfRule>
  </conditionalFormatting>
  <conditionalFormatting sqref="N19:Q19 BH20:BK20">
    <cfRule type="cellIs" dxfId="276" priority="42" stopIfTrue="1" operator="equal">
      <formula>0</formula>
    </cfRule>
    <cfRule type="expression" dxfId="275" priority="43" stopIfTrue="1">
      <formula>($AJ$2=$AF$5)</formula>
    </cfRule>
  </conditionalFormatting>
  <conditionalFormatting sqref="M19 BG20">
    <cfRule type="cellIs" dxfId="274" priority="44" stopIfTrue="1" operator="equal">
      <formula>0</formula>
    </cfRule>
    <cfRule type="expression" dxfId="273" priority="45" stopIfTrue="1">
      <formula>($AJ$2=$AF$5)</formula>
    </cfRule>
  </conditionalFormatting>
  <conditionalFormatting sqref="C17">
    <cfRule type="cellIs" dxfId="272" priority="46" stopIfTrue="1" operator="equal">
      <formula>"X"</formula>
    </cfRule>
  </conditionalFormatting>
  <conditionalFormatting sqref="B16:J16">
    <cfRule type="expression" dxfId="271" priority="47" stopIfTrue="1">
      <formula>AND($AJ$2=$AF$5,$X$16=$X$13)</formula>
    </cfRule>
  </conditionalFormatting>
  <conditionalFormatting sqref="AW20:AW194">
    <cfRule type="cellIs" dxfId="270" priority="48" stopIfTrue="1" operator="equal">
      <formula>0</formula>
    </cfRule>
  </conditionalFormatting>
  <conditionalFormatting sqref="AB20:AB194">
    <cfRule type="cellIs" dxfId="269" priority="49" stopIfTrue="1" operator="greaterThan">
      <formula>0</formula>
    </cfRule>
    <cfRule type="cellIs" dxfId="268" priority="50" stopIfTrue="1" operator="lessThan">
      <formula>0</formula>
    </cfRule>
  </conditionalFormatting>
  <conditionalFormatting sqref="J7">
    <cfRule type="cellIs" dxfId="267" priority="51" stopIfTrue="1" operator="lessThan">
      <formula>0</formula>
    </cfRule>
  </conditionalFormatting>
  <conditionalFormatting sqref="N20:Q194">
    <cfRule type="expression" dxfId="266" priority="52" stopIfTrue="1">
      <formula>OR($AW20=0,$AV20=1,$AG20=99,$AJ$2=$AF$5)</formula>
    </cfRule>
  </conditionalFormatting>
  <conditionalFormatting sqref="M20:M194">
    <cfRule type="expression" dxfId="265" priority="53" stopIfTrue="1">
      <formula>OR($AJ$2=$AF$5,$AW20=0,$AV20=1,$AG20=99)</formula>
    </cfRule>
    <cfRule type="cellIs" dxfId="264" priority="54" stopIfTrue="1" operator="lessThan">
      <formula>0</formula>
    </cfRule>
    <cfRule type="expression" dxfId="263" priority="55" stopIfTrue="1">
      <formula>($D19=$D20)</formula>
    </cfRule>
  </conditionalFormatting>
  <conditionalFormatting sqref="BM20:BN194">
    <cfRule type="cellIs" dxfId="262" priority="56" stopIfTrue="1" operator="notEqual">
      <formula>1</formula>
    </cfRule>
  </conditionalFormatting>
  <conditionalFormatting sqref="L35:L194">
    <cfRule type="expression" dxfId="261" priority="57" stopIfTrue="1">
      <formula>OR($AJ$2=$AF$5,$AW35=0,$AV35=1,$AG35=99)</formula>
    </cfRule>
    <cfRule type="expression" dxfId="260" priority="58" stopIfTrue="1">
      <formula>AND(ISNUMBER(L35),OR(AND(L35&lt;K34,B35&gt;1),K35&gt;L35,$BN35&lt;&gt;1))</formula>
    </cfRule>
  </conditionalFormatting>
  <conditionalFormatting sqref="K35:K194">
    <cfRule type="expression" dxfId="259" priority="59" stopIfTrue="1">
      <formula>OR($AJ$2=$AF$5,$AW35=0,$AV35=1,$AG35=99)</formula>
    </cfRule>
    <cfRule type="expression" dxfId="258" priority="60" stopIfTrue="1">
      <formula>AND(ISNUMBER(K35),OR(K35&lt;L34,K35&gt;L35,$BM35&lt;&gt;1))</formula>
    </cfRule>
  </conditionalFormatting>
  <conditionalFormatting sqref="B13:B15">
    <cfRule type="expression" dxfId="257" priority="61" stopIfTrue="1">
      <formula>AND($AJ$2=$AF$5,$X$16=$X$13)</formula>
    </cfRule>
  </conditionalFormatting>
  <conditionalFormatting sqref="D21:D194">
    <cfRule type="expression" dxfId="256" priority="62" stopIfTrue="1">
      <formula>OR($G21=$G20,$D21=$D20)</formula>
    </cfRule>
    <cfRule type="expression" dxfId="255" priority="63" stopIfTrue="1">
      <formula>AND($G21&lt;&gt;"- -",$G21&lt;&gt;$Y21)</formula>
    </cfRule>
    <cfRule type="expression" dxfId="254" priority="64" stopIfTrue="1">
      <formula>($AI21=1)</formula>
    </cfRule>
  </conditionalFormatting>
  <conditionalFormatting sqref="E21:G194">
    <cfRule type="expression" dxfId="253" priority="65" stopIfTrue="1">
      <formula>OR($G21=$G20,$D21=$D20)</formula>
    </cfRule>
    <cfRule type="expression" dxfId="252" priority="66" stopIfTrue="1">
      <formula>AND($G21&lt;&gt;"- -",$G21&lt;&gt;$Y21)</formula>
    </cfRule>
    <cfRule type="expression" dxfId="251" priority="67" stopIfTrue="1">
      <formula>($AI21+$AX21&gt;0)</formula>
    </cfRule>
  </conditionalFormatting>
  <conditionalFormatting sqref="L20:L34">
    <cfRule type="expression" dxfId="250" priority="68" stopIfTrue="1">
      <formula>OR($AJ$2=$AF$5,$AW20=0,$AV20=1,$AG20=99)</formula>
    </cfRule>
    <cfRule type="expression" dxfId="249" priority="69" stopIfTrue="1">
      <formula>AND(ISNUMBER(L20),OR(AND(L20&lt;K19,B20&gt;1),K20&gt;L20))</formula>
    </cfRule>
  </conditionalFormatting>
  <conditionalFormatting sqref="K20:K34">
    <cfRule type="expression" dxfId="248" priority="70" stopIfTrue="1">
      <formula>OR($AJ$2=$AF$5,$AW20=0,$AV20=1,$AG20=99)</formula>
    </cfRule>
    <cfRule type="expression" dxfId="247" priority="71" stopIfTrue="1">
      <formula>AND(ISNUMBER(K20),ISNUMBER(L20),OR(K20&lt;L19,K20&gt;L20))</formula>
    </cfRule>
  </conditionalFormatting>
  <conditionalFormatting sqref="C9:J9">
    <cfRule type="expression" dxfId="246" priority="72" stopIfTrue="1">
      <formula>AND(ISNUMBER(C$9),ISNUMBER(C10),(C$9&gt;C$10))</formula>
    </cfRule>
  </conditionalFormatting>
  <conditionalFormatting sqref="E8:F8">
    <cfRule type="expression" dxfId="245" priority="73" stopIfTrue="1">
      <formula>(BJ$13&gt;0)</formula>
    </cfRule>
    <cfRule type="expression" dxfId="244" priority="74" stopIfTrue="1">
      <formula>AND(ISNUMBER(E$9),ISNUMBER(E10),(E$9&gt;E$10))</formula>
    </cfRule>
  </conditionalFormatting>
  <conditionalFormatting sqref="G8:J8">
    <cfRule type="expression" dxfId="243" priority="75" stopIfTrue="1">
      <formula>(BK$13&gt;0)</formula>
    </cfRule>
    <cfRule type="expression" dxfId="242" priority="76" stopIfTrue="1">
      <formula>AND(ISNUMBER(G$9),ISNUMBER(G10),(G$9&gt;G$10))</formula>
    </cfRule>
  </conditionalFormatting>
  <conditionalFormatting sqref="H6:I7">
    <cfRule type="expression" dxfId="241" priority="77" stopIfTrue="1">
      <formula>AND(ISNUMBER($H$7),$H$7&lt;$I$7)</formula>
    </cfRule>
  </conditionalFormatting>
  <conditionalFormatting sqref="C10:J10">
    <cfRule type="expression" dxfId="240"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C:\Users\ABLACK~1\AppData\Local\Temp\notesF3B52A\[pwc-electronic-car-log-2016-02-en.xlsx]10</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10</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October,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October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10</v>
      </c>
      <c r="AE6" s="204" t="str">
        <f ca="1">TEXT(DATE($AE$7,$AD$6,1),"Mmmm, YYYY")</f>
        <v>October, 2016</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42643</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October,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October</v>
      </c>
      <c r="V18" s="652" t="str">
        <f ca="1">AE6</f>
        <v>October,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October</v>
      </c>
      <c r="V19" s="652" t="str">
        <f ca="1">U19&amp;" "&amp;Year_four_digits</f>
        <v>October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Sat. October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October</v>
      </c>
      <c r="V20" s="179"/>
      <c r="W20" s="179"/>
      <c r="X20" s="430">
        <f ca="1">$AE$8+D20</f>
        <v>42644</v>
      </c>
      <c r="Y20" s="568" t="str">
        <f ca="1">IF(Y14="f",T20&amp;". "&amp;" "&amp;R20&amp;" "&amp;U20&amp;" "&amp;$AE$7,T20&amp;". "&amp;U20&amp;" "&amp;R20&amp;", "&amp;$AE$7)</f>
        <v>Sat. October 1, 2016</v>
      </c>
      <c r="Z20" s="431">
        <f t="shared" ref="Z20:Z83" ca="1" si="4">MIN(R20,$AF$5)</f>
        <v>1</v>
      </c>
      <c r="AA20" s="432">
        <f t="shared" ref="AA20:AA83" ca="1" si="5">$AD$6</f>
        <v>10</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October</v>
      </c>
      <c r="V21" s="184"/>
      <c r="W21" s="179"/>
      <c r="X21" s="430">
        <f ca="1">$AE$8+D21</f>
        <v>42643</v>
      </c>
      <c r="Y21" s="568" t="str">
        <f t="shared" ref="Y21:Y84" ca="1" si="14">IF(Y15="f",T21&amp;". "&amp;" "&amp;R21&amp;" "&amp;U21&amp;" "&amp;$AE$7,T21&amp;". "&amp;U21&amp;" "&amp;R21&amp;", "&amp;$AE$7)</f>
        <v>Fri. October , 2016</v>
      </c>
      <c r="Z21" s="431">
        <f t="shared" ca="1" si="4"/>
        <v>31</v>
      </c>
      <c r="AA21" s="432">
        <f t="shared" ca="1" si="5"/>
        <v>10</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October</v>
      </c>
      <c r="V22" s="184"/>
      <c r="W22" s="179"/>
      <c r="X22" s="430">
        <f t="shared" ref="X22:X85" ca="1" si="17">$AE$8+D22</f>
        <v>42643</v>
      </c>
      <c r="Y22" s="568" t="str">
        <f t="shared" ca="1" si="14"/>
        <v>Fri. October , 2016</v>
      </c>
      <c r="Z22" s="431">
        <f t="shared" ca="1" si="4"/>
        <v>31</v>
      </c>
      <c r="AA22" s="432">
        <f t="shared" ca="1" si="5"/>
        <v>10</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October</v>
      </c>
      <c r="V23" s="184"/>
      <c r="W23" s="179"/>
      <c r="X23" s="430">
        <f t="shared" ca="1" si="17"/>
        <v>42643</v>
      </c>
      <c r="Y23" s="568" t="str">
        <f t="shared" ca="1" si="14"/>
        <v>Fri. October , 2016</v>
      </c>
      <c r="Z23" s="431">
        <f t="shared" ca="1" si="4"/>
        <v>31</v>
      </c>
      <c r="AA23" s="432">
        <f t="shared" ca="1" si="5"/>
        <v>10</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October</v>
      </c>
      <c r="V24" s="184"/>
      <c r="W24" s="179"/>
      <c r="X24" s="430">
        <f t="shared" ca="1" si="17"/>
        <v>42643</v>
      </c>
      <c r="Y24" s="568" t="str">
        <f t="shared" ca="1" si="14"/>
        <v>Fri. October , 2016</v>
      </c>
      <c r="Z24" s="431">
        <f t="shared" ca="1" si="4"/>
        <v>31</v>
      </c>
      <c r="AA24" s="432">
        <f t="shared" ca="1" si="5"/>
        <v>10</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October</v>
      </c>
      <c r="V25" s="184"/>
      <c r="W25" s="179"/>
      <c r="X25" s="430">
        <f t="shared" ca="1" si="17"/>
        <v>42643</v>
      </c>
      <c r="Y25" s="568" t="str">
        <f t="shared" ca="1" si="14"/>
        <v>Fri. October , 2016</v>
      </c>
      <c r="Z25" s="431">
        <f t="shared" ca="1" si="4"/>
        <v>31</v>
      </c>
      <c r="AA25" s="432">
        <f t="shared" ca="1" si="5"/>
        <v>10</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October</v>
      </c>
      <c r="V26" s="184"/>
      <c r="W26" s="179"/>
      <c r="X26" s="430">
        <f t="shared" ca="1" si="17"/>
        <v>42643</v>
      </c>
      <c r="Y26" s="568" t="str">
        <f t="shared" ca="1" si="14"/>
        <v>Fri. October , 2016</v>
      </c>
      <c r="Z26" s="431">
        <f t="shared" ca="1" si="4"/>
        <v>31</v>
      </c>
      <c r="AA26" s="432">
        <f t="shared" ca="1" si="5"/>
        <v>10</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October</v>
      </c>
      <c r="V27" s="184"/>
      <c r="W27" s="179"/>
      <c r="X27" s="430">
        <f t="shared" ca="1" si="17"/>
        <v>42643</v>
      </c>
      <c r="Y27" s="568" t="str">
        <f t="shared" ca="1" si="14"/>
        <v>Fri. October , 2016</v>
      </c>
      <c r="Z27" s="431">
        <f t="shared" ca="1" si="4"/>
        <v>31</v>
      </c>
      <c r="AA27" s="432">
        <f t="shared" ca="1" si="5"/>
        <v>10</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October</v>
      </c>
      <c r="V28" s="184"/>
      <c r="W28" s="179"/>
      <c r="X28" s="430">
        <f t="shared" ca="1" si="17"/>
        <v>42643</v>
      </c>
      <c r="Y28" s="568" t="str">
        <f t="shared" ca="1" si="14"/>
        <v>Fri. October , 2016</v>
      </c>
      <c r="Z28" s="431">
        <f t="shared" ca="1" si="4"/>
        <v>31</v>
      </c>
      <c r="AA28" s="432">
        <f t="shared" ca="1" si="5"/>
        <v>10</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October</v>
      </c>
      <c r="V29" s="184"/>
      <c r="W29" s="179"/>
      <c r="X29" s="430">
        <f t="shared" ca="1" si="17"/>
        <v>42643</v>
      </c>
      <c r="Y29" s="568" t="str">
        <f t="shared" ca="1" si="14"/>
        <v>Fri. October , 2016</v>
      </c>
      <c r="Z29" s="431">
        <f t="shared" ca="1" si="4"/>
        <v>31</v>
      </c>
      <c r="AA29" s="432">
        <f t="shared" ca="1" si="5"/>
        <v>10</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October</v>
      </c>
      <c r="V30" s="184"/>
      <c r="W30" s="179"/>
      <c r="X30" s="430">
        <f t="shared" ca="1" si="17"/>
        <v>42643</v>
      </c>
      <c r="Y30" s="568" t="str">
        <f t="shared" ca="1" si="14"/>
        <v>Fri. October , 2016</v>
      </c>
      <c r="Z30" s="431">
        <f t="shared" ca="1" si="4"/>
        <v>31</v>
      </c>
      <c r="AA30" s="432">
        <f t="shared" ca="1" si="5"/>
        <v>10</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October</v>
      </c>
      <c r="V31" s="184"/>
      <c r="W31" s="179"/>
      <c r="X31" s="430">
        <f t="shared" ca="1" si="17"/>
        <v>42643</v>
      </c>
      <c r="Y31" s="568" t="str">
        <f t="shared" ca="1" si="14"/>
        <v>Fri. October , 2016</v>
      </c>
      <c r="Z31" s="431">
        <f t="shared" ca="1" si="4"/>
        <v>31</v>
      </c>
      <c r="AA31" s="432">
        <f t="shared" ca="1" si="5"/>
        <v>10</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October</v>
      </c>
      <c r="V32" s="184"/>
      <c r="W32" s="179"/>
      <c r="X32" s="430">
        <f t="shared" ca="1" si="17"/>
        <v>42643</v>
      </c>
      <c r="Y32" s="568" t="str">
        <f t="shared" ca="1" si="14"/>
        <v>Fri. October , 2016</v>
      </c>
      <c r="Z32" s="431">
        <f t="shared" ca="1" si="4"/>
        <v>31</v>
      </c>
      <c r="AA32" s="432">
        <f t="shared" ca="1" si="5"/>
        <v>10</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October</v>
      </c>
      <c r="V33" s="184"/>
      <c r="W33" s="179"/>
      <c r="X33" s="430">
        <f t="shared" ca="1" si="17"/>
        <v>42643</v>
      </c>
      <c r="Y33" s="568" t="str">
        <f t="shared" ca="1" si="14"/>
        <v>Fri. October , 2016</v>
      </c>
      <c r="Z33" s="431">
        <f t="shared" ca="1" si="4"/>
        <v>31</v>
      </c>
      <c r="AA33" s="432">
        <f t="shared" ca="1" si="5"/>
        <v>10</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October</v>
      </c>
      <c r="V34" s="184"/>
      <c r="W34" s="179"/>
      <c r="X34" s="430">
        <f t="shared" ca="1" si="17"/>
        <v>42643</v>
      </c>
      <c r="Y34" s="568" t="str">
        <f t="shared" ca="1" si="14"/>
        <v>Fri. October , 2016</v>
      </c>
      <c r="Z34" s="431">
        <f t="shared" ca="1" si="4"/>
        <v>31</v>
      </c>
      <c r="AA34" s="432">
        <f t="shared" ca="1" si="5"/>
        <v>10</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October</v>
      </c>
      <c r="V35" s="184"/>
      <c r="W35" s="179"/>
      <c r="X35" s="430">
        <f t="shared" ca="1" si="17"/>
        <v>42643</v>
      </c>
      <c r="Y35" s="568" t="str">
        <f t="shared" ca="1" si="14"/>
        <v>Fri. October , 2016</v>
      </c>
      <c r="Z35" s="431">
        <f t="shared" ca="1" si="4"/>
        <v>31</v>
      </c>
      <c r="AA35" s="432">
        <f t="shared" ca="1" si="5"/>
        <v>10</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October</v>
      </c>
      <c r="V36" s="184"/>
      <c r="W36" s="179"/>
      <c r="X36" s="430">
        <f t="shared" ca="1" si="17"/>
        <v>42643</v>
      </c>
      <c r="Y36" s="568" t="str">
        <f t="shared" ca="1" si="14"/>
        <v>Fri. October , 2016</v>
      </c>
      <c r="Z36" s="431">
        <f t="shared" ca="1" si="4"/>
        <v>31</v>
      </c>
      <c r="AA36" s="432">
        <f t="shared" ca="1" si="5"/>
        <v>10</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October</v>
      </c>
      <c r="V37" s="184"/>
      <c r="W37" s="179"/>
      <c r="X37" s="430">
        <f t="shared" ca="1" si="17"/>
        <v>42643</v>
      </c>
      <c r="Y37" s="568" t="str">
        <f t="shared" ca="1" si="14"/>
        <v>Fri. October , 2016</v>
      </c>
      <c r="Z37" s="431">
        <f t="shared" ca="1" si="4"/>
        <v>31</v>
      </c>
      <c r="AA37" s="432">
        <f t="shared" ca="1" si="5"/>
        <v>10</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October</v>
      </c>
      <c r="V38" s="184"/>
      <c r="W38" s="179"/>
      <c r="X38" s="430">
        <f t="shared" ca="1" si="17"/>
        <v>42643</v>
      </c>
      <c r="Y38" s="568" t="str">
        <f t="shared" ca="1" si="14"/>
        <v>Fri. October , 2016</v>
      </c>
      <c r="Z38" s="431">
        <f t="shared" ca="1" si="4"/>
        <v>31</v>
      </c>
      <c r="AA38" s="432">
        <f t="shared" ca="1" si="5"/>
        <v>10</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October</v>
      </c>
      <c r="V39" s="184"/>
      <c r="W39" s="179"/>
      <c r="X39" s="430">
        <f t="shared" ca="1" si="17"/>
        <v>42643</v>
      </c>
      <c r="Y39" s="568" t="str">
        <f t="shared" ca="1" si="14"/>
        <v>Fri. October , 2016</v>
      </c>
      <c r="Z39" s="431">
        <f t="shared" ca="1" si="4"/>
        <v>31</v>
      </c>
      <c r="AA39" s="432">
        <f t="shared" ca="1" si="5"/>
        <v>10</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October</v>
      </c>
      <c r="V40" s="184"/>
      <c r="W40" s="179"/>
      <c r="X40" s="430">
        <f t="shared" ca="1" si="17"/>
        <v>42643</v>
      </c>
      <c r="Y40" s="568" t="str">
        <f t="shared" ca="1" si="14"/>
        <v>Fri. October , 2016</v>
      </c>
      <c r="Z40" s="431">
        <f t="shared" ca="1" si="4"/>
        <v>31</v>
      </c>
      <c r="AA40" s="432">
        <f t="shared" ca="1" si="5"/>
        <v>10</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October</v>
      </c>
      <c r="V41" s="184"/>
      <c r="W41" s="179"/>
      <c r="X41" s="430">
        <f t="shared" ca="1" si="17"/>
        <v>42643</v>
      </c>
      <c r="Y41" s="568" t="str">
        <f t="shared" ca="1" si="14"/>
        <v>Fri. October , 2016</v>
      </c>
      <c r="Z41" s="431">
        <f t="shared" ca="1" si="4"/>
        <v>31</v>
      </c>
      <c r="AA41" s="432">
        <f t="shared" ca="1" si="5"/>
        <v>10</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October</v>
      </c>
      <c r="V42" s="184"/>
      <c r="W42" s="179"/>
      <c r="X42" s="430">
        <f t="shared" ca="1" si="17"/>
        <v>42643</v>
      </c>
      <c r="Y42" s="568" t="str">
        <f t="shared" ca="1" si="14"/>
        <v>Fri. October , 2016</v>
      </c>
      <c r="Z42" s="431">
        <f t="shared" ca="1" si="4"/>
        <v>31</v>
      </c>
      <c r="AA42" s="432">
        <f t="shared" ca="1" si="5"/>
        <v>10</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October</v>
      </c>
      <c r="V43" s="184"/>
      <c r="W43" s="179"/>
      <c r="X43" s="430">
        <f t="shared" ca="1" si="17"/>
        <v>42643</v>
      </c>
      <c r="Y43" s="568" t="str">
        <f t="shared" ca="1" si="14"/>
        <v>Fri. October , 2016</v>
      </c>
      <c r="Z43" s="431">
        <f t="shared" ca="1" si="4"/>
        <v>31</v>
      </c>
      <c r="AA43" s="432">
        <f t="shared" ca="1" si="5"/>
        <v>10</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October</v>
      </c>
      <c r="V44" s="184"/>
      <c r="W44" s="179"/>
      <c r="X44" s="430">
        <f t="shared" ca="1" si="17"/>
        <v>42643</v>
      </c>
      <c r="Y44" s="568" t="str">
        <f t="shared" ca="1" si="14"/>
        <v>Fri. October , 2016</v>
      </c>
      <c r="Z44" s="431">
        <f t="shared" ca="1" si="4"/>
        <v>31</v>
      </c>
      <c r="AA44" s="432">
        <f t="shared" ca="1" si="5"/>
        <v>10</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October</v>
      </c>
      <c r="V45" s="184"/>
      <c r="W45" s="179"/>
      <c r="X45" s="430">
        <f t="shared" ca="1" si="17"/>
        <v>42643</v>
      </c>
      <c r="Y45" s="568" t="str">
        <f t="shared" ca="1" si="14"/>
        <v>Fri. October , 2016</v>
      </c>
      <c r="Z45" s="431">
        <f t="shared" ca="1" si="4"/>
        <v>31</v>
      </c>
      <c r="AA45" s="432">
        <f t="shared" ca="1" si="5"/>
        <v>10</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October</v>
      </c>
      <c r="V46" s="184"/>
      <c r="W46" s="179"/>
      <c r="X46" s="430">
        <f t="shared" ca="1" si="17"/>
        <v>42643</v>
      </c>
      <c r="Y46" s="568" t="str">
        <f t="shared" ca="1" si="14"/>
        <v>Fri. October , 2016</v>
      </c>
      <c r="Z46" s="431">
        <f t="shared" ca="1" si="4"/>
        <v>31</v>
      </c>
      <c r="AA46" s="432">
        <f t="shared" ca="1" si="5"/>
        <v>10</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October</v>
      </c>
      <c r="V47" s="184"/>
      <c r="W47" s="179"/>
      <c r="X47" s="430">
        <f t="shared" ca="1" si="17"/>
        <v>42643</v>
      </c>
      <c r="Y47" s="568" t="str">
        <f t="shared" ca="1" si="14"/>
        <v>Fri. October , 2016</v>
      </c>
      <c r="Z47" s="431">
        <f t="shared" ca="1" si="4"/>
        <v>31</v>
      </c>
      <c r="AA47" s="432">
        <f t="shared" ca="1" si="5"/>
        <v>10</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October</v>
      </c>
      <c r="V48" s="184"/>
      <c r="W48" s="179"/>
      <c r="X48" s="430">
        <f t="shared" ca="1" si="17"/>
        <v>42643</v>
      </c>
      <c r="Y48" s="568" t="str">
        <f t="shared" ca="1" si="14"/>
        <v>Fri. October , 2016</v>
      </c>
      <c r="Z48" s="431">
        <f t="shared" ca="1" si="4"/>
        <v>31</v>
      </c>
      <c r="AA48" s="432">
        <f t="shared" ca="1" si="5"/>
        <v>10</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October</v>
      </c>
      <c r="V49" s="184"/>
      <c r="W49" s="179"/>
      <c r="X49" s="430">
        <f t="shared" ca="1" si="17"/>
        <v>42643</v>
      </c>
      <c r="Y49" s="568" t="str">
        <f t="shared" ca="1" si="14"/>
        <v>Fri. October , 2016</v>
      </c>
      <c r="Z49" s="431">
        <f t="shared" ca="1" si="4"/>
        <v>31</v>
      </c>
      <c r="AA49" s="432">
        <f t="shared" ca="1" si="5"/>
        <v>10</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October</v>
      </c>
      <c r="V50" s="184"/>
      <c r="W50" s="179"/>
      <c r="X50" s="430">
        <f t="shared" ca="1" si="17"/>
        <v>42643</v>
      </c>
      <c r="Y50" s="568" t="str">
        <f t="shared" ca="1" si="14"/>
        <v>Fri. October , 2016</v>
      </c>
      <c r="Z50" s="431">
        <f t="shared" ca="1" si="4"/>
        <v>31</v>
      </c>
      <c r="AA50" s="432">
        <f t="shared" ca="1" si="5"/>
        <v>10</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October</v>
      </c>
      <c r="V51" s="184"/>
      <c r="W51" s="179"/>
      <c r="X51" s="430">
        <f t="shared" ca="1" si="17"/>
        <v>42643</v>
      </c>
      <c r="Y51" s="568" t="str">
        <f t="shared" ca="1" si="14"/>
        <v>Fri. October , 2016</v>
      </c>
      <c r="Z51" s="431">
        <f t="shared" ca="1" si="4"/>
        <v>31</v>
      </c>
      <c r="AA51" s="432">
        <f t="shared" ca="1" si="5"/>
        <v>10</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October</v>
      </c>
      <c r="V52" s="184"/>
      <c r="W52" s="179"/>
      <c r="X52" s="430">
        <f t="shared" ca="1" si="17"/>
        <v>42643</v>
      </c>
      <c r="Y52" s="568" t="str">
        <f t="shared" ca="1" si="14"/>
        <v>Fri. October , 2016</v>
      </c>
      <c r="Z52" s="431">
        <f t="shared" ca="1" si="4"/>
        <v>31</v>
      </c>
      <c r="AA52" s="432">
        <f t="shared" ca="1" si="5"/>
        <v>10</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October</v>
      </c>
      <c r="V53" s="184"/>
      <c r="W53" s="179"/>
      <c r="X53" s="430">
        <f t="shared" ca="1" si="17"/>
        <v>42643</v>
      </c>
      <c r="Y53" s="568" t="str">
        <f t="shared" ca="1" si="14"/>
        <v>Fri. October , 2016</v>
      </c>
      <c r="Z53" s="431">
        <f t="shared" ca="1" si="4"/>
        <v>31</v>
      </c>
      <c r="AA53" s="432">
        <f t="shared" ca="1" si="5"/>
        <v>10</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October</v>
      </c>
      <c r="V54" s="184"/>
      <c r="W54" s="179"/>
      <c r="X54" s="430">
        <f t="shared" ca="1" si="17"/>
        <v>42643</v>
      </c>
      <c r="Y54" s="568" t="str">
        <f t="shared" ca="1" si="14"/>
        <v>Fri. October , 2016</v>
      </c>
      <c r="Z54" s="431">
        <f t="shared" ca="1" si="4"/>
        <v>31</v>
      </c>
      <c r="AA54" s="432">
        <f t="shared" ca="1" si="5"/>
        <v>10</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October</v>
      </c>
      <c r="V55" s="184"/>
      <c r="W55" s="179"/>
      <c r="X55" s="430">
        <f t="shared" ca="1" si="17"/>
        <v>42643</v>
      </c>
      <c r="Y55" s="568" t="str">
        <f t="shared" ca="1" si="14"/>
        <v>Fri. October , 2016</v>
      </c>
      <c r="Z55" s="431">
        <f t="shared" ca="1" si="4"/>
        <v>31</v>
      </c>
      <c r="AA55" s="432">
        <f t="shared" ca="1" si="5"/>
        <v>10</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October</v>
      </c>
      <c r="V56" s="184"/>
      <c r="W56" s="179"/>
      <c r="X56" s="430">
        <f t="shared" ca="1" si="17"/>
        <v>42643</v>
      </c>
      <c r="Y56" s="568" t="str">
        <f t="shared" ca="1" si="14"/>
        <v>Fri. October , 2016</v>
      </c>
      <c r="Z56" s="431">
        <f t="shared" ca="1" si="4"/>
        <v>31</v>
      </c>
      <c r="AA56" s="432">
        <f t="shared" ca="1" si="5"/>
        <v>10</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October</v>
      </c>
      <c r="V57" s="184"/>
      <c r="W57" s="179"/>
      <c r="X57" s="430">
        <f t="shared" ca="1" si="17"/>
        <v>42643</v>
      </c>
      <c r="Y57" s="568" t="str">
        <f t="shared" ca="1" si="14"/>
        <v>Fri. October , 2016</v>
      </c>
      <c r="Z57" s="431">
        <f t="shared" ca="1" si="4"/>
        <v>31</v>
      </c>
      <c r="AA57" s="432">
        <f t="shared" ca="1" si="5"/>
        <v>10</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October</v>
      </c>
      <c r="V58" s="184"/>
      <c r="W58" s="179"/>
      <c r="X58" s="430">
        <f t="shared" ca="1" si="17"/>
        <v>42643</v>
      </c>
      <c r="Y58" s="568" t="str">
        <f t="shared" ca="1" si="14"/>
        <v>Fri. October , 2016</v>
      </c>
      <c r="Z58" s="431">
        <f t="shared" ca="1" si="4"/>
        <v>31</v>
      </c>
      <c r="AA58" s="432">
        <f t="shared" ca="1" si="5"/>
        <v>10</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October</v>
      </c>
      <c r="V59" s="184"/>
      <c r="W59" s="179"/>
      <c r="X59" s="430">
        <f t="shared" ca="1" si="17"/>
        <v>42643</v>
      </c>
      <c r="Y59" s="568" t="str">
        <f t="shared" ca="1" si="14"/>
        <v>Fri. October , 2016</v>
      </c>
      <c r="Z59" s="431">
        <f t="shared" ca="1" si="4"/>
        <v>31</v>
      </c>
      <c r="AA59" s="432">
        <f t="shared" ca="1" si="5"/>
        <v>10</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October</v>
      </c>
      <c r="V60" s="184"/>
      <c r="W60" s="179"/>
      <c r="X60" s="430">
        <f t="shared" ca="1" si="17"/>
        <v>42643</v>
      </c>
      <c r="Y60" s="568" t="str">
        <f t="shared" ca="1" si="14"/>
        <v>Fri. October , 2016</v>
      </c>
      <c r="Z60" s="431">
        <f t="shared" ca="1" si="4"/>
        <v>31</v>
      </c>
      <c r="AA60" s="432">
        <f t="shared" ca="1" si="5"/>
        <v>10</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October</v>
      </c>
      <c r="V61" s="184"/>
      <c r="W61" s="179"/>
      <c r="X61" s="430">
        <f t="shared" ca="1" si="17"/>
        <v>42643</v>
      </c>
      <c r="Y61" s="568" t="str">
        <f t="shared" ca="1" si="14"/>
        <v>Fri. October , 2016</v>
      </c>
      <c r="Z61" s="431">
        <f t="shared" ca="1" si="4"/>
        <v>31</v>
      </c>
      <c r="AA61" s="432">
        <f t="shared" ca="1" si="5"/>
        <v>10</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October</v>
      </c>
      <c r="V62" s="184"/>
      <c r="W62" s="179"/>
      <c r="X62" s="430">
        <f t="shared" ca="1" si="17"/>
        <v>42643</v>
      </c>
      <c r="Y62" s="568" t="str">
        <f t="shared" ca="1" si="14"/>
        <v>Fri. October , 2016</v>
      </c>
      <c r="Z62" s="431">
        <f t="shared" ca="1" si="4"/>
        <v>31</v>
      </c>
      <c r="AA62" s="432">
        <f t="shared" ca="1" si="5"/>
        <v>10</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October</v>
      </c>
      <c r="V63" s="184"/>
      <c r="W63" s="179"/>
      <c r="X63" s="430">
        <f t="shared" ca="1" si="17"/>
        <v>42643</v>
      </c>
      <c r="Y63" s="568" t="str">
        <f t="shared" ca="1" si="14"/>
        <v>Fri. October , 2016</v>
      </c>
      <c r="Z63" s="431">
        <f t="shared" ca="1" si="4"/>
        <v>31</v>
      </c>
      <c r="AA63" s="432">
        <f t="shared" ca="1" si="5"/>
        <v>10</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October</v>
      </c>
      <c r="V64" s="184"/>
      <c r="W64" s="179"/>
      <c r="X64" s="430">
        <f t="shared" ca="1" si="17"/>
        <v>42643</v>
      </c>
      <c r="Y64" s="568" t="str">
        <f t="shared" ca="1" si="14"/>
        <v>Fri. October , 2016</v>
      </c>
      <c r="Z64" s="431">
        <f t="shared" ca="1" si="4"/>
        <v>31</v>
      </c>
      <c r="AA64" s="432">
        <f t="shared" ca="1" si="5"/>
        <v>10</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October</v>
      </c>
      <c r="V65" s="184"/>
      <c r="W65" s="179"/>
      <c r="X65" s="430">
        <f t="shared" ca="1" si="17"/>
        <v>42643</v>
      </c>
      <c r="Y65" s="568" t="str">
        <f t="shared" ca="1" si="14"/>
        <v>Fri. October , 2016</v>
      </c>
      <c r="Z65" s="431">
        <f t="shared" ca="1" si="4"/>
        <v>31</v>
      </c>
      <c r="AA65" s="432">
        <f t="shared" ca="1" si="5"/>
        <v>10</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October</v>
      </c>
      <c r="V66" s="184"/>
      <c r="W66" s="179"/>
      <c r="X66" s="430">
        <f t="shared" ca="1" si="17"/>
        <v>42643</v>
      </c>
      <c r="Y66" s="568" t="str">
        <f t="shared" ca="1" si="14"/>
        <v>Fri. October , 2016</v>
      </c>
      <c r="Z66" s="431">
        <f t="shared" ca="1" si="4"/>
        <v>31</v>
      </c>
      <c r="AA66" s="432">
        <f t="shared" ca="1" si="5"/>
        <v>10</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October</v>
      </c>
      <c r="V67" s="184"/>
      <c r="W67" s="179"/>
      <c r="X67" s="430">
        <f t="shared" ca="1" si="17"/>
        <v>42643</v>
      </c>
      <c r="Y67" s="568" t="str">
        <f t="shared" ca="1" si="14"/>
        <v>Fri. October , 2016</v>
      </c>
      <c r="Z67" s="431">
        <f t="shared" ca="1" si="4"/>
        <v>31</v>
      </c>
      <c r="AA67" s="432">
        <f t="shared" ca="1" si="5"/>
        <v>10</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October</v>
      </c>
      <c r="V68" s="184"/>
      <c r="W68" s="179"/>
      <c r="X68" s="430">
        <f t="shared" ca="1" si="17"/>
        <v>42643</v>
      </c>
      <c r="Y68" s="568" t="str">
        <f t="shared" ca="1" si="14"/>
        <v>Fri. October , 2016</v>
      </c>
      <c r="Z68" s="431">
        <f t="shared" ca="1" si="4"/>
        <v>31</v>
      </c>
      <c r="AA68" s="432">
        <f t="shared" ca="1" si="5"/>
        <v>10</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October</v>
      </c>
      <c r="V69" s="184"/>
      <c r="W69" s="179"/>
      <c r="X69" s="430">
        <f t="shared" ca="1" si="17"/>
        <v>42643</v>
      </c>
      <c r="Y69" s="568" t="str">
        <f t="shared" ca="1" si="14"/>
        <v>Fri. October , 2016</v>
      </c>
      <c r="Z69" s="431">
        <f t="shared" ca="1" si="4"/>
        <v>31</v>
      </c>
      <c r="AA69" s="432">
        <f t="shared" ca="1" si="5"/>
        <v>10</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October</v>
      </c>
      <c r="V70" s="184"/>
      <c r="W70" s="179"/>
      <c r="X70" s="430">
        <f t="shared" ca="1" si="17"/>
        <v>42643</v>
      </c>
      <c r="Y70" s="568" t="str">
        <f t="shared" ca="1" si="14"/>
        <v>Fri. October , 2016</v>
      </c>
      <c r="Z70" s="431">
        <f t="shared" ca="1" si="4"/>
        <v>31</v>
      </c>
      <c r="AA70" s="432">
        <f t="shared" ca="1" si="5"/>
        <v>10</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October</v>
      </c>
      <c r="V71" s="184"/>
      <c r="W71" s="179"/>
      <c r="X71" s="430">
        <f t="shared" ca="1" si="17"/>
        <v>42643</v>
      </c>
      <c r="Y71" s="568" t="str">
        <f t="shared" ca="1" si="14"/>
        <v>Fri. October , 2016</v>
      </c>
      <c r="Z71" s="431">
        <f t="shared" ca="1" si="4"/>
        <v>31</v>
      </c>
      <c r="AA71" s="432">
        <f t="shared" ca="1" si="5"/>
        <v>10</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October</v>
      </c>
      <c r="V72" s="184"/>
      <c r="W72" s="179"/>
      <c r="X72" s="430">
        <f t="shared" ca="1" si="17"/>
        <v>42643</v>
      </c>
      <c r="Y72" s="568" t="str">
        <f t="shared" ca="1" si="14"/>
        <v>Fri. October , 2016</v>
      </c>
      <c r="Z72" s="431">
        <f t="shared" ca="1" si="4"/>
        <v>31</v>
      </c>
      <c r="AA72" s="432">
        <f t="shared" ca="1" si="5"/>
        <v>10</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October</v>
      </c>
      <c r="V73" s="184"/>
      <c r="W73" s="179"/>
      <c r="X73" s="430">
        <f t="shared" ca="1" si="17"/>
        <v>42643</v>
      </c>
      <c r="Y73" s="568" t="str">
        <f t="shared" ca="1" si="14"/>
        <v>Fri. October , 2016</v>
      </c>
      <c r="Z73" s="431">
        <f t="shared" ca="1" si="4"/>
        <v>31</v>
      </c>
      <c r="AA73" s="432">
        <f t="shared" ca="1" si="5"/>
        <v>10</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October</v>
      </c>
      <c r="V74" s="184"/>
      <c r="W74" s="179"/>
      <c r="X74" s="430">
        <f t="shared" ca="1" si="17"/>
        <v>42643</v>
      </c>
      <c r="Y74" s="568" t="str">
        <f t="shared" ca="1" si="14"/>
        <v>Fri. October , 2016</v>
      </c>
      <c r="Z74" s="431">
        <f t="shared" ca="1" si="4"/>
        <v>31</v>
      </c>
      <c r="AA74" s="432">
        <f t="shared" ca="1" si="5"/>
        <v>10</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October</v>
      </c>
      <c r="V75" s="184"/>
      <c r="W75" s="179"/>
      <c r="X75" s="430">
        <f t="shared" ca="1" si="17"/>
        <v>42643</v>
      </c>
      <c r="Y75" s="568" t="str">
        <f t="shared" ca="1" si="14"/>
        <v>Fri. October , 2016</v>
      </c>
      <c r="Z75" s="431">
        <f t="shared" ca="1" si="4"/>
        <v>31</v>
      </c>
      <c r="AA75" s="432">
        <f t="shared" ca="1" si="5"/>
        <v>10</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October</v>
      </c>
      <c r="V76" s="184"/>
      <c r="W76" s="179"/>
      <c r="X76" s="430">
        <f t="shared" ca="1" si="17"/>
        <v>42643</v>
      </c>
      <c r="Y76" s="568" t="str">
        <f t="shared" ca="1" si="14"/>
        <v>Fri. October , 2016</v>
      </c>
      <c r="Z76" s="431">
        <f t="shared" ca="1" si="4"/>
        <v>31</v>
      </c>
      <c r="AA76" s="432">
        <f t="shared" ca="1" si="5"/>
        <v>10</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October</v>
      </c>
      <c r="V77" s="184"/>
      <c r="W77" s="179"/>
      <c r="X77" s="430">
        <f t="shared" ca="1" si="17"/>
        <v>42643</v>
      </c>
      <c r="Y77" s="568" t="str">
        <f t="shared" ca="1" si="14"/>
        <v>Fri. October , 2016</v>
      </c>
      <c r="Z77" s="431">
        <f t="shared" ca="1" si="4"/>
        <v>31</v>
      </c>
      <c r="AA77" s="432">
        <f t="shared" ca="1" si="5"/>
        <v>10</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October</v>
      </c>
      <c r="V78" s="184"/>
      <c r="W78" s="179"/>
      <c r="X78" s="430">
        <f t="shared" ca="1" si="17"/>
        <v>42643</v>
      </c>
      <c r="Y78" s="568" t="str">
        <f t="shared" ca="1" si="14"/>
        <v>Fri. October , 2016</v>
      </c>
      <c r="Z78" s="431">
        <f t="shared" ca="1" si="4"/>
        <v>31</v>
      </c>
      <c r="AA78" s="432">
        <f t="shared" ca="1" si="5"/>
        <v>10</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October</v>
      </c>
      <c r="V79" s="184"/>
      <c r="W79" s="179"/>
      <c r="X79" s="430">
        <f t="shared" ca="1" si="17"/>
        <v>42643</v>
      </c>
      <c r="Y79" s="568" t="str">
        <f t="shared" ca="1" si="14"/>
        <v>Fri. October , 2016</v>
      </c>
      <c r="Z79" s="431">
        <f t="shared" ca="1" si="4"/>
        <v>31</v>
      </c>
      <c r="AA79" s="432">
        <f t="shared" ca="1" si="5"/>
        <v>10</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October</v>
      </c>
      <c r="V80" s="184"/>
      <c r="W80" s="179"/>
      <c r="X80" s="430">
        <f t="shared" ca="1" si="17"/>
        <v>42643</v>
      </c>
      <c r="Y80" s="568" t="str">
        <f t="shared" ca="1" si="14"/>
        <v>Fri. October , 2016</v>
      </c>
      <c r="Z80" s="431">
        <f t="shared" ca="1" si="4"/>
        <v>31</v>
      </c>
      <c r="AA80" s="432">
        <f t="shared" ca="1" si="5"/>
        <v>10</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October</v>
      </c>
      <c r="V81" s="184"/>
      <c r="W81" s="179"/>
      <c r="X81" s="430">
        <f t="shared" ca="1" si="17"/>
        <v>42643</v>
      </c>
      <c r="Y81" s="568" t="str">
        <f t="shared" ca="1" si="14"/>
        <v>Fri. October , 2016</v>
      </c>
      <c r="Z81" s="431">
        <f t="shared" ca="1" si="4"/>
        <v>31</v>
      </c>
      <c r="AA81" s="432">
        <f t="shared" ca="1" si="5"/>
        <v>10</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October</v>
      </c>
      <c r="V82" s="184"/>
      <c r="W82" s="179"/>
      <c r="X82" s="430">
        <f t="shared" ca="1" si="17"/>
        <v>42643</v>
      </c>
      <c r="Y82" s="568" t="str">
        <f t="shared" ca="1" si="14"/>
        <v>Fri. October , 2016</v>
      </c>
      <c r="Z82" s="431">
        <f t="shared" ca="1" si="4"/>
        <v>31</v>
      </c>
      <c r="AA82" s="432">
        <f t="shared" ca="1" si="5"/>
        <v>10</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October</v>
      </c>
      <c r="V83" s="184"/>
      <c r="W83" s="179"/>
      <c r="X83" s="430">
        <f t="shared" ca="1" si="17"/>
        <v>42643</v>
      </c>
      <c r="Y83" s="568" t="str">
        <f t="shared" ca="1" si="14"/>
        <v>Fri. October , 2016</v>
      </c>
      <c r="Z83" s="431">
        <f t="shared" ca="1" si="4"/>
        <v>31</v>
      </c>
      <c r="AA83" s="432">
        <f t="shared" ca="1" si="5"/>
        <v>10</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October</v>
      </c>
      <c r="V84" s="184"/>
      <c r="W84" s="179"/>
      <c r="X84" s="430">
        <f t="shared" ca="1" si="17"/>
        <v>42643</v>
      </c>
      <c r="Y84" s="568" t="str">
        <f t="shared" ca="1" si="14"/>
        <v>Fri. October , 2016</v>
      </c>
      <c r="Z84" s="431">
        <f t="shared" ref="Z84:Z147" ca="1" si="24">MIN(R84,$AF$5)</f>
        <v>31</v>
      </c>
      <c r="AA84" s="432">
        <f t="shared" ref="AA84:AA147" ca="1" si="25">$AD$6</f>
        <v>10</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October</v>
      </c>
      <c r="V85" s="184"/>
      <c r="W85" s="179"/>
      <c r="X85" s="430">
        <f t="shared" ca="1" si="17"/>
        <v>42643</v>
      </c>
      <c r="Y85" s="568" t="str">
        <f t="shared" ref="Y85:Y148" ca="1" si="33">IF(Y79="f",T85&amp;". "&amp;" "&amp;R85&amp;" "&amp;U85&amp;" "&amp;$AE$7,T85&amp;". "&amp;U85&amp;" "&amp;R85&amp;", "&amp;$AE$7)</f>
        <v>Fri. October , 2016</v>
      </c>
      <c r="Z85" s="431">
        <f t="shared" ca="1" si="24"/>
        <v>31</v>
      </c>
      <c r="AA85" s="432">
        <f t="shared" ca="1" si="25"/>
        <v>10</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October</v>
      </c>
      <c r="V86" s="184"/>
      <c r="W86" s="179"/>
      <c r="X86" s="430">
        <f t="shared" ref="X86:X149" ca="1" si="36">$AE$8+D86</f>
        <v>42643</v>
      </c>
      <c r="Y86" s="568" t="str">
        <f t="shared" ca="1" si="33"/>
        <v>Fri. October , 2016</v>
      </c>
      <c r="Z86" s="431">
        <f t="shared" ca="1" si="24"/>
        <v>31</v>
      </c>
      <c r="AA86" s="432">
        <f t="shared" ca="1" si="25"/>
        <v>10</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October</v>
      </c>
      <c r="V87" s="184"/>
      <c r="W87" s="179"/>
      <c r="X87" s="430">
        <f t="shared" ca="1" si="36"/>
        <v>42643</v>
      </c>
      <c r="Y87" s="568" t="str">
        <f t="shared" ca="1" si="33"/>
        <v>Fri. October , 2016</v>
      </c>
      <c r="Z87" s="431">
        <f t="shared" ca="1" si="24"/>
        <v>31</v>
      </c>
      <c r="AA87" s="432">
        <f t="shared" ca="1" si="25"/>
        <v>10</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October</v>
      </c>
      <c r="V88" s="184"/>
      <c r="W88" s="179"/>
      <c r="X88" s="430">
        <f t="shared" ca="1" si="36"/>
        <v>42643</v>
      </c>
      <c r="Y88" s="568" t="str">
        <f t="shared" ca="1" si="33"/>
        <v>Fri. October , 2016</v>
      </c>
      <c r="Z88" s="431">
        <f t="shared" ca="1" si="24"/>
        <v>31</v>
      </c>
      <c r="AA88" s="432">
        <f t="shared" ca="1" si="25"/>
        <v>10</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October</v>
      </c>
      <c r="V89" s="184"/>
      <c r="W89" s="179"/>
      <c r="X89" s="430">
        <f t="shared" ca="1" si="36"/>
        <v>42643</v>
      </c>
      <c r="Y89" s="568" t="str">
        <f t="shared" ca="1" si="33"/>
        <v>Fri. October , 2016</v>
      </c>
      <c r="Z89" s="431">
        <f t="shared" ca="1" si="24"/>
        <v>31</v>
      </c>
      <c r="AA89" s="432">
        <f t="shared" ca="1" si="25"/>
        <v>10</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October</v>
      </c>
      <c r="V90" s="184"/>
      <c r="W90" s="179"/>
      <c r="X90" s="430">
        <f t="shared" ca="1" si="36"/>
        <v>42643</v>
      </c>
      <c r="Y90" s="568" t="str">
        <f t="shared" ca="1" si="33"/>
        <v>Fri. October , 2016</v>
      </c>
      <c r="Z90" s="431">
        <f t="shared" ca="1" si="24"/>
        <v>31</v>
      </c>
      <c r="AA90" s="432">
        <f t="shared" ca="1" si="25"/>
        <v>10</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October</v>
      </c>
      <c r="V91" s="184"/>
      <c r="W91" s="179"/>
      <c r="X91" s="430">
        <f t="shared" ca="1" si="36"/>
        <v>42643</v>
      </c>
      <c r="Y91" s="568" t="str">
        <f t="shared" ca="1" si="33"/>
        <v>Fri. October , 2016</v>
      </c>
      <c r="Z91" s="431">
        <f t="shared" ca="1" si="24"/>
        <v>31</v>
      </c>
      <c r="AA91" s="432">
        <f t="shared" ca="1" si="25"/>
        <v>10</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October</v>
      </c>
      <c r="V92" s="184"/>
      <c r="W92" s="179"/>
      <c r="X92" s="430">
        <f t="shared" ca="1" si="36"/>
        <v>42643</v>
      </c>
      <c r="Y92" s="568" t="str">
        <f t="shared" ca="1" si="33"/>
        <v>Fri. October , 2016</v>
      </c>
      <c r="Z92" s="431">
        <f t="shared" ca="1" si="24"/>
        <v>31</v>
      </c>
      <c r="AA92" s="432">
        <f t="shared" ca="1" si="25"/>
        <v>10</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October</v>
      </c>
      <c r="V93" s="184"/>
      <c r="W93" s="179"/>
      <c r="X93" s="430">
        <f t="shared" ca="1" si="36"/>
        <v>42643</v>
      </c>
      <c r="Y93" s="568" t="str">
        <f t="shared" ca="1" si="33"/>
        <v>Fri. October , 2016</v>
      </c>
      <c r="Z93" s="431">
        <f t="shared" ca="1" si="24"/>
        <v>31</v>
      </c>
      <c r="AA93" s="432">
        <f t="shared" ca="1" si="25"/>
        <v>10</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October</v>
      </c>
      <c r="V94" s="184"/>
      <c r="W94" s="179"/>
      <c r="X94" s="430">
        <f t="shared" ca="1" si="36"/>
        <v>42643</v>
      </c>
      <c r="Y94" s="568" t="str">
        <f t="shared" ca="1" si="33"/>
        <v>Fri. October , 2016</v>
      </c>
      <c r="Z94" s="431">
        <f t="shared" ca="1" si="24"/>
        <v>31</v>
      </c>
      <c r="AA94" s="432">
        <f t="shared" ca="1" si="25"/>
        <v>10</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October</v>
      </c>
      <c r="V95" s="184"/>
      <c r="W95" s="179"/>
      <c r="X95" s="430">
        <f t="shared" ca="1" si="36"/>
        <v>42643</v>
      </c>
      <c r="Y95" s="568" t="str">
        <f t="shared" ca="1" si="33"/>
        <v>Fri. October , 2016</v>
      </c>
      <c r="Z95" s="431">
        <f t="shared" ca="1" si="24"/>
        <v>31</v>
      </c>
      <c r="AA95" s="432">
        <f t="shared" ca="1" si="25"/>
        <v>10</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October</v>
      </c>
      <c r="V96" s="184"/>
      <c r="W96" s="179"/>
      <c r="X96" s="430">
        <f t="shared" ca="1" si="36"/>
        <v>42643</v>
      </c>
      <c r="Y96" s="568" t="str">
        <f t="shared" ca="1" si="33"/>
        <v>Fri. October , 2016</v>
      </c>
      <c r="Z96" s="431">
        <f t="shared" ca="1" si="24"/>
        <v>31</v>
      </c>
      <c r="AA96" s="432">
        <f t="shared" ca="1" si="25"/>
        <v>10</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October</v>
      </c>
      <c r="V97" s="184"/>
      <c r="W97" s="179"/>
      <c r="X97" s="430">
        <f t="shared" ca="1" si="36"/>
        <v>42643</v>
      </c>
      <c r="Y97" s="568" t="str">
        <f t="shared" ca="1" si="33"/>
        <v>Fri. October , 2016</v>
      </c>
      <c r="Z97" s="431">
        <f t="shared" ca="1" si="24"/>
        <v>31</v>
      </c>
      <c r="AA97" s="432">
        <f t="shared" ca="1" si="25"/>
        <v>10</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October</v>
      </c>
      <c r="V98" s="184"/>
      <c r="W98" s="179"/>
      <c r="X98" s="430">
        <f t="shared" ca="1" si="36"/>
        <v>42643</v>
      </c>
      <c r="Y98" s="568" t="str">
        <f t="shared" ca="1" si="33"/>
        <v>Fri. October , 2016</v>
      </c>
      <c r="Z98" s="431">
        <f t="shared" ca="1" si="24"/>
        <v>31</v>
      </c>
      <c r="AA98" s="432">
        <f t="shared" ca="1" si="25"/>
        <v>10</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October</v>
      </c>
      <c r="V99" s="184"/>
      <c r="W99" s="179"/>
      <c r="X99" s="430">
        <f t="shared" ca="1" si="36"/>
        <v>42643</v>
      </c>
      <c r="Y99" s="568" t="str">
        <f t="shared" ca="1" si="33"/>
        <v>Fri. October , 2016</v>
      </c>
      <c r="Z99" s="431">
        <f t="shared" ca="1" si="24"/>
        <v>31</v>
      </c>
      <c r="AA99" s="432">
        <f t="shared" ca="1" si="25"/>
        <v>10</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October</v>
      </c>
      <c r="V100" s="184"/>
      <c r="W100" s="179"/>
      <c r="X100" s="430">
        <f t="shared" ca="1" si="36"/>
        <v>42643</v>
      </c>
      <c r="Y100" s="568" t="str">
        <f t="shared" ca="1" si="33"/>
        <v>Fri. October , 2016</v>
      </c>
      <c r="Z100" s="431">
        <f t="shared" ca="1" si="24"/>
        <v>31</v>
      </c>
      <c r="AA100" s="432">
        <f t="shared" ca="1" si="25"/>
        <v>10</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October</v>
      </c>
      <c r="V101" s="184"/>
      <c r="W101" s="179"/>
      <c r="X101" s="430">
        <f t="shared" ca="1" si="36"/>
        <v>42643</v>
      </c>
      <c r="Y101" s="568" t="str">
        <f t="shared" ca="1" si="33"/>
        <v>Fri. October , 2016</v>
      </c>
      <c r="Z101" s="431">
        <f t="shared" ca="1" si="24"/>
        <v>31</v>
      </c>
      <c r="AA101" s="432">
        <f t="shared" ca="1" si="25"/>
        <v>10</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October</v>
      </c>
      <c r="V102" s="184"/>
      <c r="W102" s="179"/>
      <c r="X102" s="430">
        <f t="shared" ca="1" si="36"/>
        <v>42643</v>
      </c>
      <c r="Y102" s="568" t="str">
        <f t="shared" ca="1" si="33"/>
        <v>Fri. October , 2016</v>
      </c>
      <c r="Z102" s="431">
        <f t="shared" ca="1" si="24"/>
        <v>31</v>
      </c>
      <c r="AA102" s="432">
        <f t="shared" ca="1" si="25"/>
        <v>10</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October</v>
      </c>
      <c r="V103" s="184"/>
      <c r="W103" s="179"/>
      <c r="X103" s="430">
        <f t="shared" ca="1" si="36"/>
        <v>42643</v>
      </c>
      <c r="Y103" s="568" t="str">
        <f t="shared" ca="1" si="33"/>
        <v>Fri. October , 2016</v>
      </c>
      <c r="Z103" s="431">
        <f t="shared" ca="1" si="24"/>
        <v>31</v>
      </c>
      <c r="AA103" s="432">
        <f t="shared" ca="1" si="25"/>
        <v>10</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October</v>
      </c>
      <c r="V104" s="184"/>
      <c r="W104" s="179"/>
      <c r="X104" s="430">
        <f t="shared" ca="1" si="36"/>
        <v>42643</v>
      </c>
      <c r="Y104" s="568" t="str">
        <f t="shared" ca="1" si="33"/>
        <v>Fri. October , 2016</v>
      </c>
      <c r="Z104" s="431">
        <f t="shared" ca="1" si="24"/>
        <v>31</v>
      </c>
      <c r="AA104" s="432">
        <f t="shared" ca="1" si="25"/>
        <v>10</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October</v>
      </c>
      <c r="V105" s="184"/>
      <c r="W105" s="179"/>
      <c r="X105" s="430">
        <f t="shared" ca="1" si="36"/>
        <v>42643</v>
      </c>
      <c r="Y105" s="568" t="str">
        <f t="shared" ca="1" si="33"/>
        <v>Fri. October , 2016</v>
      </c>
      <c r="Z105" s="431">
        <f t="shared" ca="1" si="24"/>
        <v>31</v>
      </c>
      <c r="AA105" s="432">
        <f t="shared" ca="1" si="25"/>
        <v>10</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October</v>
      </c>
      <c r="V106" s="184"/>
      <c r="W106" s="179"/>
      <c r="X106" s="430">
        <f t="shared" ca="1" si="36"/>
        <v>42643</v>
      </c>
      <c r="Y106" s="568" t="str">
        <f t="shared" ca="1" si="33"/>
        <v>Fri. October , 2016</v>
      </c>
      <c r="Z106" s="431">
        <f t="shared" ca="1" si="24"/>
        <v>31</v>
      </c>
      <c r="AA106" s="432">
        <f t="shared" ca="1" si="25"/>
        <v>10</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October</v>
      </c>
      <c r="V107" s="184"/>
      <c r="W107" s="179"/>
      <c r="X107" s="430">
        <f t="shared" ca="1" si="36"/>
        <v>42643</v>
      </c>
      <c r="Y107" s="568" t="str">
        <f t="shared" ca="1" si="33"/>
        <v>Fri. October , 2016</v>
      </c>
      <c r="Z107" s="431">
        <f t="shared" ca="1" si="24"/>
        <v>31</v>
      </c>
      <c r="AA107" s="432">
        <f t="shared" ca="1" si="25"/>
        <v>10</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October</v>
      </c>
      <c r="V108" s="184"/>
      <c r="W108" s="179"/>
      <c r="X108" s="430">
        <f t="shared" ca="1" si="36"/>
        <v>42643</v>
      </c>
      <c r="Y108" s="568" t="str">
        <f t="shared" ca="1" si="33"/>
        <v>Fri. October , 2016</v>
      </c>
      <c r="Z108" s="431">
        <f t="shared" ca="1" si="24"/>
        <v>31</v>
      </c>
      <c r="AA108" s="432">
        <f t="shared" ca="1" si="25"/>
        <v>10</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October</v>
      </c>
      <c r="V109" s="184"/>
      <c r="W109" s="179"/>
      <c r="X109" s="430">
        <f t="shared" ca="1" si="36"/>
        <v>42643</v>
      </c>
      <c r="Y109" s="568" t="str">
        <f t="shared" ca="1" si="33"/>
        <v>Fri. October , 2016</v>
      </c>
      <c r="Z109" s="431">
        <f t="shared" ca="1" si="24"/>
        <v>31</v>
      </c>
      <c r="AA109" s="432">
        <f t="shared" ca="1" si="25"/>
        <v>10</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October</v>
      </c>
      <c r="V110" s="184"/>
      <c r="W110" s="179"/>
      <c r="X110" s="430">
        <f t="shared" ca="1" si="36"/>
        <v>42643</v>
      </c>
      <c r="Y110" s="568" t="str">
        <f t="shared" ca="1" si="33"/>
        <v>Fri. October , 2016</v>
      </c>
      <c r="Z110" s="431">
        <f t="shared" ca="1" si="24"/>
        <v>31</v>
      </c>
      <c r="AA110" s="432">
        <f t="shared" ca="1" si="25"/>
        <v>10</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October</v>
      </c>
      <c r="V111" s="184"/>
      <c r="W111" s="179"/>
      <c r="X111" s="430">
        <f t="shared" ca="1" si="36"/>
        <v>42643</v>
      </c>
      <c r="Y111" s="568" t="str">
        <f t="shared" ca="1" si="33"/>
        <v>Fri. October , 2016</v>
      </c>
      <c r="Z111" s="431">
        <f t="shared" ca="1" si="24"/>
        <v>31</v>
      </c>
      <c r="AA111" s="432">
        <f t="shared" ca="1" si="25"/>
        <v>10</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October</v>
      </c>
      <c r="V112" s="184"/>
      <c r="W112" s="179"/>
      <c r="X112" s="430">
        <f t="shared" ca="1" si="36"/>
        <v>42643</v>
      </c>
      <c r="Y112" s="568" t="str">
        <f t="shared" ca="1" si="33"/>
        <v>Fri. October , 2016</v>
      </c>
      <c r="Z112" s="431">
        <f t="shared" ca="1" si="24"/>
        <v>31</v>
      </c>
      <c r="AA112" s="432">
        <f t="shared" ca="1" si="25"/>
        <v>10</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October</v>
      </c>
      <c r="V113" s="184"/>
      <c r="W113" s="179"/>
      <c r="X113" s="430">
        <f t="shared" ca="1" si="36"/>
        <v>42643</v>
      </c>
      <c r="Y113" s="568" t="str">
        <f t="shared" ca="1" si="33"/>
        <v>Fri. October , 2016</v>
      </c>
      <c r="Z113" s="431">
        <f t="shared" ca="1" si="24"/>
        <v>31</v>
      </c>
      <c r="AA113" s="432">
        <f t="shared" ca="1" si="25"/>
        <v>10</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October</v>
      </c>
      <c r="V114" s="184"/>
      <c r="W114" s="179"/>
      <c r="X114" s="430">
        <f t="shared" ca="1" si="36"/>
        <v>42643</v>
      </c>
      <c r="Y114" s="568" t="str">
        <f t="shared" ca="1" si="33"/>
        <v>Fri. October , 2016</v>
      </c>
      <c r="Z114" s="431">
        <f t="shared" ca="1" si="24"/>
        <v>31</v>
      </c>
      <c r="AA114" s="432">
        <f t="shared" ca="1" si="25"/>
        <v>10</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October</v>
      </c>
      <c r="V115" s="184"/>
      <c r="W115" s="179"/>
      <c r="X115" s="430">
        <f t="shared" ca="1" si="36"/>
        <v>42643</v>
      </c>
      <c r="Y115" s="568" t="str">
        <f t="shared" ca="1" si="33"/>
        <v>Fri. October , 2016</v>
      </c>
      <c r="Z115" s="431">
        <f t="shared" ca="1" si="24"/>
        <v>31</v>
      </c>
      <c r="AA115" s="432">
        <f t="shared" ca="1" si="25"/>
        <v>10</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October</v>
      </c>
      <c r="V116" s="184"/>
      <c r="W116" s="179"/>
      <c r="X116" s="430">
        <f t="shared" ca="1" si="36"/>
        <v>42643</v>
      </c>
      <c r="Y116" s="568" t="str">
        <f t="shared" ca="1" si="33"/>
        <v>Fri. October , 2016</v>
      </c>
      <c r="Z116" s="431">
        <f t="shared" ca="1" si="24"/>
        <v>31</v>
      </c>
      <c r="AA116" s="432">
        <f t="shared" ca="1" si="25"/>
        <v>10</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October</v>
      </c>
      <c r="V117" s="184"/>
      <c r="W117" s="179"/>
      <c r="X117" s="430">
        <f t="shared" ca="1" si="36"/>
        <v>42643</v>
      </c>
      <c r="Y117" s="568" t="str">
        <f t="shared" ca="1" si="33"/>
        <v>Fri. October , 2016</v>
      </c>
      <c r="Z117" s="431">
        <f t="shared" ca="1" si="24"/>
        <v>31</v>
      </c>
      <c r="AA117" s="432">
        <f t="shared" ca="1" si="25"/>
        <v>10</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October</v>
      </c>
      <c r="V118" s="184"/>
      <c r="W118" s="179"/>
      <c r="X118" s="430">
        <f t="shared" ca="1" si="36"/>
        <v>42643</v>
      </c>
      <c r="Y118" s="568" t="str">
        <f t="shared" ca="1" si="33"/>
        <v>Fri. October , 2016</v>
      </c>
      <c r="Z118" s="431">
        <f t="shared" ca="1" si="24"/>
        <v>31</v>
      </c>
      <c r="AA118" s="432">
        <f t="shared" ca="1" si="25"/>
        <v>10</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October</v>
      </c>
      <c r="V119" s="184"/>
      <c r="W119" s="179"/>
      <c r="X119" s="430">
        <f t="shared" ca="1" si="36"/>
        <v>42643</v>
      </c>
      <c r="Y119" s="568" t="str">
        <f t="shared" ca="1" si="33"/>
        <v>Fri. October , 2016</v>
      </c>
      <c r="Z119" s="431">
        <f t="shared" ca="1" si="24"/>
        <v>31</v>
      </c>
      <c r="AA119" s="432">
        <f t="shared" ca="1" si="25"/>
        <v>10</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October</v>
      </c>
      <c r="V120" s="184"/>
      <c r="W120" s="179"/>
      <c r="X120" s="430">
        <f t="shared" ca="1" si="36"/>
        <v>42643</v>
      </c>
      <c r="Y120" s="568" t="str">
        <f t="shared" ca="1" si="33"/>
        <v>Fri. October , 2016</v>
      </c>
      <c r="Z120" s="431">
        <f t="shared" ca="1" si="24"/>
        <v>31</v>
      </c>
      <c r="AA120" s="432">
        <f t="shared" ca="1" si="25"/>
        <v>10</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October</v>
      </c>
      <c r="V121" s="184"/>
      <c r="W121" s="179"/>
      <c r="X121" s="430">
        <f t="shared" ca="1" si="36"/>
        <v>42643</v>
      </c>
      <c r="Y121" s="568" t="str">
        <f t="shared" ca="1" si="33"/>
        <v>Fri. October , 2016</v>
      </c>
      <c r="Z121" s="431">
        <f t="shared" ca="1" si="24"/>
        <v>31</v>
      </c>
      <c r="AA121" s="432">
        <f t="shared" ca="1" si="25"/>
        <v>10</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October</v>
      </c>
      <c r="V122" s="184"/>
      <c r="W122" s="179"/>
      <c r="X122" s="430">
        <f t="shared" ca="1" si="36"/>
        <v>42643</v>
      </c>
      <c r="Y122" s="568" t="str">
        <f t="shared" ca="1" si="33"/>
        <v>Fri. October , 2016</v>
      </c>
      <c r="Z122" s="431">
        <f t="shared" ca="1" si="24"/>
        <v>31</v>
      </c>
      <c r="AA122" s="432">
        <f t="shared" ca="1" si="25"/>
        <v>10</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October</v>
      </c>
      <c r="V123" s="184"/>
      <c r="W123" s="179"/>
      <c r="X123" s="430">
        <f t="shared" ca="1" si="36"/>
        <v>42643</v>
      </c>
      <c r="Y123" s="568" t="str">
        <f t="shared" ca="1" si="33"/>
        <v>Fri. October , 2016</v>
      </c>
      <c r="Z123" s="431">
        <f t="shared" ca="1" si="24"/>
        <v>31</v>
      </c>
      <c r="AA123" s="432">
        <f t="shared" ca="1" si="25"/>
        <v>10</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October</v>
      </c>
      <c r="V124" s="184"/>
      <c r="W124" s="179"/>
      <c r="X124" s="430">
        <f t="shared" ca="1" si="36"/>
        <v>42643</v>
      </c>
      <c r="Y124" s="568" t="str">
        <f t="shared" ca="1" si="33"/>
        <v>Fri. October , 2016</v>
      </c>
      <c r="Z124" s="431">
        <f t="shared" ca="1" si="24"/>
        <v>31</v>
      </c>
      <c r="AA124" s="432">
        <f t="shared" ca="1" si="25"/>
        <v>10</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October</v>
      </c>
      <c r="V125" s="184"/>
      <c r="W125" s="179"/>
      <c r="X125" s="430">
        <f t="shared" ca="1" si="36"/>
        <v>42643</v>
      </c>
      <c r="Y125" s="568" t="str">
        <f t="shared" ca="1" si="33"/>
        <v>Fri. October , 2016</v>
      </c>
      <c r="Z125" s="431">
        <f t="shared" ca="1" si="24"/>
        <v>31</v>
      </c>
      <c r="AA125" s="432">
        <f t="shared" ca="1" si="25"/>
        <v>10</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October</v>
      </c>
      <c r="V126" s="184"/>
      <c r="W126" s="179"/>
      <c r="X126" s="430">
        <f t="shared" ca="1" si="36"/>
        <v>42643</v>
      </c>
      <c r="Y126" s="568" t="str">
        <f t="shared" ca="1" si="33"/>
        <v>Fri. October , 2016</v>
      </c>
      <c r="Z126" s="431">
        <f t="shared" ca="1" si="24"/>
        <v>31</v>
      </c>
      <c r="AA126" s="432">
        <f t="shared" ca="1" si="25"/>
        <v>10</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October</v>
      </c>
      <c r="V127" s="184"/>
      <c r="W127" s="179"/>
      <c r="X127" s="430">
        <f t="shared" ca="1" si="36"/>
        <v>42643</v>
      </c>
      <c r="Y127" s="568" t="str">
        <f t="shared" ca="1" si="33"/>
        <v>Fri. October , 2016</v>
      </c>
      <c r="Z127" s="431">
        <f t="shared" ca="1" si="24"/>
        <v>31</v>
      </c>
      <c r="AA127" s="432">
        <f t="shared" ca="1" si="25"/>
        <v>10</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October</v>
      </c>
      <c r="V128" s="184"/>
      <c r="W128" s="179"/>
      <c r="X128" s="430">
        <f t="shared" ca="1" si="36"/>
        <v>42643</v>
      </c>
      <c r="Y128" s="568" t="str">
        <f t="shared" ca="1" si="33"/>
        <v>Fri. October , 2016</v>
      </c>
      <c r="Z128" s="431">
        <f t="shared" ca="1" si="24"/>
        <v>31</v>
      </c>
      <c r="AA128" s="432">
        <f t="shared" ca="1" si="25"/>
        <v>10</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October</v>
      </c>
      <c r="V129" s="184"/>
      <c r="W129" s="179"/>
      <c r="X129" s="430">
        <f t="shared" ca="1" si="36"/>
        <v>42643</v>
      </c>
      <c r="Y129" s="568" t="str">
        <f t="shared" ca="1" si="33"/>
        <v>Fri. October , 2016</v>
      </c>
      <c r="Z129" s="431">
        <f t="shared" ca="1" si="24"/>
        <v>31</v>
      </c>
      <c r="AA129" s="432">
        <f t="shared" ca="1" si="25"/>
        <v>10</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October</v>
      </c>
      <c r="V130" s="184"/>
      <c r="W130" s="179"/>
      <c r="X130" s="430">
        <f t="shared" ca="1" si="36"/>
        <v>42643</v>
      </c>
      <c r="Y130" s="568" t="str">
        <f t="shared" ca="1" si="33"/>
        <v>Fri. October , 2016</v>
      </c>
      <c r="Z130" s="431">
        <f t="shared" ca="1" si="24"/>
        <v>31</v>
      </c>
      <c r="AA130" s="432">
        <f t="shared" ca="1" si="25"/>
        <v>10</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October</v>
      </c>
      <c r="V131" s="184"/>
      <c r="W131" s="179"/>
      <c r="X131" s="430">
        <f t="shared" ca="1" si="36"/>
        <v>42643</v>
      </c>
      <c r="Y131" s="568" t="str">
        <f t="shared" ca="1" si="33"/>
        <v>Fri. October , 2016</v>
      </c>
      <c r="Z131" s="431">
        <f t="shared" ca="1" si="24"/>
        <v>31</v>
      </c>
      <c r="AA131" s="432">
        <f t="shared" ca="1" si="25"/>
        <v>10</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October</v>
      </c>
      <c r="V132" s="184"/>
      <c r="W132" s="179"/>
      <c r="X132" s="430">
        <f t="shared" ca="1" si="36"/>
        <v>42643</v>
      </c>
      <c r="Y132" s="568" t="str">
        <f t="shared" ca="1" si="33"/>
        <v>Fri. October , 2016</v>
      </c>
      <c r="Z132" s="431">
        <f t="shared" ca="1" si="24"/>
        <v>31</v>
      </c>
      <c r="AA132" s="432">
        <f t="shared" ca="1" si="25"/>
        <v>10</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October</v>
      </c>
      <c r="V133" s="184"/>
      <c r="W133" s="179"/>
      <c r="X133" s="430">
        <f t="shared" ca="1" si="36"/>
        <v>42643</v>
      </c>
      <c r="Y133" s="568" t="str">
        <f t="shared" ca="1" si="33"/>
        <v>Fri. October , 2016</v>
      </c>
      <c r="Z133" s="431">
        <f t="shared" ca="1" si="24"/>
        <v>31</v>
      </c>
      <c r="AA133" s="432">
        <f t="shared" ca="1" si="25"/>
        <v>10</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October</v>
      </c>
      <c r="V134" s="184"/>
      <c r="W134" s="179"/>
      <c r="X134" s="430">
        <f t="shared" ca="1" si="36"/>
        <v>42643</v>
      </c>
      <c r="Y134" s="568" t="str">
        <f t="shared" ca="1" si="33"/>
        <v>Fri. October , 2016</v>
      </c>
      <c r="Z134" s="431">
        <f t="shared" ca="1" si="24"/>
        <v>31</v>
      </c>
      <c r="AA134" s="432">
        <f t="shared" ca="1" si="25"/>
        <v>10</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October</v>
      </c>
      <c r="V135" s="184"/>
      <c r="W135" s="179"/>
      <c r="X135" s="430">
        <f t="shared" ca="1" si="36"/>
        <v>42643</v>
      </c>
      <c r="Y135" s="568" t="str">
        <f t="shared" ca="1" si="33"/>
        <v>Fri. October , 2016</v>
      </c>
      <c r="Z135" s="431">
        <f t="shared" ca="1" si="24"/>
        <v>31</v>
      </c>
      <c r="AA135" s="432">
        <f t="shared" ca="1" si="25"/>
        <v>10</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October</v>
      </c>
      <c r="V136" s="184"/>
      <c r="W136" s="179"/>
      <c r="X136" s="430">
        <f t="shared" ca="1" si="36"/>
        <v>42643</v>
      </c>
      <c r="Y136" s="568" t="str">
        <f t="shared" ca="1" si="33"/>
        <v>Fri. October , 2016</v>
      </c>
      <c r="Z136" s="431">
        <f t="shared" ca="1" si="24"/>
        <v>31</v>
      </c>
      <c r="AA136" s="432">
        <f t="shared" ca="1" si="25"/>
        <v>10</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October</v>
      </c>
      <c r="V137" s="184"/>
      <c r="W137" s="179"/>
      <c r="X137" s="430">
        <f t="shared" ca="1" si="36"/>
        <v>42643</v>
      </c>
      <c r="Y137" s="568" t="str">
        <f t="shared" ca="1" si="33"/>
        <v>Fri. October , 2016</v>
      </c>
      <c r="Z137" s="431">
        <f t="shared" ca="1" si="24"/>
        <v>31</v>
      </c>
      <c r="AA137" s="432">
        <f t="shared" ca="1" si="25"/>
        <v>10</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October</v>
      </c>
      <c r="V138" s="184"/>
      <c r="W138" s="179"/>
      <c r="X138" s="430">
        <f t="shared" ca="1" si="36"/>
        <v>42643</v>
      </c>
      <c r="Y138" s="568" t="str">
        <f t="shared" ca="1" si="33"/>
        <v>Fri. October , 2016</v>
      </c>
      <c r="Z138" s="431">
        <f t="shared" ca="1" si="24"/>
        <v>31</v>
      </c>
      <c r="AA138" s="432">
        <f t="shared" ca="1" si="25"/>
        <v>10</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October</v>
      </c>
      <c r="V139" s="184"/>
      <c r="W139" s="179"/>
      <c r="X139" s="430">
        <f t="shared" ca="1" si="36"/>
        <v>42643</v>
      </c>
      <c r="Y139" s="568" t="str">
        <f t="shared" ca="1" si="33"/>
        <v>Fri. October , 2016</v>
      </c>
      <c r="Z139" s="431">
        <f t="shared" ca="1" si="24"/>
        <v>31</v>
      </c>
      <c r="AA139" s="432">
        <f t="shared" ca="1" si="25"/>
        <v>10</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October</v>
      </c>
      <c r="V140" s="184"/>
      <c r="W140" s="179"/>
      <c r="X140" s="430">
        <f t="shared" ca="1" si="36"/>
        <v>42643</v>
      </c>
      <c r="Y140" s="568" t="str">
        <f t="shared" ca="1" si="33"/>
        <v>Fri. October , 2016</v>
      </c>
      <c r="Z140" s="431">
        <f t="shared" ca="1" si="24"/>
        <v>31</v>
      </c>
      <c r="AA140" s="432">
        <f t="shared" ca="1" si="25"/>
        <v>10</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October</v>
      </c>
      <c r="V141" s="184"/>
      <c r="W141" s="179"/>
      <c r="X141" s="430">
        <f t="shared" ca="1" si="36"/>
        <v>42643</v>
      </c>
      <c r="Y141" s="568" t="str">
        <f t="shared" ca="1" si="33"/>
        <v>Fri. October , 2016</v>
      </c>
      <c r="Z141" s="431">
        <f t="shared" ca="1" si="24"/>
        <v>31</v>
      </c>
      <c r="AA141" s="432">
        <f t="shared" ca="1" si="25"/>
        <v>10</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October</v>
      </c>
      <c r="V142" s="184"/>
      <c r="W142" s="179"/>
      <c r="X142" s="430">
        <f t="shared" ca="1" si="36"/>
        <v>42643</v>
      </c>
      <c r="Y142" s="568" t="str">
        <f t="shared" ca="1" si="33"/>
        <v>Fri. October , 2016</v>
      </c>
      <c r="Z142" s="431">
        <f t="shared" ca="1" si="24"/>
        <v>31</v>
      </c>
      <c r="AA142" s="432">
        <f t="shared" ca="1" si="25"/>
        <v>10</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October</v>
      </c>
      <c r="V143" s="184"/>
      <c r="W143" s="179"/>
      <c r="X143" s="430">
        <f t="shared" ca="1" si="36"/>
        <v>42643</v>
      </c>
      <c r="Y143" s="568" t="str">
        <f t="shared" ca="1" si="33"/>
        <v>Fri. October , 2016</v>
      </c>
      <c r="Z143" s="431">
        <f t="shared" ca="1" si="24"/>
        <v>31</v>
      </c>
      <c r="AA143" s="432">
        <f t="shared" ca="1" si="25"/>
        <v>10</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October</v>
      </c>
      <c r="V144" s="184"/>
      <c r="W144" s="179"/>
      <c r="X144" s="430">
        <f t="shared" ca="1" si="36"/>
        <v>42643</v>
      </c>
      <c r="Y144" s="568" t="str">
        <f t="shared" ca="1" si="33"/>
        <v>Fri. October , 2016</v>
      </c>
      <c r="Z144" s="431">
        <f t="shared" ca="1" si="24"/>
        <v>31</v>
      </c>
      <c r="AA144" s="432">
        <f t="shared" ca="1" si="25"/>
        <v>10</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October</v>
      </c>
      <c r="V145" s="184"/>
      <c r="W145" s="179"/>
      <c r="X145" s="430">
        <f t="shared" ca="1" si="36"/>
        <v>42643</v>
      </c>
      <c r="Y145" s="568" t="str">
        <f t="shared" ca="1" si="33"/>
        <v>Fri. October , 2016</v>
      </c>
      <c r="Z145" s="431">
        <f t="shared" ca="1" si="24"/>
        <v>31</v>
      </c>
      <c r="AA145" s="432">
        <f t="shared" ca="1" si="25"/>
        <v>10</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October</v>
      </c>
      <c r="V146" s="184"/>
      <c r="W146" s="179"/>
      <c r="X146" s="430">
        <f t="shared" ca="1" si="36"/>
        <v>42643</v>
      </c>
      <c r="Y146" s="568" t="str">
        <f t="shared" ca="1" si="33"/>
        <v>Fri. October , 2016</v>
      </c>
      <c r="Z146" s="431">
        <f t="shared" ca="1" si="24"/>
        <v>31</v>
      </c>
      <c r="AA146" s="432">
        <f t="shared" ca="1" si="25"/>
        <v>10</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October</v>
      </c>
      <c r="V147" s="184"/>
      <c r="W147" s="179"/>
      <c r="X147" s="430">
        <f t="shared" ca="1" si="36"/>
        <v>42643</v>
      </c>
      <c r="Y147" s="568" t="str">
        <f t="shared" ca="1" si="33"/>
        <v>Fri. October , 2016</v>
      </c>
      <c r="Z147" s="431">
        <f t="shared" ca="1" si="24"/>
        <v>31</v>
      </c>
      <c r="AA147" s="432">
        <f t="shared" ca="1" si="25"/>
        <v>10</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October</v>
      </c>
      <c r="V148" s="184"/>
      <c r="W148" s="179"/>
      <c r="X148" s="430">
        <f t="shared" ca="1" si="36"/>
        <v>42643</v>
      </c>
      <c r="Y148" s="568" t="str">
        <f t="shared" ca="1" si="33"/>
        <v>Fri. October , 2016</v>
      </c>
      <c r="Z148" s="431">
        <f t="shared" ref="Z148:Z194" ca="1" si="43">MIN(R148,$AF$5)</f>
        <v>31</v>
      </c>
      <c r="AA148" s="432">
        <f t="shared" ref="AA148:AA194" ca="1" si="44">$AD$6</f>
        <v>10</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October</v>
      </c>
      <c r="V149" s="184"/>
      <c r="W149" s="179"/>
      <c r="X149" s="430">
        <f t="shared" ca="1" si="36"/>
        <v>42643</v>
      </c>
      <c r="Y149" s="568" t="str">
        <f t="shared" ref="Y149:Y194" ca="1" si="52">IF(Y143="f",T149&amp;". "&amp;" "&amp;R149&amp;" "&amp;U149&amp;" "&amp;$AE$7,T149&amp;". "&amp;U149&amp;" "&amp;R149&amp;", "&amp;$AE$7)</f>
        <v>Fri. October , 2016</v>
      </c>
      <c r="Z149" s="431">
        <f t="shared" ca="1" si="43"/>
        <v>31</v>
      </c>
      <c r="AA149" s="432">
        <f t="shared" ca="1" si="44"/>
        <v>10</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October</v>
      </c>
      <c r="V150" s="184"/>
      <c r="W150" s="179"/>
      <c r="X150" s="430">
        <f t="shared" ref="X150:X194" ca="1" si="55">$AE$8+D150</f>
        <v>42643</v>
      </c>
      <c r="Y150" s="568" t="str">
        <f t="shared" ca="1" si="52"/>
        <v>Fri. October , 2016</v>
      </c>
      <c r="Z150" s="431">
        <f t="shared" ca="1" si="43"/>
        <v>31</v>
      </c>
      <c r="AA150" s="432">
        <f t="shared" ca="1" si="44"/>
        <v>10</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October</v>
      </c>
      <c r="V151" s="184"/>
      <c r="W151" s="179"/>
      <c r="X151" s="430">
        <f t="shared" ca="1" si="55"/>
        <v>42643</v>
      </c>
      <c r="Y151" s="568" t="str">
        <f t="shared" ca="1" si="52"/>
        <v>Fri. October , 2016</v>
      </c>
      <c r="Z151" s="431">
        <f t="shared" ca="1" si="43"/>
        <v>31</v>
      </c>
      <c r="AA151" s="432">
        <f t="shared" ca="1" si="44"/>
        <v>10</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October</v>
      </c>
      <c r="V152" s="184"/>
      <c r="W152" s="179"/>
      <c r="X152" s="430">
        <f t="shared" ca="1" si="55"/>
        <v>42643</v>
      </c>
      <c r="Y152" s="568" t="str">
        <f t="shared" ca="1" si="52"/>
        <v>Fri. October , 2016</v>
      </c>
      <c r="Z152" s="431">
        <f t="shared" ca="1" si="43"/>
        <v>31</v>
      </c>
      <c r="AA152" s="432">
        <f t="shared" ca="1" si="44"/>
        <v>10</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October</v>
      </c>
      <c r="V153" s="184"/>
      <c r="W153" s="179"/>
      <c r="X153" s="430">
        <f t="shared" ca="1" si="55"/>
        <v>42643</v>
      </c>
      <c r="Y153" s="568" t="str">
        <f t="shared" ca="1" si="52"/>
        <v>Fri. October , 2016</v>
      </c>
      <c r="Z153" s="431">
        <f t="shared" ca="1" si="43"/>
        <v>31</v>
      </c>
      <c r="AA153" s="432">
        <f t="shared" ca="1" si="44"/>
        <v>10</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October</v>
      </c>
      <c r="V154" s="184"/>
      <c r="W154" s="179"/>
      <c r="X154" s="430">
        <f t="shared" ca="1" si="55"/>
        <v>42643</v>
      </c>
      <c r="Y154" s="568" t="str">
        <f t="shared" ca="1" si="52"/>
        <v>Fri. October , 2016</v>
      </c>
      <c r="Z154" s="431">
        <f t="shared" ca="1" si="43"/>
        <v>31</v>
      </c>
      <c r="AA154" s="432">
        <f t="shared" ca="1" si="44"/>
        <v>10</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October</v>
      </c>
      <c r="V155" s="184"/>
      <c r="W155" s="179"/>
      <c r="X155" s="430">
        <f t="shared" ca="1" si="55"/>
        <v>42643</v>
      </c>
      <c r="Y155" s="568" t="str">
        <f t="shared" ca="1" si="52"/>
        <v>Fri. October , 2016</v>
      </c>
      <c r="Z155" s="431">
        <f t="shared" ca="1" si="43"/>
        <v>31</v>
      </c>
      <c r="AA155" s="432">
        <f t="shared" ca="1" si="44"/>
        <v>10</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October</v>
      </c>
      <c r="V156" s="184"/>
      <c r="W156" s="179"/>
      <c r="X156" s="430">
        <f t="shared" ca="1" si="55"/>
        <v>42643</v>
      </c>
      <c r="Y156" s="568" t="str">
        <f t="shared" ca="1" si="52"/>
        <v>Fri. October , 2016</v>
      </c>
      <c r="Z156" s="431">
        <f t="shared" ca="1" si="43"/>
        <v>31</v>
      </c>
      <c r="AA156" s="432">
        <f t="shared" ca="1" si="44"/>
        <v>10</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October</v>
      </c>
      <c r="V157" s="184"/>
      <c r="W157" s="179"/>
      <c r="X157" s="430">
        <f t="shared" ca="1" si="55"/>
        <v>42643</v>
      </c>
      <c r="Y157" s="568" t="str">
        <f t="shared" ca="1" si="52"/>
        <v>Fri. October , 2016</v>
      </c>
      <c r="Z157" s="431">
        <f t="shared" ca="1" si="43"/>
        <v>31</v>
      </c>
      <c r="AA157" s="432">
        <f t="shared" ca="1" si="44"/>
        <v>10</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October</v>
      </c>
      <c r="V158" s="184"/>
      <c r="W158" s="179"/>
      <c r="X158" s="430">
        <f t="shared" ca="1" si="55"/>
        <v>42643</v>
      </c>
      <c r="Y158" s="568" t="str">
        <f t="shared" ca="1" si="52"/>
        <v>Fri. October , 2016</v>
      </c>
      <c r="Z158" s="431">
        <f t="shared" ca="1" si="43"/>
        <v>31</v>
      </c>
      <c r="AA158" s="432">
        <f t="shared" ca="1" si="44"/>
        <v>10</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October</v>
      </c>
      <c r="V159" s="184"/>
      <c r="W159" s="179"/>
      <c r="X159" s="430">
        <f t="shared" ca="1" si="55"/>
        <v>42643</v>
      </c>
      <c r="Y159" s="568" t="str">
        <f t="shared" ca="1" si="52"/>
        <v>Fri. October , 2016</v>
      </c>
      <c r="Z159" s="431">
        <f t="shared" ca="1" si="43"/>
        <v>31</v>
      </c>
      <c r="AA159" s="432">
        <f t="shared" ca="1" si="44"/>
        <v>10</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October</v>
      </c>
      <c r="V160" s="184"/>
      <c r="W160" s="179"/>
      <c r="X160" s="430">
        <f t="shared" ca="1" si="55"/>
        <v>42643</v>
      </c>
      <c r="Y160" s="568" t="str">
        <f t="shared" ca="1" si="52"/>
        <v>Fri. October , 2016</v>
      </c>
      <c r="Z160" s="431">
        <f t="shared" ca="1" si="43"/>
        <v>31</v>
      </c>
      <c r="AA160" s="432">
        <f t="shared" ca="1" si="44"/>
        <v>10</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October</v>
      </c>
      <c r="V161" s="184"/>
      <c r="W161" s="179"/>
      <c r="X161" s="430">
        <f t="shared" ca="1" si="55"/>
        <v>42643</v>
      </c>
      <c r="Y161" s="568" t="str">
        <f t="shared" ca="1" si="52"/>
        <v>Fri. October , 2016</v>
      </c>
      <c r="Z161" s="431">
        <f t="shared" ca="1" si="43"/>
        <v>31</v>
      </c>
      <c r="AA161" s="432">
        <f t="shared" ca="1" si="44"/>
        <v>10</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October</v>
      </c>
      <c r="V162" s="184"/>
      <c r="W162" s="179"/>
      <c r="X162" s="430">
        <f t="shared" ca="1" si="55"/>
        <v>42643</v>
      </c>
      <c r="Y162" s="568" t="str">
        <f t="shared" ca="1" si="52"/>
        <v>Fri. October , 2016</v>
      </c>
      <c r="Z162" s="431">
        <f t="shared" ca="1" si="43"/>
        <v>31</v>
      </c>
      <c r="AA162" s="432">
        <f t="shared" ca="1" si="44"/>
        <v>10</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October</v>
      </c>
      <c r="V163" s="184"/>
      <c r="W163" s="179"/>
      <c r="X163" s="430">
        <f t="shared" ca="1" si="55"/>
        <v>42643</v>
      </c>
      <c r="Y163" s="568" t="str">
        <f t="shared" ca="1" si="52"/>
        <v>Fri. October , 2016</v>
      </c>
      <c r="Z163" s="431">
        <f t="shared" ca="1" si="43"/>
        <v>31</v>
      </c>
      <c r="AA163" s="432">
        <f t="shared" ca="1" si="44"/>
        <v>10</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October</v>
      </c>
      <c r="V164" s="184"/>
      <c r="W164" s="179"/>
      <c r="X164" s="430">
        <f t="shared" ca="1" si="55"/>
        <v>42643</v>
      </c>
      <c r="Y164" s="568" t="str">
        <f t="shared" ca="1" si="52"/>
        <v>Fri. October , 2016</v>
      </c>
      <c r="Z164" s="431">
        <f t="shared" ca="1" si="43"/>
        <v>31</v>
      </c>
      <c r="AA164" s="432">
        <f t="shared" ca="1" si="44"/>
        <v>10</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October</v>
      </c>
      <c r="V165" s="184"/>
      <c r="W165" s="179"/>
      <c r="X165" s="430">
        <f t="shared" ca="1" si="55"/>
        <v>42643</v>
      </c>
      <c r="Y165" s="568" t="str">
        <f t="shared" ca="1" si="52"/>
        <v>Fri. October , 2016</v>
      </c>
      <c r="Z165" s="431">
        <f t="shared" ca="1" si="43"/>
        <v>31</v>
      </c>
      <c r="AA165" s="432">
        <f t="shared" ca="1" si="44"/>
        <v>10</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October</v>
      </c>
      <c r="V166" s="184"/>
      <c r="W166" s="179"/>
      <c r="X166" s="430">
        <f t="shared" ca="1" si="55"/>
        <v>42643</v>
      </c>
      <c r="Y166" s="568" t="str">
        <f t="shared" ca="1" si="52"/>
        <v>Fri. October , 2016</v>
      </c>
      <c r="Z166" s="431">
        <f t="shared" ca="1" si="43"/>
        <v>31</v>
      </c>
      <c r="AA166" s="432">
        <f t="shared" ca="1" si="44"/>
        <v>10</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October</v>
      </c>
      <c r="V167" s="184"/>
      <c r="W167" s="179"/>
      <c r="X167" s="430">
        <f t="shared" ca="1" si="55"/>
        <v>42643</v>
      </c>
      <c r="Y167" s="568" t="str">
        <f t="shared" ca="1" si="52"/>
        <v>Fri. October , 2016</v>
      </c>
      <c r="Z167" s="431">
        <f t="shared" ca="1" si="43"/>
        <v>31</v>
      </c>
      <c r="AA167" s="432">
        <f t="shared" ca="1" si="44"/>
        <v>10</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October</v>
      </c>
      <c r="V168" s="184"/>
      <c r="W168" s="179"/>
      <c r="X168" s="430">
        <f t="shared" ca="1" si="55"/>
        <v>42643</v>
      </c>
      <c r="Y168" s="568" t="str">
        <f t="shared" ca="1" si="52"/>
        <v>Fri. October , 2016</v>
      </c>
      <c r="Z168" s="431">
        <f t="shared" ca="1" si="43"/>
        <v>31</v>
      </c>
      <c r="AA168" s="432">
        <f t="shared" ca="1" si="44"/>
        <v>10</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October</v>
      </c>
      <c r="V169" s="184"/>
      <c r="W169" s="179"/>
      <c r="X169" s="430">
        <f t="shared" ca="1" si="55"/>
        <v>42643</v>
      </c>
      <c r="Y169" s="568" t="str">
        <f t="shared" ca="1" si="52"/>
        <v>Fri. October , 2016</v>
      </c>
      <c r="Z169" s="431">
        <f t="shared" ca="1" si="43"/>
        <v>31</v>
      </c>
      <c r="AA169" s="432">
        <f t="shared" ca="1" si="44"/>
        <v>10</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October</v>
      </c>
      <c r="V170" s="184"/>
      <c r="W170" s="179"/>
      <c r="X170" s="430">
        <f t="shared" ca="1" si="55"/>
        <v>42643</v>
      </c>
      <c r="Y170" s="568" t="str">
        <f t="shared" ca="1" si="52"/>
        <v>Fri. October , 2016</v>
      </c>
      <c r="Z170" s="431">
        <f t="shared" ca="1" si="43"/>
        <v>31</v>
      </c>
      <c r="AA170" s="432">
        <f t="shared" ca="1" si="44"/>
        <v>10</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October</v>
      </c>
      <c r="V171" s="184"/>
      <c r="W171" s="179"/>
      <c r="X171" s="430">
        <f t="shared" ca="1" si="55"/>
        <v>42643</v>
      </c>
      <c r="Y171" s="568" t="str">
        <f t="shared" ca="1" si="52"/>
        <v>Fri. October , 2016</v>
      </c>
      <c r="Z171" s="431">
        <f t="shared" ca="1" si="43"/>
        <v>31</v>
      </c>
      <c r="AA171" s="432">
        <f t="shared" ca="1" si="44"/>
        <v>10</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October</v>
      </c>
      <c r="V172" s="184"/>
      <c r="W172" s="179"/>
      <c r="X172" s="430">
        <f t="shared" ca="1" si="55"/>
        <v>42643</v>
      </c>
      <c r="Y172" s="568" t="str">
        <f t="shared" ca="1" si="52"/>
        <v>Fri. October , 2016</v>
      </c>
      <c r="Z172" s="431">
        <f t="shared" ca="1" si="43"/>
        <v>31</v>
      </c>
      <c r="AA172" s="432">
        <f t="shared" ca="1" si="44"/>
        <v>10</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October</v>
      </c>
      <c r="V173" s="184"/>
      <c r="W173" s="179"/>
      <c r="X173" s="430">
        <f t="shared" ca="1" si="55"/>
        <v>42643</v>
      </c>
      <c r="Y173" s="568" t="str">
        <f t="shared" ca="1" si="52"/>
        <v>Fri. October , 2016</v>
      </c>
      <c r="Z173" s="431">
        <f t="shared" ca="1" si="43"/>
        <v>31</v>
      </c>
      <c r="AA173" s="432">
        <f t="shared" ca="1" si="44"/>
        <v>10</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October</v>
      </c>
      <c r="V174" s="184"/>
      <c r="W174" s="179"/>
      <c r="X174" s="430">
        <f t="shared" ca="1" si="55"/>
        <v>42643</v>
      </c>
      <c r="Y174" s="568" t="str">
        <f t="shared" ca="1" si="52"/>
        <v>Fri. October , 2016</v>
      </c>
      <c r="Z174" s="431">
        <f t="shared" ca="1" si="43"/>
        <v>31</v>
      </c>
      <c r="AA174" s="432">
        <f t="shared" ca="1" si="44"/>
        <v>10</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October</v>
      </c>
      <c r="V175" s="184"/>
      <c r="W175" s="179"/>
      <c r="X175" s="430">
        <f t="shared" ca="1" si="55"/>
        <v>42643</v>
      </c>
      <c r="Y175" s="568" t="str">
        <f t="shared" ca="1" si="52"/>
        <v>Fri. October , 2016</v>
      </c>
      <c r="Z175" s="431">
        <f t="shared" ca="1" si="43"/>
        <v>31</v>
      </c>
      <c r="AA175" s="432">
        <f t="shared" ca="1" si="44"/>
        <v>10</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October</v>
      </c>
      <c r="V176" s="184"/>
      <c r="W176" s="179"/>
      <c r="X176" s="430">
        <f t="shared" ca="1" si="55"/>
        <v>42643</v>
      </c>
      <c r="Y176" s="568" t="str">
        <f t="shared" ca="1" si="52"/>
        <v>Fri. October , 2016</v>
      </c>
      <c r="Z176" s="431">
        <f t="shared" ca="1" si="43"/>
        <v>31</v>
      </c>
      <c r="AA176" s="432">
        <f t="shared" ca="1" si="44"/>
        <v>10</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October</v>
      </c>
      <c r="V177" s="184"/>
      <c r="W177" s="179"/>
      <c r="X177" s="430">
        <f t="shared" ca="1" si="55"/>
        <v>42643</v>
      </c>
      <c r="Y177" s="568" t="str">
        <f t="shared" ca="1" si="52"/>
        <v>Fri. October , 2016</v>
      </c>
      <c r="Z177" s="431">
        <f t="shared" ca="1" si="43"/>
        <v>31</v>
      </c>
      <c r="AA177" s="432">
        <f t="shared" ca="1" si="44"/>
        <v>10</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October</v>
      </c>
      <c r="V178" s="184"/>
      <c r="W178" s="179"/>
      <c r="X178" s="430">
        <f t="shared" ca="1" si="55"/>
        <v>42643</v>
      </c>
      <c r="Y178" s="568" t="str">
        <f t="shared" ca="1" si="52"/>
        <v>Fri. October , 2016</v>
      </c>
      <c r="Z178" s="431">
        <f t="shared" ca="1" si="43"/>
        <v>31</v>
      </c>
      <c r="AA178" s="432">
        <f t="shared" ca="1" si="44"/>
        <v>10</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October</v>
      </c>
      <c r="V179" s="184"/>
      <c r="W179" s="179"/>
      <c r="X179" s="430">
        <f t="shared" ca="1" si="55"/>
        <v>42643</v>
      </c>
      <c r="Y179" s="568" t="str">
        <f t="shared" ca="1" si="52"/>
        <v>Fri. October , 2016</v>
      </c>
      <c r="Z179" s="431">
        <f t="shared" ca="1" si="43"/>
        <v>31</v>
      </c>
      <c r="AA179" s="432">
        <f t="shared" ca="1" si="44"/>
        <v>10</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October</v>
      </c>
      <c r="V180" s="184"/>
      <c r="W180" s="179"/>
      <c r="X180" s="430">
        <f t="shared" ca="1" si="55"/>
        <v>42643</v>
      </c>
      <c r="Y180" s="568" t="str">
        <f t="shared" ca="1" si="52"/>
        <v>Fri. October , 2016</v>
      </c>
      <c r="Z180" s="431">
        <f t="shared" ca="1" si="43"/>
        <v>31</v>
      </c>
      <c r="AA180" s="432">
        <f t="shared" ca="1" si="44"/>
        <v>10</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October</v>
      </c>
      <c r="V181" s="184"/>
      <c r="W181" s="179"/>
      <c r="X181" s="430">
        <f t="shared" ca="1" si="55"/>
        <v>42643</v>
      </c>
      <c r="Y181" s="568" t="str">
        <f t="shared" ca="1" si="52"/>
        <v>Fri. October , 2016</v>
      </c>
      <c r="Z181" s="431">
        <f t="shared" ca="1" si="43"/>
        <v>31</v>
      </c>
      <c r="AA181" s="432">
        <f t="shared" ca="1" si="44"/>
        <v>10</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October</v>
      </c>
      <c r="V182" s="184"/>
      <c r="W182" s="179"/>
      <c r="X182" s="430">
        <f t="shared" ca="1" si="55"/>
        <v>42643</v>
      </c>
      <c r="Y182" s="568" t="str">
        <f t="shared" ca="1" si="52"/>
        <v>Fri. October , 2016</v>
      </c>
      <c r="Z182" s="431">
        <f t="shared" ca="1" si="43"/>
        <v>31</v>
      </c>
      <c r="AA182" s="432">
        <f t="shared" ca="1" si="44"/>
        <v>10</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October</v>
      </c>
      <c r="V183" s="184"/>
      <c r="W183" s="179"/>
      <c r="X183" s="430">
        <f t="shared" ca="1" si="55"/>
        <v>42643</v>
      </c>
      <c r="Y183" s="568" t="str">
        <f t="shared" ca="1" si="52"/>
        <v>Fri. October , 2016</v>
      </c>
      <c r="Z183" s="431">
        <f t="shared" ca="1" si="43"/>
        <v>31</v>
      </c>
      <c r="AA183" s="432">
        <f t="shared" ca="1" si="44"/>
        <v>10</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October</v>
      </c>
      <c r="V184" s="184"/>
      <c r="W184" s="179"/>
      <c r="X184" s="430">
        <f t="shared" ca="1" si="55"/>
        <v>42643</v>
      </c>
      <c r="Y184" s="568" t="str">
        <f t="shared" ca="1" si="52"/>
        <v>Fri. October , 2016</v>
      </c>
      <c r="Z184" s="431">
        <f t="shared" ca="1" si="43"/>
        <v>31</v>
      </c>
      <c r="AA184" s="432">
        <f t="shared" ca="1" si="44"/>
        <v>10</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October</v>
      </c>
      <c r="V185" s="184"/>
      <c r="W185" s="179"/>
      <c r="X185" s="430">
        <f t="shared" ca="1" si="55"/>
        <v>42643</v>
      </c>
      <c r="Y185" s="568" t="str">
        <f t="shared" ca="1" si="52"/>
        <v>Fri. October , 2016</v>
      </c>
      <c r="Z185" s="431">
        <f t="shared" ca="1" si="43"/>
        <v>31</v>
      </c>
      <c r="AA185" s="432">
        <f t="shared" ca="1" si="44"/>
        <v>10</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October</v>
      </c>
      <c r="V186" s="184"/>
      <c r="W186" s="179"/>
      <c r="X186" s="430">
        <f t="shared" ca="1" si="55"/>
        <v>42643</v>
      </c>
      <c r="Y186" s="568" t="str">
        <f t="shared" ca="1" si="52"/>
        <v>Fri. October , 2016</v>
      </c>
      <c r="Z186" s="431">
        <f t="shared" ca="1" si="43"/>
        <v>31</v>
      </c>
      <c r="AA186" s="432">
        <f t="shared" ca="1" si="44"/>
        <v>10</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October</v>
      </c>
      <c r="V187" s="184"/>
      <c r="W187" s="179"/>
      <c r="X187" s="430">
        <f t="shared" ca="1" si="55"/>
        <v>42643</v>
      </c>
      <c r="Y187" s="568" t="str">
        <f t="shared" ca="1" si="52"/>
        <v>Fri. October , 2016</v>
      </c>
      <c r="Z187" s="431">
        <f t="shared" ca="1" si="43"/>
        <v>31</v>
      </c>
      <c r="AA187" s="432">
        <f t="shared" ca="1" si="44"/>
        <v>10</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October</v>
      </c>
      <c r="V188" s="184"/>
      <c r="W188" s="179"/>
      <c r="X188" s="430">
        <f t="shared" ca="1" si="55"/>
        <v>42643</v>
      </c>
      <c r="Y188" s="568" t="str">
        <f t="shared" ca="1" si="52"/>
        <v>Fri. October , 2016</v>
      </c>
      <c r="Z188" s="431">
        <f t="shared" ca="1" si="43"/>
        <v>31</v>
      </c>
      <c r="AA188" s="432">
        <f t="shared" ca="1" si="44"/>
        <v>10</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October</v>
      </c>
      <c r="V189" s="184"/>
      <c r="W189" s="179"/>
      <c r="X189" s="430">
        <f t="shared" ca="1" si="55"/>
        <v>42643</v>
      </c>
      <c r="Y189" s="568" t="str">
        <f t="shared" ca="1" si="52"/>
        <v>Fri. October , 2016</v>
      </c>
      <c r="Z189" s="431">
        <f t="shared" ca="1" si="43"/>
        <v>31</v>
      </c>
      <c r="AA189" s="432">
        <f t="shared" ca="1" si="44"/>
        <v>10</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October</v>
      </c>
      <c r="V190" s="184"/>
      <c r="W190" s="179"/>
      <c r="X190" s="430">
        <f t="shared" ca="1" si="55"/>
        <v>42643</v>
      </c>
      <c r="Y190" s="568" t="str">
        <f t="shared" ca="1" si="52"/>
        <v>Fri. October , 2016</v>
      </c>
      <c r="Z190" s="431">
        <f t="shared" ca="1" si="43"/>
        <v>31</v>
      </c>
      <c r="AA190" s="432">
        <f t="shared" ca="1" si="44"/>
        <v>10</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October</v>
      </c>
      <c r="V191" s="184"/>
      <c r="W191" s="179"/>
      <c r="X191" s="430">
        <f t="shared" ca="1" si="55"/>
        <v>42643</v>
      </c>
      <c r="Y191" s="568" t="str">
        <f t="shared" ca="1" si="52"/>
        <v>Fri. October , 2016</v>
      </c>
      <c r="Z191" s="431">
        <f t="shared" ca="1" si="43"/>
        <v>31</v>
      </c>
      <c r="AA191" s="432">
        <f t="shared" ca="1" si="44"/>
        <v>10</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October</v>
      </c>
      <c r="V192" s="184"/>
      <c r="W192" s="179"/>
      <c r="X192" s="430">
        <f t="shared" ca="1" si="55"/>
        <v>42643</v>
      </c>
      <c r="Y192" s="568" t="str">
        <f t="shared" ca="1" si="52"/>
        <v>Fri. October , 2016</v>
      </c>
      <c r="Z192" s="431">
        <f t="shared" ca="1" si="43"/>
        <v>31</v>
      </c>
      <c r="AA192" s="432">
        <f t="shared" ca="1" si="44"/>
        <v>10</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October</v>
      </c>
      <c r="V193" s="184"/>
      <c r="W193" s="179"/>
      <c r="X193" s="430">
        <f t="shared" ca="1" si="55"/>
        <v>42643</v>
      </c>
      <c r="Y193" s="568" t="str">
        <f t="shared" ca="1" si="52"/>
        <v>Fri. October , 2016</v>
      </c>
      <c r="Z193" s="431">
        <f t="shared" ca="1" si="43"/>
        <v>31</v>
      </c>
      <c r="AA193" s="432">
        <f t="shared" ca="1" si="44"/>
        <v>10</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October</v>
      </c>
      <c r="V194" s="184"/>
      <c r="W194" s="179"/>
      <c r="X194" s="430">
        <f t="shared" ca="1" si="55"/>
        <v>42643</v>
      </c>
      <c r="Y194" s="568" t="str">
        <f t="shared" ca="1" si="52"/>
        <v>Fri. October , 2016</v>
      </c>
      <c r="Z194" s="431">
        <f t="shared" ca="1" si="43"/>
        <v>31</v>
      </c>
      <c r="AA194" s="432">
        <f t="shared" ca="1" si="44"/>
        <v>10</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239" priority="5" stopIfTrue="1">
      <formula>($D20=$D21)</formula>
    </cfRule>
  </conditionalFormatting>
  <conditionalFormatting sqref="AC20:AE194 AK20:AK194 AQ20:AR194 U18 X20:Z194">
    <cfRule type="cellIs" dxfId="238" priority="6" stopIfTrue="1" operator="notEqual">
      <formula>U17</formula>
    </cfRule>
  </conditionalFormatting>
  <conditionalFormatting sqref="B20:B194">
    <cfRule type="expression" dxfId="237" priority="7" stopIfTrue="1">
      <formula>($G20="- -")</formula>
    </cfRule>
  </conditionalFormatting>
  <conditionalFormatting sqref="BI10:BI12 BF11:BF12">
    <cfRule type="expression" dxfId="236" priority="8" stopIfTrue="1">
      <formula>LEN($AA9)&gt;4</formula>
    </cfRule>
    <cfRule type="expression" dxfId="235" priority="9" stopIfTrue="1">
      <formula>(LEN($C$9)=0)</formula>
    </cfRule>
  </conditionalFormatting>
  <conditionalFormatting sqref="BJ10:BN12">
    <cfRule type="expression" dxfId="234" priority="10" stopIfTrue="1">
      <formula>LEN($AA9)&gt;4</formula>
    </cfRule>
    <cfRule type="expression" dxfId="233" priority="11" stopIfTrue="1">
      <formula>(LEN(E$9)=0)</formula>
    </cfRule>
  </conditionalFormatting>
  <conditionalFormatting sqref="R20:R194">
    <cfRule type="expression" dxfId="232" priority="12" stopIfTrue="1">
      <formula>OR($G20=$G19,$D20=$D19)</formula>
    </cfRule>
    <cfRule type="expression" dxfId="231" priority="13" stopIfTrue="1">
      <formula>"ND($G21&lt;&gt;""- -"",$G21&lt;&gt;TEXT(X21,""Dddd, Mmmm dd, Yyyy""))"</formula>
    </cfRule>
    <cfRule type="expression" dxfId="230" priority="14" stopIfTrue="1">
      <formula>($AI20=1)</formula>
    </cfRule>
  </conditionalFormatting>
  <conditionalFormatting sqref="C20:C194">
    <cfRule type="expression" dxfId="229" priority="15" stopIfTrue="1">
      <formula>($X$16=$X$14)</formula>
    </cfRule>
    <cfRule type="expression" dxfId="228" priority="16" stopIfTrue="1">
      <formula>($AV20=1)</formula>
    </cfRule>
    <cfRule type="expression" dxfId="227" priority="17" stopIfTrue="1">
      <formula>AND(D20=1+D19,G20=X20)</formula>
    </cfRule>
  </conditionalFormatting>
  <conditionalFormatting sqref="D20">
    <cfRule type="expression" dxfId="226" priority="18" stopIfTrue="1">
      <formula>OR($G20=$G19,$D20=$D19)</formula>
    </cfRule>
    <cfRule type="expression" dxfId="225" priority="19" stopIfTrue="1">
      <formula>AND($G20&lt;&gt;"- -",$G20&lt;&gt;$Y20)</formula>
    </cfRule>
    <cfRule type="expression" dxfId="224" priority="20" stopIfTrue="1">
      <formula>($AI20=1)</formula>
    </cfRule>
  </conditionalFormatting>
  <conditionalFormatting sqref="E20:G20">
    <cfRule type="expression" dxfId="223" priority="21" stopIfTrue="1">
      <formula>OR($G20=$G19,$D20=$D19)</formula>
    </cfRule>
    <cfRule type="expression" dxfId="222" priority="22" stopIfTrue="1">
      <formula>AND($G20&lt;&gt;"- -",$G20&lt;&gt;$Y20)</formula>
    </cfRule>
    <cfRule type="expression" dxfId="221" priority="23" stopIfTrue="1">
      <formula>($AI20+$AX20&gt;0)</formula>
    </cfRule>
  </conditionalFormatting>
  <conditionalFormatting sqref="V5:V7 U6:U7 J6">
    <cfRule type="expression" dxfId="220" priority="24" stopIfTrue="1">
      <formula>OR($AC$7,$AC$6,#REF!)</formula>
    </cfRule>
  </conditionalFormatting>
  <conditionalFormatting sqref="U5">
    <cfRule type="expression" dxfId="219" priority="25" stopIfTrue="1">
      <formula>OR($AC$7,$AC$6)</formula>
    </cfRule>
  </conditionalFormatting>
  <conditionalFormatting sqref="V19">
    <cfRule type="cellIs" dxfId="218" priority="26" stopIfTrue="1" operator="equal">
      <formula>1</formula>
    </cfRule>
  </conditionalFormatting>
  <conditionalFormatting sqref="BJ13:BN13 R16:R17">
    <cfRule type="cellIs" dxfId="217" priority="27" stopIfTrue="1" operator="equal">
      <formula>0</formula>
    </cfRule>
  </conditionalFormatting>
  <conditionalFormatting sqref="AP20:AP194">
    <cfRule type="cellIs" dxfId="216" priority="28" stopIfTrue="1" operator="lessThan">
      <formula>999</formula>
    </cfRule>
  </conditionalFormatting>
  <conditionalFormatting sqref="BE19:BF19 K18:L18">
    <cfRule type="expression" dxfId="215" priority="29" stopIfTrue="1">
      <formula>($K$19=$AL$7)</formula>
    </cfRule>
  </conditionalFormatting>
  <conditionalFormatting sqref="BE20:BF20">
    <cfRule type="expression" dxfId="214" priority="30" stopIfTrue="1">
      <formula>($K$19=$AL$7)</formula>
    </cfRule>
  </conditionalFormatting>
  <conditionalFormatting sqref="AB7">
    <cfRule type="expression" dxfId="213" priority="31" stopIfTrue="1">
      <formula>$AC$7</formula>
    </cfRule>
  </conditionalFormatting>
  <conditionalFormatting sqref="AB6">
    <cfRule type="expression" dxfId="212" priority="32" stopIfTrue="1">
      <formula>$AC$6</formula>
    </cfRule>
  </conditionalFormatting>
  <conditionalFormatting sqref="AK5:BO6">
    <cfRule type="cellIs" dxfId="211" priority="33" stopIfTrue="1" operator="equal">
      <formula>0</formula>
    </cfRule>
  </conditionalFormatting>
  <conditionalFormatting sqref="AJ16:AJ17 AJ20:AJ194">
    <cfRule type="cellIs" dxfId="210" priority="34" stopIfTrue="1" operator="greaterThan">
      <formula>0</formula>
    </cfRule>
  </conditionalFormatting>
  <conditionalFormatting sqref="AF20:AG194">
    <cfRule type="cellIs" dxfId="209" priority="35" stopIfTrue="1" operator="greaterThan">
      <formula>1</formula>
    </cfRule>
  </conditionalFormatting>
  <conditionalFormatting sqref="AV20:AV194">
    <cfRule type="cellIs" dxfId="208" priority="36" stopIfTrue="1" operator="equal">
      <formula>1</formula>
    </cfRule>
  </conditionalFormatting>
  <conditionalFormatting sqref="AU20:AU194">
    <cfRule type="expression" dxfId="207" priority="37" stopIfTrue="1">
      <formula>LEN(AU20)&gt;2</formula>
    </cfRule>
  </conditionalFormatting>
  <conditionalFormatting sqref="AK2:BO2">
    <cfRule type="cellIs" dxfId="206" priority="38" stopIfTrue="1" operator="equal">
      <formula>0</formula>
    </cfRule>
  </conditionalFormatting>
  <conditionalFormatting sqref="D18:G19">
    <cfRule type="expression" dxfId="205" priority="39" stopIfTrue="1">
      <formula>($AB$16&lt;2)</formula>
    </cfRule>
  </conditionalFormatting>
  <conditionalFormatting sqref="B18">
    <cfRule type="expression" dxfId="204" priority="40" stopIfTrue="1">
      <formula>(B18&gt;DATE(2000+$Y$2,$AA$21+1,1)-DATE(2000+$Y$2,$AA$21,1))</formula>
    </cfRule>
  </conditionalFormatting>
  <conditionalFormatting sqref="U201:AB201">
    <cfRule type="expression" dxfId="203" priority="41" stopIfTrue="1">
      <formula>(LEN($X$11)&gt;4)</formula>
    </cfRule>
  </conditionalFormatting>
  <conditionalFormatting sqref="N19:Q19 BH20:BK20">
    <cfRule type="cellIs" dxfId="202" priority="42" stopIfTrue="1" operator="equal">
      <formula>0</formula>
    </cfRule>
    <cfRule type="expression" dxfId="201" priority="43" stopIfTrue="1">
      <formula>($AJ$2=$AF$5)</formula>
    </cfRule>
  </conditionalFormatting>
  <conditionalFormatting sqref="M19 BG20">
    <cfRule type="cellIs" dxfId="200" priority="44" stopIfTrue="1" operator="equal">
      <formula>0</formula>
    </cfRule>
    <cfRule type="expression" dxfId="199" priority="45" stopIfTrue="1">
      <formula>($AJ$2=$AF$5)</formula>
    </cfRule>
  </conditionalFormatting>
  <conditionalFormatting sqref="C17">
    <cfRule type="cellIs" dxfId="198" priority="46" stopIfTrue="1" operator="equal">
      <formula>"X"</formula>
    </cfRule>
  </conditionalFormatting>
  <conditionalFormatting sqref="B16:J16">
    <cfRule type="expression" dxfId="197" priority="47" stopIfTrue="1">
      <formula>AND($AJ$2=$AF$5,$X$16=$X$13)</formula>
    </cfRule>
  </conditionalFormatting>
  <conditionalFormatting sqref="AW20:AW194">
    <cfRule type="cellIs" dxfId="196" priority="48" stopIfTrue="1" operator="equal">
      <formula>0</formula>
    </cfRule>
  </conditionalFormatting>
  <conditionalFormatting sqref="AB20:AB194">
    <cfRule type="cellIs" dxfId="195" priority="49" stopIfTrue="1" operator="greaterThan">
      <formula>0</formula>
    </cfRule>
    <cfRule type="cellIs" dxfId="194" priority="50" stopIfTrue="1" operator="lessThan">
      <formula>0</formula>
    </cfRule>
  </conditionalFormatting>
  <conditionalFormatting sqref="J7">
    <cfRule type="cellIs" dxfId="193" priority="51" stopIfTrue="1" operator="lessThan">
      <formula>0</formula>
    </cfRule>
  </conditionalFormatting>
  <conditionalFormatting sqref="N20:Q194">
    <cfRule type="expression" dxfId="192" priority="52" stopIfTrue="1">
      <formula>OR($AW20=0,$AV20=1,$AG20=99,$AJ$2=$AF$5)</formula>
    </cfRule>
  </conditionalFormatting>
  <conditionalFormatting sqref="M20:M194">
    <cfRule type="expression" dxfId="191" priority="53" stopIfTrue="1">
      <formula>OR($AJ$2=$AF$5,$AW20=0,$AV20=1,$AG20=99)</formula>
    </cfRule>
    <cfRule type="cellIs" dxfId="190" priority="54" stopIfTrue="1" operator="lessThan">
      <formula>0</formula>
    </cfRule>
    <cfRule type="expression" dxfId="189" priority="55" stopIfTrue="1">
      <formula>($D19=$D20)</formula>
    </cfRule>
  </conditionalFormatting>
  <conditionalFormatting sqref="BM20:BN194">
    <cfRule type="cellIs" dxfId="188" priority="56" stopIfTrue="1" operator="notEqual">
      <formula>1</formula>
    </cfRule>
  </conditionalFormatting>
  <conditionalFormatting sqref="L35:L194">
    <cfRule type="expression" dxfId="187" priority="57" stopIfTrue="1">
      <formula>OR($AJ$2=$AF$5,$AW35=0,$AV35=1,$AG35=99)</formula>
    </cfRule>
    <cfRule type="expression" dxfId="186" priority="58" stopIfTrue="1">
      <formula>AND(ISNUMBER(L35),OR(AND(L35&lt;K34,B35&gt;1),K35&gt;L35,$BN35&lt;&gt;1))</formula>
    </cfRule>
  </conditionalFormatting>
  <conditionalFormatting sqref="K35:K194">
    <cfRule type="expression" dxfId="185" priority="59" stopIfTrue="1">
      <formula>OR($AJ$2=$AF$5,$AW35=0,$AV35=1,$AG35=99)</formula>
    </cfRule>
    <cfRule type="expression" dxfId="184" priority="60" stopIfTrue="1">
      <formula>AND(ISNUMBER(K35),OR(K35&lt;L34,K35&gt;L35,$BM35&lt;&gt;1))</formula>
    </cfRule>
  </conditionalFormatting>
  <conditionalFormatting sqref="B13:B15">
    <cfRule type="expression" dxfId="183" priority="61" stopIfTrue="1">
      <formula>AND($AJ$2=$AF$5,$X$16=$X$13)</formula>
    </cfRule>
  </conditionalFormatting>
  <conditionalFormatting sqref="D21:D194">
    <cfRule type="expression" dxfId="182" priority="62" stopIfTrue="1">
      <formula>OR($G21=$G20,$D21=$D20)</formula>
    </cfRule>
    <cfRule type="expression" dxfId="181" priority="63" stopIfTrue="1">
      <formula>AND($G21&lt;&gt;"- -",$G21&lt;&gt;$Y21)</formula>
    </cfRule>
    <cfRule type="expression" dxfId="180" priority="64" stopIfTrue="1">
      <formula>($AI21=1)</formula>
    </cfRule>
  </conditionalFormatting>
  <conditionalFormatting sqref="E21:G194">
    <cfRule type="expression" dxfId="179" priority="65" stopIfTrue="1">
      <formula>OR($G21=$G20,$D21=$D20)</formula>
    </cfRule>
    <cfRule type="expression" dxfId="178" priority="66" stopIfTrue="1">
      <formula>AND($G21&lt;&gt;"- -",$G21&lt;&gt;$Y21)</formula>
    </cfRule>
    <cfRule type="expression" dxfId="177" priority="67" stopIfTrue="1">
      <formula>($AI21+$AX21&gt;0)</formula>
    </cfRule>
  </conditionalFormatting>
  <conditionalFormatting sqref="L20:L34">
    <cfRule type="expression" dxfId="176" priority="68" stopIfTrue="1">
      <formula>OR($AJ$2=$AF$5,$AW20=0,$AV20=1,$AG20=99)</formula>
    </cfRule>
    <cfRule type="expression" dxfId="175" priority="69" stopIfTrue="1">
      <formula>AND(ISNUMBER(L20),OR(AND(L20&lt;K19,B20&gt;1),K20&gt;L20))</formula>
    </cfRule>
  </conditionalFormatting>
  <conditionalFormatting sqref="K20:K34">
    <cfRule type="expression" dxfId="174" priority="70" stopIfTrue="1">
      <formula>OR($AJ$2=$AF$5,$AW20=0,$AV20=1,$AG20=99)</formula>
    </cfRule>
    <cfRule type="expression" dxfId="173" priority="71" stopIfTrue="1">
      <formula>AND(ISNUMBER(K20),ISNUMBER(L20),OR(K20&lt;L19,K20&gt;L20))</formula>
    </cfRule>
  </conditionalFormatting>
  <conditionalFormatting sqref="C9:J9">
    <cfRule type="expression" dxfId="172" priority="72" stopIfTrue="1">
      <formula>AND(ISNUMBER(C$9),ISNUMBER(C10),(C$9&gt;C$10))</formula>
    </cfRule>
  </conditionalFormatting>
  <conditionalFormatting sqref="E8:F8">
    <cfRule type="expression" dxfId="171" priority="73" stopIfTrue="1">
      <formula>(BJ$13&gt;0)</formula>
    </cfRule>
    <cfRule type="expression" dxfId="170" priority="74" stopIfTrue="1">
      <formula>AND(ISNUMBER(E$9),ISNUMBER(E10),(E$9&gt;E$10))</formula>
    </cfRule>
  </conditionalFormatting>
  <conditionalFormatting sqref="G8:J8">
    <cfRule type="expression" dxfId="169" priority="75" stopIfTrue="1">
      <formula>(BK$13&gt;0)</formula>
    </cfRule>
    <cfRule type="expression" dxfId="168" priority="76" stopIfTrue="1">
      <formula>AND(ISNUMBER(G$9),ISNUMBER(G10),(G$9&gt;G$10))</formula>
    </cfRule>
  </conditionalFormatting>
  <conditionalFormatting sqref="H6:I7">
    <cfRule type="expression" dxfId="167" priority="77" stopIfTrue="1">
      <formula>AND(ISNUMBER($H$7),$H$7&lt;$I$7)</formula>
    </cfRule>
  </conditionalFormatting>
  <conditionalFormatting sqref="C10:J10">
    <cfRule type="expression" dxfId="166"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C:\Users\ABLACK~1\AppData\Local\Temp\notesF3B52A\[pwc-electronic-car-log-2016-02-en.xlsx]11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11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November,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November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11</v>
      </c>
      <c r="AE6" s="204" t="str">
        <f ca="1">TEXT(DATE($AE$7,$AD$6,1),"Mmmm, YYYY")</f>
        <v>November, 2016</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42674</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November,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November</v>
      </c>
      <c r="V18" s="652" t="str">
        <f ca="1">AE6</f>
        <v>November,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November</v>
      </c>
      <c r="V19" s="652" t="str">
        <f ca="1">U19&amp;" "&amp;Year_four_digits</f>
        <v>November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Tue. November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November</v>
      </c>
      <c r="V20" s="179"/>
      <c r="W20" s="179"/>
      <c r="X20" s="430">
        <f ca="1">$AE$8+D20</f>
        <v>42675</v>
      </c>
      <c r="Y20" s="568" t="str">
        <f ca="1">IF(Y14="f",T20&amp;". "&amp;" "&amp;R20&amp;" "&amp;U20&amp;" "&amp;$AE$7,T20&amp;". "&amp;U20&amp;" "&amp;R20&amp;", "&amp;$AE$7)</f>
        <v>Tue. November 1, 2016</v>
      </c>
      <c r="Z20" s="431">
        <f t="shared" ref="Z20:Z83" ca="1" si="4">MIN(R20,$AF$5)</f>
        <v>1</v>
      </c>
      <c r="AA20" s="432">
        <f t="shared" ref="AA20:AA83" ca="1" si="5">$AD$6</f>
        <v>11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November</v>
      </c>
      <c r="V21" s="184"/>
      <c r="W21" s="179"/>
      <c r="X21" s="430">
        <f ca="1">$AE$8+D21</f>
        <v>42674</v>
      </c>
      <c r="Y21" s="568" t="str">
        <f t="shared" ref="Y21:Y84" ca="1" si="14">IF(Y15="f",T21&amp;". "&amp;" "&amp;R21&amp;" "&amp;U21&amp;" "&amp;$AE$7,T21&amp;". "&amp;U21&amp;" "&amp;R21&amp;", "&amp;$AE$7)</f>
        <v>Mon. November , 2016</v>
      </c>
      <c r="Z21" s="431">
        <f t="shared" ca="1" si="4"/>
        <v>30</v>
      </c>
      <c r="AA21" s="432">
        <f t="shared" ca="1" si="5"/>
        <v>11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November</v>
      </c>
      <c r="V22" s="184"/>
      <c r="W22" s="179"/>
      <c r="X22" s="430">
        <f t="shared" ref="X22:X85" ca="1" si="17">$AE$8+D22</f>
        <v>42674</v>
      </c>
      <c r="Y22" s="568" t="str">
        <f t="shared" ca="1" si="14"/>
        <v>Mon. November , 2016</v>
      </c>
      <c r="Z22" s="431">
        <f t="shared" ca="1" si="4"/>
        <v>30</v>
      </c>
      <c r="AA22" s="432">
        <f t="shared" ca="1" si="5"/>
        <v>11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November</v>
      </c>
      <c r="V23" s="184"/>
      <c r="W23" s="179"/>
      <c r="X23" s="430">
        <f t="shared" ca="1" si="17"/>
        <v>42674</v>
      </c>
      <c r="Y23" s="568" t="str">
        <f t="shared" ca="1" si="14"/>
        <v>Mon. November , 2016</v>
      </c>
      <c r="Z23" s="431">
        <f t="shared" ca="1" si="4"/>
        <v>30</v>
      </c>
      <c r="AA23" s="432">
        <f t="shared" ca="1" si="5"/>
        <v>11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November</v>
      </c>
      <c r="V24" s="184"/>
      <c r="W24" s="179"/>
      <c r="X24" s="430">
        <f t="shared" ca="1" si="17"/>
        <v>42674</v>
      </c>
      <c r="Y24" s="568" t="str">
        <f t="shared" ca="1" si="14"/>
        <v>Mon. November , 2016</v>
      </c>
      <c r="Z24" s="431">
        <f t="shared" ca="1" si="4"/>
        <v>30</v>
      </c>
      <c r="AA24" s="432">
        <f t="shared" ca="1" si="5"/>
        <v>11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November</v>
      </c>
      <c r="V25" s="184"/>
      <c r="W25" s="179"/>
      <c r="X25" s="430">
        <f t="shared" ca="1" si="17"/>
        <v>42674</v>
      </c>
      <c r="Y25" s="568" t="str">
        <f t="shared" ca="1" si="14"/>
        <v>Mon. November , 2016</v>
      </c>
      <c r="Z25" s="431">
        <f t="shared" ca="1" si="4"/>
        <v>30</v>
      </c>
      <c r="AA25" s="432">
        <f t="shared" ca="1" si="5"/>
        <v>11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November</v>
      </c>
      <c r="V26" s="184"/>
      <c r="W26" s="179"/>
      <c r="X26" s="430">
        <f t="shared" ca="1" si="17"/>
        <v>42674</v>
      </c>
      <c r="Y26" s="568" t="str">
        <f t="shared" ca="1" si="14"/>
        <v>Mon. November , 2016</v>
      </c>
      <c r="Z26" s="431">
        <f t="shared" ca="1" si="4"/>
        <v>30</v>
      </c>
      <c r="AA26" s="432">
        <f t="shared" ca="1" si="5"/>
        <v>11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November</v>
      </c>
      <c r="V27" s="184"/>
      <c r="W27" s="179"/>
      <c r="X27" s="430">
        <f t="shared" ca="1" si="17"/>
        <v>42674</v>
      </c>
      <c r="Y27" s="568" t="str">
        <f t="shared" ca="1" si="14"/>
        <v>Mon. November , 2016</v>
      </c>
      <c r="Z27" s="431">
        <f t="shared" ca="1" si="4"/>
        <v>30</v>
      </c>
      <c r="AA27" s="432">
        <f t="shared" ca="1" si="5"/>
        <v>11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November</v>
      </c>
      <c r="V28" s="184"/>
      <c r="W28" s="179"/>
      <c r="X28" s="430">
        <f t="shared" ca="1" si="17"/>
        <v>42674</v>
      </c>
      <c r="Y28" s="568" t="str">
        <f t="shared" ca="1" si="14"/>
        <v>Mon. November , 2016</v>
      </c>
      <c r="Z28" s="431">
        <f t="shared" ca="1" si="4"/>
        <v>30</v>
      </c>
      <c r="AA28" s="432">
        <f t="shared" ca="1" si="5"/>
        <v>11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November</v>
      </c>
      <c r="V29" s="184"/>
      <c r="W29" s="179"/>
      <c r="X29" s="430">
        <f t="shared" ca="1" si="17"/>
        <v>42674</v>
      </c>
      <c r="Y29" s="568" t="str">
        <f t="shared" ca="1" si="14"/>
        <v>Mon. November , 2016</v>
      </c>
      <c r="Z29" s="431">
        <f t="shared" ca="1" si="4"/>
        <v>30</v>
      </c>
      <c r="AA29" s="432">
        <f t="shared" ca="1" si="5"/>
        <v>11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November</v>
      </c>
      <c r="V30" s="184"/>
      <c r="W30" s="179"/>
      <c r="X30" s="430">
        <f t="shared" ca="1" si="17"/>
        <v>42674</v>
      </c>
      <c r="Y30" s="568" t="str">
        <f t="shared" ca="1" si="14"/>
        <v>Mon. November , 2016</v>
      </c>
      <c r="Z30" s="431">
        <f t="shared" ca="1" si="4"/>
        <v>30</v>
      </c>
      <c r="AA30" s="432">
        <f t="shared" ca="1" si="5"/>
        <v>11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November</v>
      </c>
      <c r="V31" s="184"/>
      <c r="W31" s="179"/>
      <c r="X31" s="430">
        <f t="shared" ca="1" si="17"/>
        <v>42674</v>
      </c>
      <c r="Y31" s="568" t="str">
        <f t="shared" ca="1" si="14"/>
        <v>Mon. November , 2016</v>
      </c>
      <c r="Z31" s="431">
        <f t="shared" ca="1" si="4"/>
        <v>30</v>
      </c>
      <c r="AA31" s="432">
        <f t="shared" ca="1" si="5"/>
        <v>11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November</v>
      </c>
      <c r="V32" s="184"/>
      <c r="W32" s="179"/>
      <c r="X32" s="430">
        <f t="shared" ca="1" si="17"/>
        <v>42674</v>
      </c>
      <c r="Y32" s="568" t="str">
        <f t="shared" ca="1" si="14"/>
        <v>Mon. November , 2016</v>
      </c>
      <c r="Z32" s="431">
        <f t="shared" ca="1" si="4"/>
        <v>30</v>
      </c>
      <c r="AA32" s="432">
        <f t="shared" ca="1" si="5"/>
        <v>11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November</v>
      </c>
      <c r="V33" s="184"/>
      <c r="W33" s="179"/>
      <c r="X33" s="430">
        <f t="shared" ca="1" si="17"/>
        <v>42674</v>
      </c>
      <c r="Y33" s="568" t="str">
        <f t="shared" ca="1" si="14"/>
        <v>Mon. November , 2016</v>
      </c>
      <c r="Z33" s="431">
        <f t="shared" ca="1" si="4"/>
        <v>30</v>
      </c>
      <c r="AA33" s="432">
        <f t="shared" ca="1" si="5"/>
        <v>11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November</v>
      </c>
      <c r="V34" s="184"/>
      <c r="W34" s="179"/>
      <c r="X34" s="430">
        <f t="shared" ca="1" si="17"/>
        <v>42674</v>
      </c>
      <c r="Y34" s="568" t="str">
        <f t="shared" ca="1" si="14"/>
        <v>Mon. November , 2016</v>
      </c>
      <c r="Z34" s="431">
        <f t="shared" ca="1" si="4"/>
        <v>30</v>
      </c>
      <c r="AA34" s="432">
        <f t="shared" ca="1" si="5"/>
        <v>11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November</v>
      </c>
      <c r="V35" s="184"/>
      <c r="W35" s="179"/>
      <c r="X35" s="430">
        <f t="shared" ca="1" si="17"/>
        <v>42674</v>
      </c>
      <c r="Y35" s="568" t="str">
        <f t="shared" ca="1" si="14"/>
        <v>Mon. November , 2016</v>
      </c>
      <c r="Z35" s="431">
        <f t="shared" ca="1" si="4"/>
        <v>30</v>
      </c>
      <c r="AA35" s="432">
        <f t="shared" ca="1" si="5"/>
        <v>11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November</v>
      </c>
      <c r="V36" s="184"/>
      <c r="W36" s="179"/>
      <c r="X36" s="430">
        <f t="shared" ca="1" si="17"/>
        <v>42674</v>
      </c>
      <c r="Y36" s="568" t="str">
        <f t="shared" ca="1" si="14"/>
        <v>Mon. November , 2016</v>
      </c>
      <c r="Z36" s="431">
        <f t="shared" ca="1" si="4"/>
        <v>30</v>
      </c>
      <c r="AA36" s="432">
        <f t="shared" ca="1" si="5"/>
        <v>11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November</v>
      </c>
      <c r="V37" s="184"/>
      <c r="W37" s="179"/>
      <c r="X37" s="430">
        <f t="shared" ca="1" si="17"/>
        <v>42674</v>
      </c>
      <c r="Y37" s="568" t="str">
        <f t="shared" ca="1" si="14"/>
        <v>Mon. November , 2016</v>
      </c>
      <c r="Z37" s="431">
        <f t="shared" ca="1" si="4"/>
        <v>30</v>
      </c>
      <c r="AA37" s="432">
        <f t="shared" ca="1" si="5"/>
        <v>11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November</v>
      </c>
      <c r="V38" s="184"/>
      <c r="W38" s="179"/>
      <c r="X38" s="430">
        <f t="shared" ca="1" si="17"/>
        <v>42674</v>
      </c>
      <c r="Y38" s="568" t="str">
        <f t="shared" ca="1" si="14"/>
        <v>Mon. November , 2016</v>
      </c>
      <c r="Z38" s="431">
        <f t="shared" ca="1" si="4"/>
        <v>30</v>
      </c>
      <c r="AA38" s="432">
        <f t="shared" ca="1" si="5"/>
        <v>11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November</v>
      </c>
      <c r="V39" s="184"/>
      <c r="W39" s="179"/>
      <c r="X39" s="430">
        <f t="shared" ca="1" si="17"/>
        <v>42674</v>
      </c>
      <c r="Y39" s="568" t="str">
        <f t="shared" ca="1" si="14"/>
        <v>Mon. November , 2016</v>
      </c>
      <c r="Z39" s="431">
        <f t="shared" ca="1" si="4"/>
        <v>30</v>
      </c>
      <c r="AA39" s="432">
        <f t="shared" ca="1" si="5"/>
        <v>11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November</v>
      </c>
      <c r="V40" s="184"/>
      <c r="W40" s="179"/>
      <c r="X40" s="430">
        <f t="shared" ca="1" si="17"/>
        <v>42674</v>
      </c>
      <c r="Y40" s="568" t="str">
        <f t="shared" ca="1" si="14"/>
        <v>Mon. November , 2016</v>
      </c>
      <c r="Z40" s="431">
        <f t="shared" ca="1" si="4"/>
        <v>30</v>
      </c>
      <c r="AA40" s="432">
        <f t="shared" ca="1" si="5"/>
        <v>11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November</v>
      </c>
      <c r="V41" s="184"/>
      <c r="W41" s="179"/>
      <c r="X41" s="430">
        <f t="shared" ca="1" si="17"/>
        <v>42674</v>
      </c>
      <c r="Y41" s="568" t="str">
        <f t="shared" ca="1" si="14"/>
        <v>Mon. November , 2016</v>
      </c>
      <c r="Z41" s="431">
        <f t="shared" ca="1" si="4"/>
        <v>30</v>
      </c>
      <c r="AA41" s="432">
        <f t="shared" ca="1" si="5"/>
        <v>11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November</v>
      </c>
      <c r="V42" s="184"/>
      <c r="W42" s="179"/>
      <c r="X42" s="430">
        <f t="shared" ca="1" si="17"/>
        <v>42674</v>
      </c>
      <c r="Y42" s="568" t="str">
        <f t="shared" ca="1" si="14"/>
        <v>Mon. November , 2016</v>
      </c>
      <c r="Z42" s="431">
        <f t="shared" ca="1" si="4"/>
        <v>30</v>
      </c>
      <c r="AA42" s="432">
        <f t="shared" ca="1" si="5"/>
        <v>11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November</v>
      </c>
      <c r="V43" s="184"/>
      <c r="W43" s="179"/>
      <c r="X43" s="430">
        <f t="shared" ca="1" si="17"/>
        <v>42674</v>
      </c>
      <c r="Y43" s="568" t="str">
        <f t="shared" ca="1" si="14"/>
        <v>Mon. November , 2016</v>
      </c>
      <c r="Z43" s="431">
        <f t="shared" ca="1" si="4"/>
        <v>30</v>
      </c>
      <c r="AA43" s="432">
        <f t="shared" ca="1" si="5"/>
        <v>11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November</v>
      </c>
      <c r="V44" s="184"/>
      <c r="W44" s="179"/>
      <c r="X44" s="430">
        <f t="shared" ca="1" si="17"/>
        <v>42674</v>
      </c>
      <c r="Y44" s="568" t="str">
        <f t="shared" ca="1" si="14"/>
        <v>Mon. November , 2016</v>
      </c>
      <c r="Z44" s="431">
        <f t="shared" ca="1" si="4"/>
        <v>30</v>
      </c>
      <c r="AA44" s="432">
        <f t="shared" ca="1" si="5"/>
        <v>11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November</v>
      </c>
      <c r="V45" s="184"/>
      <c r="W45" s="179"/>
      <c r="X45" s="430">
        <f t="shared" ca="1" si="17"/>
        <v>42674</v>
      </c>
      <c r="Y45" s="568" t="str">
        <f t="shared" ca="1" si="14"/>
        <v>Mon. November , 2016</v>
      </c>
      <c r="Z45" s="431">
        <f t="shared" ca="1" si="4"/>
        <v>30</v>
      </c>
      <c r="AA45" s="432">
        <f t="shared" ca="1" si="5"/>
        <v>11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November</v>
      </c>
      <c r="V46" s="184"/>
      <c r="W46" s="179"/>
      <c r="X46" s="430">
        <f t="shared" ca="1" si="17"/>
        <v>42674</v>
      </c>
      <c r="Y46" s="568" t="str">
        <f t="shared" ca="1" si="14"/>
        <v>Mon. November , 2016</v>
      </c>
      <c r="Z46" s="431">
        <f t="shared" ca="1" si="4"/>
        <v>30</v>
      </c>
      <c r="AA46" s="432">
        <f t="shared" ca="1" si="5"/>
        <v>11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November</v>
      </c>
      <c r="V47" s="184"/>
      <c r="W47" s="179"/>
      <c r="X47" s="430">
        <f t="shared" ca="1" si="17"/>
        <v>42674</v>
      </c>
      <c r="Y47" s="568" t="str">
        <f t="shared" ca="1" si="14"/>
        <v>Mon. November , 2016</v>
      </c>
      <c r="Z47" s="431">
        <f t="shared" ca="1" si="4"/>
        <v>30</v>
      </c>
      <c r="AA47" s="432">
        <f t="shared" ca="1" si="5"/>
        <v>11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November</v>
      </c>
      <c r="V48" s="184"/>
      <c r="W48" s="179"/>
      <c r="X48" s="430">
        <f t="shared" ca="1" si="17"/>
        <v>42674</v>
      </c>
      <c r="Y48" s="568" t="str">
        <f t="shared" ca="1" si="14"/>
        <v>Mon. November , 2016</v>
      </c>
      <c r="Z48" s="431">
        <f t="shared" ca="1" si="4"/>
        <v>30</v>
      </c>
      <c r="AA48" s="432">
        <f t="shared" ca="1" si="5"/>
        <v>11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November</v>
      </c>
      <c r="V49" s="184"/>
      <c r="W49" s="179"/>
      <c r="X49" s="430">
        <f t="shared" ca="1" si="17"/>
        <v>42674</v>
      </c>
      <c r="Y49" s="568" t="str">
        <f t="shared" ca="1" si="14"/>
        <v>Mon. November , 2016</v>
      </c>
      <c r="Z49" s="431">
        <f t="shared" ca="1" si="4"/>
        <v>30</v>
      </c>
      <c r="AA49" s="432">
        <f t="shared" ca="1" si="5"/>
        <v>11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November</v>
      </c>
      <c r="V50" s="184"/>
      <c r="W50" s="179"/>
      <c r="X50" s="430">
        <f t="shared" ca="1" si="17"/>
        <v>42674</v>
      </c>
      <c r="Y50" s="568" t="str">
        <f t="shared" ca="1" si="14"/>
        <v>Mon. November , 2016</v>
      </c>
      <c r="Z50" s="431">
        <f t="shared" ca="1" si="4"/>
        <v>30</v>
      </c>
      <c r="AA50" s="432">
        <f t="shared" ca="1" si="5"/>
        <v>11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November</v>
      </c>
      <c r="V51" s="184"/>
      <c r="W51" s="179"/>
      <c r="X51" s="430">
        <f t="shared" ca="1" si="17"/>
        <v>42674</v>
      </c>
      <c r="Y51" s="568" t="str">
        <f t="shared" ca="1" si="14"/>
        <v>Mon. November , 2016</v>
      </c>
      <c r="Z51" s="431">
        <f t="shared" ca="1" si="4"/>
        <v>30</v>
      </c>
      <c r="AA51" s="432">
        <f t="shared" ca="1" si="5"/>
        <v>11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November</v>
      </c>
      <c r="V52" s="184"/>
      <c r="W52" s="179"/>
      <c r="X52" s="430">
        <f t="shared" ca="1" si="17"/>
        <v>42674</v>
      </c>
      <c r="Y52" s="568" t="str">
        <f t="shared" ca="1" si="14"/>
        <v>Mon. November , 2016</v>
      </c>
      <c r="Z52" s="431">
        <f t="shared" ca="1" si="4"/>
        <v>30</v>
      </c>
      <c r="AA52" s="432">
        <f t="shared" ca="1" si="5"/>
        <v>11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November</v>
      </c>
      <c r="V53" s="184"/>
      <c r="W53" s="179"/>
      <c r="X53" s="430">
        <f t="shared" ca="1" si="17"/>
        <v>42674</v>
      </c>
      <c r="Y53" s="568" t="str">
        <f t="shared" ca="1" si="14"/>
        <v>Mon. November , 2016</v>
      </c>
      <c r="Z53" s="431">
        <f t="shared" ca="1" si="4"/>
        <v>30</v>
      </c>
      <c r="AA53" s="432">
        <f t="shared" ca="1" si="5"/>
        <v>11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November</v>
      </c>
      <c r="V54" s="184"/>
      <c r="W54" s="179"/>
      <c r="X54" s="430">
        <f t="shared" ca="1" si="17"/>
        <v>42674</v>
      </c>
      <c r="Y54" s="568" t="str">
        <f t="shared" ca="1" si="14"/>
        <v>Mon. November , 2016</v>
      </c>
      <c r="Z54" s="431">
        <f t="shared" ca="1" si="4"/>
        <v>30</v>
      </c>
      <c r="AA54" s="432">
        <f t="shared" ca="1" si="5"/>
        <v>11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November</v>
      </c>
      <c r="V55" s="184"/>
      <c r="W55" s="179"/>
      <c r="X55" s="430">
        <f t="shared" ca="1" si="17"/>
        <v>42674</v>
      </c>
      <c r="Y55" s="568" t="str">
        <f t="shared" ca="1" si="14"/>
        <v>Mon. November , 2016</v>
      </c>
      <c r="Z55" s="431">
        <f t="shared" ca="1" si="4"/>
        <v>30</v>
      </c>
      <c r="AA55" s="432">
        <f t="shared" ca="1" si="5"/>
        <v>11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November</v>
      </c>
      <c r="V56" s="184"/>
      <c r="W56" s="179"/>
      <c r="X56" s="430">
        <f t="shared" ca="1" si="17"/>
        <v>42674</v>
      </c>
      <c r="Y56" s="568" t="str">
        <f t="shared" ca="1" si="14"/>
        <v>Mon. November , 2016</v>
      </c>
      <c r="Z56" s="431">
        <f t="shared" ca="1" si="4"/>
        <v>30</v>
      </c>
      <c r="AA56" s="432">
        <f t="shared" ca="1" si="5"/>
        <v>11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November</v>
      </c>
      <c r="V57" s="184"/>
      <c r="W57" s="179"/>
      <c r="X57" s="430">
        <f t="shared" ca="1" si="17"/>
        <v>42674</v>
      </c>
      <c r="Y57" s="568" t="str">
        <f t="shared" ca="1" si="14"/>
        <v>Mon. November , 2016</v>
      </c>
      <c r="Z57" s="431">
        <f t="shared" ca="1" si="4"/>
        <v>30</v>
      </c>
      <c r="AA57" s="432">
        <f t="shared" ca="1" si="5"/>
        <v>11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November</v>
      </c>
      <c r="V58" s="184"/>
      <c r="W58" s="179"/>
      <c r="X58" s="430">
        <f t="shared" ca="1" si="17"/>
        <v>42674</v>
      </c>
      <c r="Y58" s="568" t="str">
        <f t="shared" ca="1" si="14"/>
        <v>Mon. November , 2016</v>
      </c>
      <c r="Z58" s="431">
        <f t="shared" ca="1" si="4"/>
        <v>30</v>
      </c>
      <c r="AA58" s="432">
        <f t="shared" ca="1" si="5"/>
        <v>11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November</v>
      </c>
      <c r="V59" s="184"/>
      <c r="W59" s="179"/>
      <c r="X59" s="430">
        <f t="shared" ca="1" si="17"/>
        <v>42674</v>
      </c>
      <c r="Y59" s="568" t="str">
        <f t="shared" ca="1" si="14"/>
        <v>Mon. November , 2016</v>
      </c>
      <c r="Z59" s="431">
        <f t="shared" ca="1" si="4"/>
        <v>30</v>
      </c>
      <c r="AA59" s="432">
        <f t="shared" ca="1" si="5"/>
        <v>11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November</v>
      </c>
      <c r="V60" s="184"/>
      <c r="W60" s="179"/>
      <c r="X60" s="430">
        <f t="shared" ca="1" si="17"/>
        <v>42674</v>
      </c>
      <c r="Y60" s="568" t="str">
        <f t="shared" ca="1" si="14"/>
        <v>Mon. November , 2016</v>
      </c>
      <c r="Z60" s="431">
        <f t="shared" ca="1" si="4"/>
        <v>30</v>
      </c>
      <c r="AA60" s="432">
        <f t="shared" ca="1" si="5"/>
        <v>11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November</v>
      </c>
      <c r="V61" s="184"/>
      <c r="W61" s="179"/>
      <c r="X61" s="430">
        <f t="shared" ca="1" si="17"/>
        <v>42674</v>
      </c>
      <c r="Y61" s="568" t="str">
        <f t="shared" ca="1" si="14"/>
        <v>Mon. November , 2016</v>
      </c>
      <c r="Z61" s="431">
        <f t="shared" ca="1" si="4"/>
        <v>30</v>
      </c>
      <c r="AA61" s="432">
        <f t="shared" ca="1" si="5"/>
        <v>11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November</v>
      </c>
      <c r="V62" s="184"/>
      <c r="W62" s="179"/>
      <c r="X62" s="430">
        <f t="shared" ca="1" si="17"/>
        <v>42674</v>
      </c>
      <c r="Y62" s="568" t="str">
        <f t="shared" ca="1" si="14"/>
        <v>Mon. November , 2016</v>
      </c>
      <c r="Z62" s="431">
        <f t="shared" ca="1" si="4"/>
        <v>30</v>
      </c>
      <c r="AA62" s="432">
        <f t="shared" ca="1" si="5"/>
        <v>11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November</v>
      </c>
      <c r="V63" s="184"/>
      <c r="W63" s="179"/>
      <c r="X63" s="430">
        <f t="shared" ca="1" si="17"/>
        <v>42674</v>
      </c>
      <c r="Y63" s="568" t="str">
        <f t="shared" ca="1" si="14"/>
        <v>Mon. November , 2016</v>
      </c>
      <c r="Z63" s="431">
        <f t="shared" ca="1" si="4"/>
        <v>30</v>
      </c>
      <c r="AA63" s="432">
        <f t="shared" ca="1" si="5"/>
        <v>11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November</v>
      </c>
      <c r="V64" s="184"/>
      <c r="W64" s="179"/>
      <c r="X64" s="430">
        <f t="shared" ca="1" si="17"/>
        <v>42674</v>
      </c>
      <c r="Y64" s="568" t="str">
        <f t="shared" ca="1" si="14"/>
        <v>Mon. November , 2016</v>
      </c>
      <c r="Z64" s="431">
        <f t="shared" ca="1" si="4"/>
        <v>30</v>
      </c>
      <c r="AA64" s="432">
        <f t="shared" ca="1" si="5"/>
        <v>11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November</v>
      </c>
      <c r="V65" s="184"/>
      <c r="W65" s="179"/>
      <c r="X65" s="430">
        <f t="shared" ca="1" si="17"/>
        <v>42674</v>
      </c>
      <c r="Y65" s="568" t="str">
        <f t="shared" ca="1" si="14"/>
        <v>Mon. November , 2016</v>
      </c>
      <c r="Z65" s="431">
        <f t="shared" ca="1" si="4"/>
        <v>30</v>
      </c>
      <c r="AA65" s="432">
        <f t="shared" ca="1" si="5"/>
        <v>11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November</v>
      </c>
      <c r="V66" s="184"/>
      <c r="W66" s="179"/>
      <c r="X66" s="430">
        <f t="shared" ca="1" si="17"/>
        <v>42674</v>
      </c>
      <c r="Y66" s="568" t="str">
        <f t="shared" ca="1" si="14"/>
        <v>Mon. November , 2016</v>
      </c>
      <c r="Z66" s="431">
        <f t="shared" ca="1" si="4"/>
        <v>30</v>
      </c>
      <c r="AA66" s="432">
        <f t="shared" ca="1" si="5"/>
        <v>11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November</v>
      </c>
      <c r="V67" s="184"/>
      <c r="W67" s="179"/>
      <c r="X67" s="430">
        <f t="shared" ca="1" si="17"/>
        <v>42674</v>
      </c>
      <c r="Y67" s="568" t="str">
        <f t="shared" ca="1" si="14"/>
        <v>Mon. November , 2016</v>
      </c>
      <c r="Z67" s="431">
        <f t="shared" ca="1" si="4"/>
        <v>30</v>
      </c>
      <c r="AA67" s="432">
        <f t="shared" ca="1" si="5"/>
        <v>11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November</v>
      </c>
      <c r="V68" s="184"/>
      <c r="W68" s="179"/>
      <c r="X68" s="430">
        <f t="shared" ca="1" si="17"/>
        <v>42674</v>
      </c>
      <c r="Y68" s="568" t="str">
        <f t="shared" ca="1" si="14"/>
        <v>Mon. November , 2016</v>
      </c>
      <c r="Z68" s="431">
        <f t="shared" ca="1" si="4"/>
        <v>30</v>
      </c>
      <c r="AA68" s="432">
        <f t="shared" ca="1" si="5"/>
        <v>11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November</v>
      </c>
      <c r="V69" s="184"/>
      <c r="W69" s="179"/>
      <c r="X69" s="430">
        <f t="shared" ca="1" si="17"/>
        <v>42674</v>
      </c>
      <c r="Y69" s="568" t="str">
        <f t="shared" ca="1" si="14"/>
        <v>Mon. November , 2016</v>
      </c>
      <c r="Z69" s="431">
        <f t="shared" ca="1" si="4"/>
        <v>30</v>
      </c>
      <c r="AA69" s="432">
        <f t="shared" ca="1" si="5"/>
        <v>11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November</v>
      </c>
      <c r="V70" s="184"/>
      <c r="W70" s="179"/>
      <c r="X70" s="430">
        <f t="shared" ca="1" si="17"/>
        <v>42674</v>
      </c>
      <c r="Y70" s="568" t="str">
        <f t="shared" ca="1" si="14"/>
        <v>Mon. November , 2016</v>
      </c>
      <c r="Z70" s="431">
        <f t="shared" ca="1" si="4"/>
        <v>30</v>
      </c>
      <c r="AA70" s="432">
        <f t="shared" ca="1" si="5"/>
        <v>11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November</v>
      </c>
      <c r="V71" s="184"/>
      <c r="W71" s="179"/>
      <c r="X71" s="430">
        <f t="shared" ca="1" si="17"/>
        <v>42674</v>
      </c>
      <c r="Y71" s="568" t="str">
        <f t="shared" ca="1" si="14"/>
        <v>Mon. November , 2016</v>
      </c>
      <c r="Z71" s="431">
        <f t="shared" ca="1" si="4"/>
        <v>30</v>
      </c>
      <c r="AA71" s="432">
        <f t="shared" ca="1" si="5"/>
        <v>11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November</v>
      </c>
      <c r="V72" s="184"/>
      <c r="W72" s="179"/>
      <c r="X72" s="430">
        <f t="shared" ca="1" si="17"/>
        <v>42674</v>
      </c>
      <c r="Y72" s="568" t="str">
        <f t="shared" ca="1" si="14"/>
        <v>Mon. November , 2016</v>
      </c>
      <c r="Z72" s="431">
        <f t="shared" ca="1" si="4"/>
        <v>30</v>
      </c>
      <c r="AA72" s="432">
        <f t="shared" ca="1" si="5"/>
        <v>11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November</v>
      </c>
      <c r="V73" s="184"/>
      <c r="W73" s="179"/>
      <c r="X73" s="430">
        <f t="shared" ca="1" si="17"/>
        <v>42674</v>
      </c>
      <c r="Y73" s="568" t="str">
        <f t="shared" ca="1" si="14"/>
        <v>Mon. November , 2016</v>
      </c>
      <c r="Z73" s="431">
        <f t="shared" ca="1" si="4"/>
        <v>30</v>
      </c>
      <c r="AA73" s="432">
        <f t="shared" ca="1" si="5"/>
        <v>11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November</v>
      </c>
      <c r="V74" s="184"/>
      <c r="W74" s="179"/>
      <c r="X74" s="430">
        <f t="shared" ca="1" si="17"/>
        <v>42674</v>
      </c>
      <c r="Y74" s="568" t="str">
        <f t="shared" ca="1" si="14"/>
        <v>Mon. November , 2016</v>
      </c>
      <c r="Z74" s="431">
        <f t="shared" ca="1" si="4"/>
        <v>30</v>
      </c>
      <c r="AA74" s="432">
        <f t="shared" ca="1" si="5"/>
        <v>11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November</v>
      </c>
      <c r="V75" s="184"/>
      <c r="W75" s="179"/>
      <c r="X75" s="430">
        <f t="shared" ca="1" si="17"/>
        <v>42674</v>
      </c>
      <c r="Y75" s="568" t="str">
        <f t="shared" ca="1" si="14"/>
        <v>Mon. November , 2016</v>
      </c>
      <c r="Z75" s="431">
        <f t="shared" ca="1" si="4"/>
        <v>30</v>
      </c>
      <c r="AA75" s="432">
        <f t="shared" ca="1" si="5"/>
        <v>11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November</v>
      </c>
      <c r="V76" s="184"/>
      <c r="W76" s="179"/>
      <c r="X76" s="430">
        <f t="shared" ca="1" si="17"/>
        <v>42674</v>
      </c>
      <c r="Y76" s="568" t="str">
        <f t="shared" ca="1" si="14"/>
        <v>Mon. November , 2016</v>
      </c>
      <c r="Z76" s="431">
        <f t="shared" ca="1" si="4"/>
        <v>30</v>
      </c>
      <c r="AA76" s="432">
        <f t="shared" ca="1" si="5"/>
        <v>11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November</v>
      </c>
      <c r="V77" s="184"/>
      <c r="W77" s="179"/>
      <c r="X77" s="430">
        <f t="shared" ca="1" si="17"/>
        <v>42674</v>
      </c>
      <c r="Y77" s="568" t="str">
        <f t="shared" ca="1" si="14"/>
        <v>Mon. November , 2016</v>
      </c>
      <c r="Z77" s="431">
        <f t="shared" ca="1" si="4"/>
        <v>30</v>
      </c>
      <c r="AA77" s="432">
        <f t="shared" ca="1" si="5"/>
        <v>11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November</v>
      </c>
      <c r="V78" s="184"/>
      <c r="W78" s="179"/>
      <c r="X78" s="430">
        <f t="shared" ca="1" si="17"/>
        <v>42674</v>
      </c>
      <c r="Y78" s="568" t="str">
        <f t="shared" ca="1" si="14"/>
        <v>Mon. November , 2016</v>
      </c>
      <c r="Z78" s="431">
        <f t="shared" ca="1" si="4"/>
        <v>30</v>
      </c>
      <c r="AA78" s="432">
        <f t="shared" ca="1" si="5"/>
        <v>11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November</v>
      </c>
      <c r="V79" s="184"/>
      <c r="W79" s="179"/>
      <c r="X79" s="430">
        <f t="shared" ca="1" si="17"/>
        <v>42674</v>
      </c>
      <c r="Y79" s="568" t="str">
        <f t="shared" ca="1" si="14"/>
        <v>Mon. November , 2016</v>
      </c>
      <c r="Z79" s="431">
        <f t="shared" ca="1" si="4"/>
        <v>30</v>
      </c>
      <c r="AA79" s="432">
        <f t="shared" ca="1" si="5"/>
        <v>11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November</v>
      </c>
      <c r="V80" s="184"/>
      <c r="W80" s="179"/>
      <c r="X80" s="430">
        <f t="shared" ca="1" si="17"/>
        <v>42674</v>
      </c>
      <c r="Y80" s="568" t="str">
        <f t="shared" ca="1" si="14"/>
        <v>Mon. November , 2016</v>
      </c>
      <c r="Z80" s="431">
        <f t="shared" ca="1" si="4"/>
        <v>30</v>
      </c>
      <c r="AA80" s="432">
        <f t="shared" ca="1" si="5"/>
        <v>11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November</v>
      </c>
      <c r="V81" s="184"/>
      <c r="W81" s="179"/>
      <c r="X81" s="430">
        <f t="shared" ca="1" si="17"/>
        <v>42674</v>
      </c>
      <c r="Y81" s="568" t="str">
        <f t="shared" ca="1" si="14"/>
        <v>Mon. November , 2016</v>
      </c>
      <c r="Z81" s="431">
        <f t="shared" ca="1" si="4"/>
        <v>30</v>
      </c>
      <c r="AA81" s="432">
        <f t="shared" ca="1" si="5"/>
        <v>11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November</v>
      </c>
      <c r="V82" s="184"/>
      <c r="W82" s="179"/>
      <c r="X82" s="430">
        <f t="shared" ca="1" si="17"/>
        <v>42674</v>
      </c>
      <c r="Y82" s="568" t="str">
        <f t="shared" ca="1" si="14"/>
        <v>Mon. November , 2016</v>
      </c>
      <c r="Z82" s="431">
        <f t="shared" ca="1" si="4"/>
        <v>30</v>
      </c>
      <c r="AA82" s="432">
        <f t="shared" ca="1" si="5"/>
        <v>11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November</v>
      </c>
      <c r="V83" s="184"/>
      <c r="W83" s="179"/>
      <c r="X83" s="430">
        <f t="shared" ca="1" si="17"/>
        <v>42674</v>
      </c>
      <c r="Y83" s="568" t="str">
        <f t="shared" ca="1" si="14"/>
        <v>Mon. November , 2016</v>
      </c>
      <c r="Z83" s="431">
        <f t="shared" ca="1" si="4"/>
        <v>30</v>
      </c>
      <c r="AA83" s="432">
        <f t="shared" ca="1" si="5"/>
        <v>11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November</v>
      </c>
      <c r="V84" s="184"/>
      <c r="W84" s="179"/>
      <c r="X84" s="430">
        <f t="shared" ca="1" si="17"/>
        <v>42674</v>
      </c>
      <c r="Y84" s="568" t="str">
        <f t="shared" ca="1" si="14"/>
        <v>Mon. November , 2016</v>
      </c>
      <c r="Z84" s="431">
        <f t="shared" ref="Z84:Z147" ca="1" si="24">MIN(R84,$AF$5)</f>
        <v>30</v>
      </c>
      <c r="AA84" s="432">
        <f t="shared" ref="AA84:AA147" ca="1" si="25">$AD$6</f>
        <v>11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November</v>
      </c>
      <c r="V85" s="184"/>
      <c r="W85" s="179"/>
      <c r="X85" s="430">
        <f t="shared" ca="1" si="17"/>
        <v>42674</v>
      </c>
      <c r="Y85" s="568" t="str">
        <f t="shared" ref="Y85:Y148" ca="1" si="33">IF(Y79="f",T85&amp;". "&amp;" "&amp;R85&amp;" "&amp;U85&amp;" "&amp;$AE$7,T85&amp;". "&amp;U85&amp;" "&amp;R85&amp;", "&amp;$AE$7)</f>
        <v>Mon. November , 2016</v>
      </c>
      <c r="Z85" s="431">
        <f t="shared" ca="1" si="24"/>
        <v>30</v>
      </c>
      <c r="AA85" s="432">
        <f t="shared" ca="1" si="25"/>
        <v>11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November</v>
      </c>
      <c r="V86" s="184"/>
      <c r="W86" s="179"/>
      <c r="X86" s="430">
        <f t="shared" ref="X86:X149" ca="1" si="36">$AE$8+D86</f>
        <v>42674</v>
      </c>
      <c r="Y86" s="568" t="str">
        <f t="shared" ca="1" si="33"/>
        <v>Mon. November , 2016</v>
      </c>
      <c r="Z86" s="431">
        <f t="shared" ca="1" si="24"/>
        <v>30</v>
      </c>
      <c r="AA86" s="432">
        <f t="shared" ca="1" si="25"/>
        <v>11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November</v>
      </c>
      <c r="V87" s="184"/>
      <c r="W87" s="179"/>
      <c r="X87" s="430">
        <f t="shared" ca="1" si="36"/>
        <v>42674</v>
      </c>
      <c r="Y87" s="568" t="str">
        <f t="shared" ca="1" si="33"/>
        <v>Mon. November , 2016</v>
      </c>
      <c r="Z87" s="431">
        <f t="shared" ca="1" si="24"/>
        <v>30</v>
      </c>
      <c r="AA87" s="432">
        <f t="shared" ca="1" si="25"/>
        <v>11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November</v>
      </c>
      <c r="V88" s="184"/>
      <c r="W88" s="179"/>
      <c r="X88" s="430">
        <f t="shared" ca="1" si="36"/>
        <v>42674</v>
      </c>
      <c r="Y88" s="568" t="str">
        <f t="shared" ca="1" si="33"/>
        <v>Mon. November , 2016</v>
      </c>
      <c r="Z88" s="431">
        <f t="shared" ca="1" si="24"/>
        <v>30</v>
      </c>
      <c r="AA88" s="432">
        <f t="shared" ca="1" si="25"/>
        <v>11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November</v>
      </c>
      <c r="V89" s="184"/>
      <c r="W89" s="179"/>
      <c r="X89" s="430">
        <f t="shared" ca="1" si="36"/>
        <v>42674</v>
      </c>
      <c r="Y89" s="568" t="str">
        <f t="shared" ca="1" si="33"/>
        <v>Mon. November , 2016</v>
      </c>
      <c r="Z89" s="431">
        <f t="shared" ca="1" si="24"/>
        <v>30</v>
      </c>
      <c r="AA89" s="432">
        <f t="shared" ca="1" si="25"/>
        <v>11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November</v>
      </c>
      <c r="V90" s="184"/>
      <c r="W90" s="179"/>
      <c r="X90" s="430">
        <f t="shared" ca="1" si="36"/>
        <v>42674</v>
      </c>
      <c r="Y90" s="568" t="str">
        <f t="shared" ca="1" si="33"/>
        <v>Mon. November , 2016</v>
      </c>
      <c r="Z90" s="431">
        <f t="shared" ca="1" si="24"/>
        <v>30</v>
      </c>
      <c r="AA90" s="432">
        <f t="shared" ca="1" si="25"/>
        <v>11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November</v>
      </c>
      <c r="V91" s="184"/>
      <c r="W91" s="179"/>
      <c r="X91" s="430">
        <f t="shared" ca="1" si="36"/>
        <v>42674</v>
      </c>
      <c r="Y91" s="568" t="str">
        <f t="shared" ca="1" si="33"/>
        <v>Mon. November , 2016</v>
      </c>
      <c r="Z91" s="431">
        <f t="shared" ca="1" si="24"/>
        <v>30</v>
      </c>
      <c r="AA91" s="432">
        <f t="shared" ca="1" si="25"/>
        <v>11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November</v>
      </c>
      <c r="V92" s="184"/>
      <c r="W92" s="179"/>
      <c r="X92" s="430">
        <f t="shared" ca="1" si="36"/>
        <v>42674</v>
      </c>
      <c r="Y92" s="568" t="str">
        <f t="shared" ca="1" si="33"/>
        <v>Mon. November , 2016</v>
      </c>
      <c r="Z92" s="431">
        <f t="shared" ca="1" si="24"/>
        <v>30</v>
      </c>
      <c r="AA92" s="432">
        <f t="shared" ca="1" si="25"/>
        <v>11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November</v>
      </c>
      <c r="V93" s="184"/>
      <c r="W93" s="179"/>
      <c r="X93" s="430">
        <f t="shared" ca="1" si="36"/>
        <v>42674</v>
      </c>
      <c r="Y93" s="568" t="str">
        <f t="shared" ca="1" si="33"/>
        <v>Mon. November , 2016</v>
      </c>
      <c r="Z93" s="431">
        <f t="shared" ca="1" si="24"/>
        <v>30</v>
      </c>
      <c r="AA93" s="432">
        <f t="shared" ca="1" si="25"/>
        <v>11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November</v>
      </c>
      <c r="V94" s="184"/>
      <c r="W94" s="179"/>
      <c r="X94" s="430">
        <f t="shared" ca="1" si="36"/>
        <v>42674</v>
      </c>
      <c r="Y94" s="568" t="str">
        <f t="shared" ca="1" si="33"/>
        <v>Mon. November , 2016</v>
      </c>
      <c r="Z94" s="431">
        <f t="shared" ca="1" si="24"/>
        <v>30</v>
      </c>
      <c r="AA94" s="432">
        <f t="shared" ca="1" si="25"/>
        <v>11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November</v>
      </c>
      <c r="V95" s="184"/>
      <c r="W95" s="179"/>
      <c r="X95" s="430">
        <f t="shared" ca="1" si="36"/>
        <v>42674</v>
      </c>
      <c r="Y95" s="568" t="str">
        <f t="shared" ca="1" si="33"/>
        <v>Mon. November , 2016</v>
      </c>
      <c r="Z95" s="431">
        <f t="shared" ca="1" si="24"/>
        <v>30</v>
      </c>
      <c r="AA95" s="432">
        <f t="shared" ca="1" si="25"/>
        <v>11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November</v>
      </c>
      <c r="V96" s="184"/>
      <c r="W96" s="179"/>
      <c r="X96" s="430">
        <f t="shared" ca="1" si="36"/>
        <v>42674</v>
      </c>
      <c r="Y96" s="568" t="str">
        <f t="shared" ca="1" si="33"/>
        <v>Mon. November , 2016</v>
      </c>
      <c r="Z96" s="431">
        <f t="shared" ca="1" si="24"/>
        <v>30</v>
      </c>
      <c r="AA96" s="432">
        <f t="shared" ca="1" si="25"/>
        <v>11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November</v>
      </c>
      <c r="V97" s="184"/>
      <c r="W97" s="179"/>
      <c r="X97" s="430">
        <f t="shared" ca="1" si="36"/>
        <v>42674</v>
      </c>
      <c r="Y97" s="568" t="str">
        <f t="shared" ca="1" si="33"/>
        <v>Mon. November , 2016</v>
      </c>
      <c r="Z97" s="431">
        <f t="shared" ca="1" si="24"/>
        <v>30</v>
      </c>
      <c r="AA97" s="432">
        <f t="shared" ca="1" si="25"/>
        <v>11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November</v>
      </c>
      <c r="V98" s="184"/>
      <c r="W98" s="179"/>
      <c r="X98" s="430">
        <f t="shared" ca="1" si="36"/>
        <v>42674</v>
      </c>
      <c r="Y98" s="568" t="str">
        <f t="shared" ca="1" si="33"/>
        <v>Mon. November , 2016</v>
      </c>
      <c r="Z98" s="431">
        <f t="shared" ca="1" si="24"/>
        <v>30</v>
      </c>
      <c r="AA98" s="432">
        <f t="shared" ca="1" si="25"/>
        <v>11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November</v>
      </c>
      <c r="V99" s="184"/>
      <c r="W99" s="179"/>
      <c r="X99" s="430">
        <f t="shared" ca="1" si="36"/>
        <v>42674</v>
      </c>
      <c r="Y99" s="568" t="str">
        <f t="shared" ca="1" si="33"/>
        <v>Mon. November , 2016</v>
      </c>
      <c r="Z99" s="431">
        <f t="shared" ca="1" si="24"/>
        <v>30</v>
      </c>
      <c r="AA99" s="432">
        <f t="shared" ca="1" si="25"/>
        <v>11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November</v>
      </c>
      <c r="V100" s="184"/>
      <c r="W100" s="179"/>
      <c r="X100" s="430">
        <f t="shared" ca="1" si="36"/>
        <v>42674</v>
      </c>
      <c r="Y100" s="568" t="str">
        <f t="shared" ca="1" si="33"/>
        <v>Mon. November , 2016</v>
      </c>
      <c r="Z100" s="431">
        <f t="shared" ca="1" si="24"/>
        <v>30</v>
      </c>
      <c r="AA100" s="432">
        <f t="shared" ca="1" si="25"/>
        <v>11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November</v>
      </c>
      <c r="V101" s="184"/>
      <c r="W101" s="179"/>
      <c r="X101" s="430">
        <f t="shared" ca="1" si="36"/>
        <v>42674</v>
      </c>
      <c r="Y101" s="568" t="str">
        <f t="shared" ca="1" si="33"/>
        <v>Mon. November , 2016</v>
      </c>
      <c r="Z101" s="431">
        <f t="shared" ca="1" si="24"/>
        <v>30</v>
      </c>
      <c r="AA101" s="432">
        <f t="shared" ca="1" si="25"/>
        <v>11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November</v>
      </c>
      <c r="V102" s="184"/>
      <c r="W102" s="179"/>
      <c r="X102" s="430">
        <f t="shared" ca="1" si="36"/>
        <v>42674</v>
      </c>
      <c r="Y102" s="568" t="str">
        <f t="shared" ca="1" si="33"/>
        <v>Mon. November , 2016</v>
      </c>
      <c r="Z102" s="431">
        <f t="shared" ca="1" si="24"/>
        <v>30</v>
      </c>
      <c r="AA102" s="432">
        <f t="shared" ca="1" si="25"/>
        <v>11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November</v>
      </c>
      <c r="V103" s="184"/>
      <c r="W103" s="179"/>
      <c r="X103" s="430">
        <f t="shared" ca="1" si="36"/>
        <v>42674</v>
      </c>
      <c r="Y103" s="568" t="str">
        <f t="shared" ca="1" si="33"/>
        <v>Mon. November , 2016</v>
      </c>
      <c r="Z103" s="431">
        <f t="shared" ca="1" si="24"/>
        <v>30</v>
      </c>
      <c r="AA103" s="432">
        <f t="shared" ca="1" si="25"/>
        <v>11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November</v>
      </c>
      <c r="V104" s="184"/>
      <c r="W104" s="179"/>
      <c r="X104" s="430">
        <f t="shared" ca="1" si="36"/>
        <v>42674</v>
      </c>
      <c r="Y104" s="568" t="str">
        <f t="shared" ca="1" si="33"/>
        <v>Mon. November , 2016</v>
      </c>
      <c r="Z104" s="431">
        <f t="shared" ca="1" si="24"/>
        <v>30</v>
      </c>
      <c r="AA104" s="432">
        <f t="shared" ca="1" si="25"/>
        <v>11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November</v>
      </c>
      <c r="V105" s="184"/>
      <c r="W105" s="179"/>
      <c r="X105" s="430">
        <f t="shared" ca="1" si="36"/>
        <v>42674</v>
      </c>
      <c r="Y105" s="568" t="str">
        <f t="shared" ca="1" si="33"/>
        <v>Mon. November , 2016</v>
      </c>
      <c r="Z105" s="431">
        <f t="shared" ca="1" si="24"/>
        <v>30</v>
      </c>
      <c r="AA105" s="432">
        <f t="shared" ca="1" si="25"/>
        <v>11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November</v>
      </c>
      <c r="V106" s="184"/>
      <c r="W106" s="179"/>
      <c r="X106" s="430">
        <f t="shared" ca="1" si="36"/>
        <v>42674</v>
      </c>
      <c r="Y106" s="568" t="str">
        <f t="shared" ca="1" si="33"/>
        <v>Mon. November , 2016</v>
      </c>
      <c r="Z106" s="431">
        <f t="shared" ca="1" si="24"/>
        <v>30</v>
      </c>
      <c r="AA106" s="432">
        <f t="shared" ca="1" si="25"/>
        <v>11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November</v>
      </c>
      <c r="V107" s="184"/>
      <c r="W107" s="179"/>
      <c r="X107" s="430">
        <f t="shared" ca="1" si="36"/>
        <v>42674</v>
      </c>
      <c r="Y107" s="568" t="str">
        <f t="shared" ca="1" si="33"/>
        <v>Mon. November , 2016</v>
      </c>
      <c r="Z107" s="431">
        <f t="shared" ca="1" si="24"/>
        <v>30</v>
      </c>
      <c r="AA107" s="432">
        <f t="shared" ca="1" si="25"/>
        <v>11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November</v>
      </c>
      <c r="V108" s="184"/>
      <c r="W108" s="179"/>
      <c r="X108" s="430">
        <f t="shared" ca="1" si="36"/>
        <v>42674</v>
      </c>
      <c r="Y108" s="568" t="str">
        <f t="shared" ca="1" si="33"/>
        <v>Mon. November , 2016</v>
      </c>
      <c r="Z108" s="431">
        <f t="shared" ca="1" si="24"/>
        <v>30</v>
      </c>
      <c r="AA108" s="432">
        <f t="shared" ca="1" si="25"/>
        <v>11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November</v>
      </c>
      <c r="V109" s="184"/>
      <c r="W109" s="179"/>
      <c r="X109" s="430">
        <f t="shared" ca="1" si="36"/>
        <v>42674</v>
      </c>
      <c r="Y109" s="568" t="str">
        <f t="shared" ca="1" si="33"/>
        <v>Mon. November , 2016</v>
      </c>
      <c r="Z109" s="431">
        <f t="shared" ca="1" si="24"/>
        <v>30</v>
      </c>
      <c r="AA109" s="432">
        <f t="shared" ca="1" si="25"/>
        <v>11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November</v>
      </c>
      <c r="V110" s="184"/>
      <c r="W110" s="179"/>
      <c r="X110" s="430">
        <f t="shared" ca="1" si="36"/>
        <v>42674</v>
      </c>
      <c r="Y110" s="568" t="str">
        <f t="shared" ca="1" si="33"/>
        <v>Mon. November , 2016</v>
      </c>
      <c r="Z110" s="431">
        <f t="shared" ca="1" si="24"/>
        <v>30</v>
      </c>
      <c r="AA110" s="432">
        <f t="shared" ca="1" si="25"/>
        <v>11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November</v>
      </c>
      <c r="V111" s="184"/>
      <c r="W111" s="179"/>
      <c r="X111" s="430">
        <f t="shared" ca="1" si="36"/>
        <v>42674</v>
      </c>
      <c r="Y111" s="568" t="str">
        <f t="shared" ca="1" si="33"/>
        <v>Mon. November , 2016</v>
      </c>
      <c r="Z111" s="431">
        <f t="shared" ca="1" si="24"/>
        <v>30</v>
      </c>
      <c r="AA111" s="432">
        <f t="shared" ca="1" si="25"/>
        <v>11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November</v>
      </c>
      <c r="V112" s="184"/>
      <c r="W112" s="179"/>
      <c r="X112" s="430">
        <f t="shared" ca="1" si="36"/>
        <v>42674</v>
      </c>
      <c r="Y112" s="568" t="str">
        <f t="shared" ca="1" si="33"/>
        <v>Mon. November , 2016</v>
      </c>
      <c r="Z112" s="431">
        <f t="shared" ca="1" si="24"/>
        <v>30</v>
      </c>
      <c r="AA112" s="432">
        <f t="shared" ca="1" si="25"/>
        <v>11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November</v>
      </c>
      <c r="V113" s="184"/>
      <c r="W113" s="179"/>
      <c r="X113" s="430">
        <f t="shared" ca="1" si="36"/>
        <v>42674</v>
      </c>
      <c r="Y113" s="568" t="str">
        <f t="shared" ca="1" si="33"/>
        <v>Mon. November , 2016</v>
      </c>
      <c r="Z113" s="431">
        <f t="shared" ca="1" si="24"/>
        <v>30</v>
      </c>
      <c r="AA113" s="432">
        <f t="shared" ca="1" si="25"/>
        <v>11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November</v>
      </c>
      <c r="V114" s="184"/>
      <c r="W114" s="179"/>
      <c r="X114" s="430">
        <f t="shared" ca="1" si="36"/>
        <v>42674</v>
      </c>
      <c r="Y114" s="568" t="str">
        <f t="shared" ca="1" si="33"/>
        <v>Mon. November , 2016</v>
      </c>
      <c r="Z114" s="431">
        <f t="shared" ca="1" si="24"/>
        <v>30</v>
      </c>
      <c r="AA114" s="432">
        <f t="shared" ca="1" si="25"/>
        <v>11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November</v>
      </c>
      <c r="V115" s="184"/>
      <c r="W115" s="179"/>
      <c r="X115" s="430">
        <f t="shared" ca="1" si="36"/>
        <v>42674</v>
      </c>
      <c r="Y115" s="568" t="str">
        <f t="shared" ca="1" si="33"/>
        <v>Mon. November , 2016</v>
      </c>
      <c r="Z115" s="431">
        <f t="shared" ca="1" si="24"/>
        <v>30</v>
      </c>
      <c r="AA115" s="432">
        <f t="shared" ca="1" si="25"/>
        <v>11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November</v>
      </c>
      <c r="V116" s="184"/>
      <c r="W116" s="179"/>
      <c r="X116" s="430">
        <f t="shared" ca="1" si="36"/>
        <v>42674</v>
      </c>
      <c r="Y116" s="568" t="str">
        <f t="shared" ca="1" si="33"/>
        <v>Mon. November , 2016</v>
      </c>
      <c r="Z116" s="431">
        <f t="shared" ca="1" si="24"/>
        <v>30</v>
      </c>
      <c r="AA116" s="432">
        <f t="shared" ca="1" si="25"/>
        <v>11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November</v>
      </c>
      <c r="V117" s="184"/>
      <c r="W117" s="179"/>
      <c r="X117" s="430">
        <f t="shared" ca="1" si="36"/>
        <v>42674</v>
      </c>
      <c r="Y117" s="568" t="str">
        <f t="shared" ca="1" si="33"/>
        <v>Mon. November , 2016</v>
      </c>
      <c r="Z117" s="431">
        <f t="shared" ca="1" si="24"/>
        <v>30</v>
      </c>
      <c r="AA117" s="432">
        <f t="shared" ca="1" si="25"/>
        <v>11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November</v>
      </c>
      <c r="V118" s="184"/>
      <c r="W118" s="179"/>
      <c r="X118" s="430">
        <f t="shared" ca="1" si="36"/>
        <v>42674</v>
      </c>
      <c r="Y118" s="568" t="str">
        <f t="shared" ca="1" si="33"/>
        <v>Mon. November , 2016</v>
      </c>
      <c r="Z118" s="431">
        <f t="shared" ca="1" si="24"/>
        <v>30</v>
      </c>
      <c r="AA118" s="432">
        <f t="shared" ca="1" si="25"/>
        <v>11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November</v>
      </c>
      <c r="V119" s="184"/>
      <c r="W119" s="179"/>
      <c r="X119" s="430">
        <f t="shared" ca="1" si="36"/>
        <v>42674</v>
      </c>
      <c r="Y119" s="568" t="str">
        <f t="shared" ca="1" si="33"/>
        <v>Mon. November , 2016</v>
      </c>
      <c r="Z119" s="431">
        <f t="shared" ca="1" si="24"/>
        <v>30</v>
      </c>
      <c r="AA119" s="432">
        <f t="shared" ca="1" si="25"/>
        <v>11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November</v>
      </c>
      <c r="V120" s="184"/>
      <c r="W120" s="179"/>
      <c r="X120" s="430">
        <f t="shared" ca="1" si="36"/>
        <v>42674</v>
      </c>
      <c r="Y120" s="568" t="str">
        <f t="shared" ca="1" si="33"/>
        <v>Mon. November , 2016</v>
      </c>
      <c r="Z120" s="431">
        <f t="shared" ca="1" si="24"/>
        <v>30</v>
      </c>
      <c r="AA120" s="432">
        <f t="shared" ca="1" si="25"/>
        <v>11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November</v>
      </c>
      <c r="V121" s="184"/>
      <c r="W121" s="179"/>
      <c r="X121" s="430">
        <f t="shared" ca="1" si="36"/>
        <v>42674</v>
      </c>
      <c r="Y121" s="568" t="str">
        <f t="shared" ca="1" si="33"/>
        <v>Mon. November , 2016</v>
      </c>
      <c r="Z121" s="431">
        <f t="shared" ca="1" si="24"/>
        <v>30</v>
      </c>
      <c r="AA121" s="432">
        <f t="shared" ca="1" si="25"/>
        <v>11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November</v>
      </c>
      <c r="V122" s="184"/>
      <c r="W122" s="179"/>
      <c r="X122" s="430">
        <f t="shared" ca="1" si="36"/>
        <v>42674</v>
      </c>
      <c r="Y122" s="568" t="str">
        <f t="shared" ca="1" si="33"/>
        <v>Mon. November , 2016</v>
      </c>
      <c r="Z122" s="431">
        <f t="shared" ca="1" si="24"/>
        <v>30</v>
      </c>
      <c r="AA122" s="432">
        <f t="shared" ca="1" si="25"/>
        <v>11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November</v>
      </c>
      <c r="V123" s="184"/>
      <c r="W123" s="179"/>
      <c r="X123" s="430">
        <f t="shared" ca="1" si="36"/>
        <v>42674</v>
      </c>
      <c r="Y123" s="568" t="str">
        <f t="shared" ca="1" si="33"/>
        <v>Mon. November , 2016</v>
      </c>
      <c r="Z123" s="431">
        <f t="shared" ca="1" si="24"/>
        <v>30</v>
      </c>
      <c r="AA123" s="432">
        <f t="shared" ca="1" si="25"/>
        <v>11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November</v>
      </c>
      <c r="V124" s="184"/>
      <c r="W124" s="179"/>
      <c r="X124" s="430">
        <f t="shared" ca="1" si="36"/>
        <v>42674</v>
      </c>
      <c r="Y124" s="568" t="str">
        <f t="shared" ca="1" si="33"/>
        <v>Mon. November , 2016</v>
      </c>
      <c r="Z124" s="431">
        <f t="shared" ca="1" si="24"/>
        <v>30</v>
      </c>
      <c r="AA124" s="432">
        <f t="shared" ca="1" si="25"/>
        <v>11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November</v>
      </c>
      <c r="V125" s="184"/>
      <c r="W125" s="179"/>
      <c r="X125" s="430">
        <f t="shared" ca="1" si="36"/>
        <v>42674</v>
      </c>
      <c r="Y125" s="568" t="str">
        <f t="shared" ca="1" si="33"/>
        <v>Mon. November , 2016</v>
      </c>
      <c r="Z125" s="431">
        <f t="shared" ca="1" si="24"/>
        <v>30</v>
      </c>
      <c r="AA125" s="432">
        <f t="shared" ca="1" si="25"/>
        <v>11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November</v>
      </c>
      <c r="V126" s="184"/>
      <c r="W126" s="179"/>
      <c r="X126" s="430">
        <f t="shared" ca="1" si="36"/>
        <v>42674</v>
      </c>
      <c r="Y126" s="568" t="str">
        <f t="shared" ca="1" si="33"/>
        <v>Mon. November , 2016</v>
      </c>
      <c r="Z126" s="431">
        <f t="shared" ca="1" si="24"/>
        <v>30</v>
      </c>
      <c r="AA126" s="432">
        <f t="shared" ca="1" si="25"/>
        <v>11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November</v>
      </c>
      <c r="V127" s="184"/>
      <c r="W127" s="179"/>
      <c r="X127" s="430">
        <f t="shared" ca="1" si="36"/>
        <v>42674</v>
      </c>
      <c r="Y127" s="568" t="str">
        <f t="shared" ca="1" si="33"/>
        <v>Mon. November , 2016</v>
      </c>
      <c r="Z127" s="431">
        <f t="shared" ca="1" si="24"/>
        <v>30</v>
      </c>
      <c r="AA127" s="432">
        <f t="shared" ca="1" si="25"/>
        <v>11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November</v>
      </c>
      <c r="V128" s="184"/>
      <c r="W128" s="179"/>
      <c r="X128" s="430">
        <f t="shared" ca="1" si="36"/>
        <v>42674</v>
      </c>
      <c r="Y128" s="568" t="str">
        <f t="shared" ca="1" si="33"/>
        <v>Mon. November , 2016</v>
      </c>
      <c r="Z128" s="431">
        <f t="shared" ca="1" si="24"/>
        <v>30</v>
      </c>
      <c r="AA128" s="432">
        <f t="shared" ca="1" si="25"/>
        <v>11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November</v>
      </c>
      <c r="V129" s="184"/>
      <c r="W129" s="179"/>
      <c r="X129" s="430">
        <f t="shared" ca="1" si="36"/>
        <v>42674</v>
      </c>
      <c r="Y129" s="568" t="str">
        <f t="shared" ca="1" si="33"/>
        <v>Mon. November , 2016</v>
      </c>
      <c r="Z129" s="431">
        <f t="shared" ca="1" si="24"/>
        <v>30</v>
      </c>
      <c r="AA129" s="432">
        <f t="shared" ca="1" si="25"/>
        <v>11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November</v>
      </c>
      <c r="V130" s="184"/>
      <c r="W130" s="179"/>
      <c r="X130" s="430">
        <f t="shared" ca="1" si="36"/>
        <v>42674</v>
      </c>
      <c r="Y130" s="568" t="str">
        <f t="shared" ca="1" si="33"/>
        <v>Mon. November , 2016</v>
      </c>
      <c r="Z130" s="431">
        <f t="shared" ca="1" si="24"/>
        <v>30</v>
      </c>
      <c r="AA130" s="432">
        <f t="shared" ca="1" si="25"/>
        <v>11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November</v>
      </c>
      <c r="V131" s="184"/>
      <c r="W131" s="179"/>
      <c r="X131" s="430">
        <f t="shared" ca="1" si="36"/>
        <v>42674</v>
      </c>
      <c r="Y131" s="568" t="str">
        <f t="shared" ca="1" si="33"/>
        <v>Mon. November , 2016</v>
      </c>
      <c r="Z131" s="431">
        <f t="shared" ca="1" si="24"/>
        <v>30</v>
      </c>
      <c r="AA131" s="432">
        <f t="shared" ca="1" si="25"/>
        <v>11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November</v>
      </c>
      <c r="V132" s="184"/>
      <c r="W132" s="179"/>
      <c r="X132" s="430">
        <f t="shared" ca="1" si="36"/>
        <v>42674</v>
      </c>
      <c r="Y132" s="568" t="str">
        <f t="shared" ca="1" si="33"/>
        <v>Mon. November , 2016</v>
      </c>
      <c r="Z132" s="431">
        <f t="shared" ca="1" si="24"/>
        <v>30</v>
      </c>
      <c r="AA132" s="432">
        <f t="shared" ca="1" si="25"/>
        <v>11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November</v>
      </c>
      <c r="V133" s="184"/>
      <c r="W133" s="179"/>
      <c r="X133" s="430">
        <f t="shared" ca="1" si="36"/>
        <v>42674</v>
      </c>
      <c r="Y133" s="568" t="str">
        <f t="shared" ca="1" si="33"/>
        <v>Mon. November , 2016</v>
      </c>
      <c r="Z133" s="431">
        <f t="shared" ca="1" si="24"/>
        <v>30</v>
      </c>
      <c r="AA133" s="432">
        <f t="shared" ca="1" si="25"/>
        <v>11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November</v>
      </c>
      <c r="V134" s="184"/>
      <c r="W134" s="179"/>
      <c r="X134" s="430">
        <f t="shared" ca="1" si="36"/>
        <v>42674</v>
      </c>
      <c r="Y134" s="568" t="str">
        <f t="shared" ca="1" si="33"/>
        <v>Mon. November , 2016</v>
      </c>
      <c r="Z134" s="431">
        <f t="shared" ca="1" si="24"/>
        <v>30</v>
      </c>
      <c r="AA134" s="432">
        <f t="shared" ca="1" si="25"/>
        <v>11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November</v>
      </c>
      <c r="V135" s="184"/>
      <c r="W135" s="179"/>
      <c r="X135" s="430">
        <f t="shared" ca="1" si="36"/>
        <v>42674</v>
      </c>
      <c r="Y135" s="568" t="str">
        <f t="shared" ca="1" si="33"/>
        <v>Mon. November , 2016</v>
      </c>
      <c r="Z135" s="431">
        <f t="shared" ca="1" si="24"/>
        <v>30</v>
      </c>
      <c r="AA135" s="432">
        <f t="shared" ca="1" si="25"/>
        <v>11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November</v>
      </c>
      <c r="V136" s="184"/>
      <c r="W136" s="179"/>
      <c r="X136" s="430">
        <f t="shared" ca="1" si="36"/>
        <v>42674</v>
      </c>
      <c r="Y136" s="568" t="str">
        <f t="shared" ca="1" si="33"/>
        <v>Mon. November , 2016</v>
      </c>
      <c r="Z136" s="431">
        <f t="shared" ca="1" si="24"/>
        <v>30</v>
      </c>
      <c r="AA136" s="432">
        <f t="shared" ca="1" si="25"/>
        <v>11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November</v>
      </c>
      <c r="V137" s="184"/>
      <c r="W137" s="179"/>
      <c r="X137" s="430">
        <f t="shared" ca="1" si="36"/>
        <v>42674</v>
      </c>
      <c r="Y137" s="568" t="str">
        <f t="shared" ca="1" si="33"/>
        <v>Mon. November , 2016</v>
      </c>
      <c r="Z137" s="431">
        <f t="shared" ca="1" si="24"/>
        <v>30</v>
      </c>
      <c r="AA137" s="432">
        <f t="shared" ca="1" si="25"/>
        <v>11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November</v>
      </c>
      <c r="V138" s="184"/>
      <c r="W138" s="179"/>
      <c r="X138" s="430">
        <f t="shared" ca="1" si="36"/>
        <v>42674</v>
      </c>
      <c r="Y138" s="568" t="str">
        <f t="shared" ca="1" si="33"/>
        <v>Mon. November , 2016</v>
      </c>
      <c r="Z138" s="431">
        <f t="shared" ca="1" si="24"/>
        <v>30</v>
      </c>
      <c r="AA138" s="432">
        <f t="shared" ca="1" si="25"/>
        <v>11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November</v>
      </c>
      <c r="V139" s="184"/>
      <c r="W139" s="179"/>
      <c r="X139" s="430">
        <f t="shared" ca="1" si="36"/>
        <v>42674</v>
      </c>
      <c r="Y139" s="568" t="str">
        <f t="shared" ca="1" si="33"/>
        <v>Mon. November , 2016</v>
      </c>
      <c r="Z139" s="431">
        <f t="shared" ca="1" si="24"/>
        <v>30</v>
      </c>
      <c r="AA139" s="432">
        <f t="shared" ca="1" si="25"/>
        <v>11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November</v>
      </c>
      <c r="V140" s="184"/>
      <c r="W140" s="179"/>
      <c r="X140" s="430">
        <f t="shared" ca="1" si="36"/>
        <v>42674</v>
      </c>
      <c r="Y140" s="568" t="str">
        <f t="shared" ca="1" si="33"/>
        <v>Mon. November , 2016</v>
      </c>
      <c r="Z140" s="431">
        <f t="shared" ca="1" si="24"/>
        <v>30</v>
      </c>
      <c r="AA140" s="432">
        <f t="shared" ca="1" si="25"/>
        <v>11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November</v>
      </c>
      <c r="V141" s="184"/>
      <c r="W141" s="179"/>
      <c r="X141" s="430">
        <f t="shared" ca="1" si="36"/>
        <v>42674</v>
      </c>
      <c r="Y141" s="568" t="str">
        <f t="shared" ca="1" si="33"/>
        <v>Mon. November , 2016</v>
      </c>
      <c r="Z141" s="431">
        <f t="shared" ca="1" si="24"/>
        <v>30</v>
      </c>
      <c r="AA141" s="432">
        <f t="shared" ca="1" si="25"/>
        <v>11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November</v>
      </c>
      <c r="V142" s="184"/>
      <c r="W142" s="179"/>
      <c r="X142" s="430">
        <f t="shared" ca="1" si="36"/>
        <v>42674</v>
      </c>
      <c r="Y142" s="568" t="str">
        <f t="shared" ca="1" si="33"/>
        <v>Mon. November , 2016</v>
      </c>
      <c r="Z142" s="431">
        <f t="shared" ca="1" si="24"/>
        <v>30</v>
      </c>
      <c r="AA142" s="432">
        <f t="shared" ca="1" si="25"/>
        <v>11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November</v>
      </c>
      <c r="V143" s="184"/>
      <c r="W143" s="179"/>
      <c r="X143" s="430">
        <f t="shared" ca="1" si="36"/>
        <v>42674</v>
      </c>
      <c r="Y143" s="568" t="str">
        <f t="shared" ca="1" si="33"/>
        <v>Mon. November , 2016</v>
      </c>
      <c r="Z143" s="431">
        <f t="shared" ca="1" si="24"/>
        <v>30</v>
      </c>
      <c r="AA143" s="432">
        <f t="shared" ca="1" si="25"/>
        <v>11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November</v>
      </c>
      <c r="V144" s="184"/>
      <c r="W144" s="179"/>
      <c r="X144" s="430">
        <f t="shared" ca="1" si="36"/>
        <v>42674</v>
      </c>
      <c r="Y144" s="568" t="str">
        <f t="shared" ca="1" si="33"/>
        <v>Mon. November , 2016</v>
      </c>
      <c r="Z144" s="431">
        <f t="shared" ca="1" si="24"/>
        <v>30</v>
      </c>
      <c r="AA144" s="432">
        <f t="shared" ca="1" si="25"/>
        <v>11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November</v>
      </c>
      <c r="V145" s="184"/>
      <c r="W145" s="179"/>
      <c r="X145" s="430">
        <f t="shared" ca="1" si="36"/>
        <v>42674</v>
      </c>
      <c r="Y145" s="568" t="str">
        <f t="shared" ca="1" si="33"/>
        <v>Mon. November , 2016</v>
      </c>
      <c r="Z145" s="431">
        <f t="shared" ca="1" si="24"/>
        <v>30</v>
      </c>
      <c r="AA145" s="432">
        <f t="shared" ca="1" si="25"/>
        <v>11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November</v>
      </c>
      <c r="V146" s="184"/>
      <c r="W146" s="179"/>
      <c r="X146" s="430">
        <f t="shared" ca="1" si="36"/>
        <v>42674</v>
      </c>
      <c r="Y146" s="568" t="str">
        <f t="shared" ca="1" si="33"/>
        <v>Mon. November , 2016</v>
      </c>
      <c r="Z146" s="431">
        <f t="shared" ca="1" si="24"/>
        <v>30</v>
      </c>
      <c r="AA146" s="432">
        <f t="shared" ca="1" si="25"/>
        <v>11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November</v>
      </c>
      <c r="V147" s="184"/>
      <c r="W147" s="179"/>
      <c r="X147" s="430">
        <f t="shared" ca="1" si="36"/>
        <v>42674</v>
      </c>
      <c r="Y147" s="568" t="str">
        <f t="shared" ca="1" si="33"/>
        <v>Mon. November , 2016</v>
      </c>
      <c r="Z147" s="431">
        <f t="shared" ca="1" si="24"/>
        <v>30</v>
      </c>
      <c r="AA147" s="432">
        <f t="shared" ca="1" si="25"/>
        <v>11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November</v>
      </c>
      <c r="V148" s="184"/>
      <c r="W148" s="179"/>
      <c r="X148" s="430">
        <f t="shared" ca="1" si="36"/>
        <v>42674</v>
      </c>
      <c r="Y148" s="568" t="str">
        <f t="shared" ca="1" si="33"/>
        <v>Mon. November , 2016</v>
      </c>
      <c r="Z148" s="431">
        <f t="shared" ref="Z148:Z194" ca="1" si="43">MIN(R148,$AF$5)</f>
        <v>30</v>
      </c>
      <c r="AA148" s="432">
        <f t="shared" ref="AA148:AA194" ca="1" si="44">$AD$6</f>
        <v>11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November</v>
      </c>
      <c r="V149" s="184"/>
      <c r="W149" s="179"/>
      <c r="X149" s="430">
        <f t="shared" ca="1" si="36"/>
        <v>42674</v>
      </c>
      <c r="Y149" s="568" t="str">
        <f t="shared" ref="Y149:Y194" ca="1" si="52">IF(Y143="f",T149&amp;". "&amp;" "&amp;R149&amp;" "&amp;U149&amp;" "&amp;$AE$7,T149&amp;". "&amp;U149&amp;" "&amp;R149&amp;", "&amp;$AE$7)</f>
        <v>Mon. November , 2016</v>
      </c>
      <c r="Z149" s="431">
        <f t="shared" ca="1" si="43"/>
        <v>30</v>
      </c>
      <c r="AA149" s="432">
        <f t="shared" ca="1" si="44"/>
        <v>11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November</v>
      </c>
      <c r="V150" s="184"/>
      <c r="W150" s="179"/>
      <c r="X150" s="430">
        <f t="shared" ref="X150:X194" ca="1" si="55">$AE$8+D150</f>
        <v>42674</v>
      </c>
      <c r="Y150" s="568" t="str">
        <f t="shared" ca="1" si="52"/>
        <v>Mon. November , 2016</v>
      </c>
      <c r="Z150" s="431">
        <f t="shared" ca="1" si="43"/>
        <v>30</v>
      </c>
      <c r="AA150" s="432">
        <f t="shared" ca="1" si="44"/>
        <v>11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November</v>
      </c>
      <c r="V151" s="184"/>
      <c r="W151" s="179"/>
      <c r="X151" s="430">
        <f t="shared" ca="1" si="55"/>
        <v>42674</v>
      </c>
      <c r="Y151" s="568" t="str">
        <f t="shared" ca="1" si="52"/>
        <v>Mon. November , 2016</v>
      </c>
      <c r="Z151" s="431">
        <f t="shared" ca="1" si="43"/>
        <v>30</v>
      </c>
      <c r="AA151" s="432">
        <f t="shared" ca="1" si="44"/>
        <v>11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November</v>
      </c>
      <c r="V152" s="184"/>
      <c r="W152" s="179"/>
      <c r="X152" s="430">
        <f t="shared" ca="1" si="55"/>
        <v>42674</v>
      </c>
      <c r="Y152" s="568" t="str">
        <f t="shared" ca="1" si="52"/>
        <v>Mon. November , 2016</v>
      </c>
      <c r="Z152" s="431">
        <f t="shared" ca="1" si="43"/>
        <v>30</v>
      </c>
      <c r="AA152" s="432">
        <f t="shared" ca="1" si="44"/>
        <v>11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November</v>
      </c>
      <c r="V153" s="184"/>
      <c r="W153" s="179"/>
      <c r="X153" s="430">
        <f t="shared" ca="1" si="55"/>
        <v>42674</v>
      </c>
      <c r="Y153" s="568" t="str">
        <f t="shared" ca="1" si="52"/>
        <v>Mon. November , 2016</v>
      </c>
      <c r="Z153" s="431">
        <f t="shared" ca="1" si="43"/>
        <v>30</v>
      </c>
      <c r="AA153" s="432">
        <f t="shared" ca="1" si="44"/>
        <v>11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November</v>
      </c>
      <c r="V154" s="184"/>
      <c r="W154" s="179"/>
      <c r="X154" s="430">
        <f t="shared" ca="1" si="55"/>
        <v>42674</v>
      </c>
      <c r="Y154" s="568" t="str">
        <f t="shared" ca="1" si="52"/>
        <v>Mon. November , 2016</v>
      </c>
      <c r="Z154" s="431">
        <f t="shared" ca="1" si="43"/>
        <v>30</v>
      </c>
      <c r="AA154" s="432">
        <f t="shared" ca="1" si="44"/>
        <v>11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November</v>
      </c>
      <c r="V155" s="184"/>
      <c r="W155" s="179"/>
      <c r="X155" s="430">
        <f t="shared" ca="1" si="55"/>
        <v>42674</v>
      </c>
      <c r="Y155" s="568" t="str">
        <f t="shared" ca="1" si="52"/>
        <v>Mon. November , 2016</v>
      </c>
      <c r="Z155" s="431">
        <f t="shared" ca="1" si="43"/>
        <v>30</v>
      </c>
      <c r="AA155" s="432">
        <f t="shared" ca="1" si="44"/>
        <v>11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November</v>
      </c>
      <c r="V156" s="184"/>
      <c r="W156" s="179"/>
      <c r="X156" s="430">
        <f t="shared" ca="1" si="55"/>
        <v>42674</v>
      </c>
      <c r="Y156" s="568" t="str">
        <f t="shared" ca="1" si="52"/>
        <v>Mon. November , 2016</v>
      </c>
      <c r="Z156" s="431">
        <f t="shared" ca="1" si="43"/>
        <v>30</v>
      </c>
      <c r="AA156" s="432">
        <f t="shared" ca="1" si="44"/>
        <v>11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November</v>
      </c>
      <c r="V157" s="184"/>
      <c r="W157" s="179"/>
      <c r="X157" s="430">
        <f t="shared" ca="1" si="55"/>
        <v>42674</v>
      </c>
      <c r="Y157" s="568" t="str">
        <f t="shared" ca="1" si="52"/>
        <v>Mon. November , 2016</v>
      </c>
      <c r="Z157" s="431">
        <f t="shared" ca="1" si="43"/>
        <v>30</v>
      </c>
      <c r="AA157" s="432">
        <f t="shared" ca="1" si="44"/>
        <v>11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November</v>
      </c>
      <c r="V158" s="184"/>
      <c r="W158" s="179"/>
      <c r="X158" s="430">
        <f t="shared" ca="1" si="55"/>
        <v>42674</v>
      </c>
      <c r="Y158" s="568" t="str">
        <f t="shared" ca="1" si="52"/>
        <v>Mon. November , 2016</v>
      </c>
      <c r="Z158" s="431">
        <f t="shared" ca="1" si="43"/>
        <v>30</v>
      </c>
      <c r="AA158" s="432">
        <f t="shared" ca="1" si="44"/>
        <v>11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November</v>
      </c>
      <c r="V159" s="184"/>
      <c r="W159" s="179"/>
      <c r="X159" s="430">
        <f t="shared" ca="1" si="55"/>
        <v>42674</v>
      </c>
      <c r="Y159" s="568" t="str">
        <f t="shared" ca="1" si="52"/>
        <v>Mon. November , 2016</v>
      </c>
      <c r="Z159" s="431">
        <f t="shared" ca="1" si="43"/>
        <v>30</v>
      </c>
      <c r="AA159" s="432">
        <f t="shared" ca="1" si="44"/>
        <v>11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November</v>
      </c>
      <c r="V160" s="184"/>
      <c r="W160" s="179"/>
      <c r="X160" s="430">
        <f t="shared" ca="1" si="55"/>
        <v>42674</v>
      </c>
      <c r="Y160" s="568" t="str">
        <f t="shared" ca="1" si="52"/>
        <v>Mon. November , 2016</v>
      </c>
      <c r="Z160" s="431">
        <f t="shared" ca="1" si="43"/>
        <v>30</v>
      </c>
      <c r="AA160" s="432">
        <f t="shared" ca="1" si="44"/>
        <v>11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November</v>
      </c>
      <c r="V161" s="184"/>
      <c r="W161" s="179"/>
      <c r="X161" s="430">
        <f t="shared" ca="1" si="55"/>
        <v>42674</v>
      </c>
      <c r="Y161" s="568" t="str">
        <f t="shared" ca="1" si="52"/>
        <v>Mon. November , 2016</v>
      </c>
      <c r="Z161" s="431">
        <f t="shared" ca="1" si="43"/>
        <v>30</v>
      </c>
      <c r="AA161" s="432">
        <f t="shared" ca="1" si="44"/>
        <v>11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November</v>
      </c>
      <c r="V162" s="184"/>
      <c r="W162" s="179"/>
      <c r="X162" s="430">
        <f t="shared" ca="1" si="55"/>
        <v>42674</v>
      </c>
      <c r="Y162" s="568" t="str">
        <f t="shared" ca="1" si="52"/>
        <v>Mon. November , 2016</v>
      </c>
      <c r="Z162" s="431">
        <f t="shared" ca="1" si="43"/>
        <v>30</v>
      </c>
      <c r="AA162" s="432">
        <f t="shared" ca="1" si="44"/>
        <v>11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November</v>
      </c>
      <c r="V163" s="184"/>
      <c r="W163" s="179"/>
      <c r="X163" s="430">
        <f t="shared" ca="1" si="55"/>
        <v>42674</v>
      </c>
      <c r="Y163" s="568" t="str">
        <f t="shared" ca="1" si="52"/>
        <v>Mon. November , 2016</v>
      </c>
      <c r="Z163" s="431">
        <f t="shared" ca="1" si="43"/>
        <v>30</v>
      </c>
      <c r="AA163" s="432">
        <f t="shared" ca="1" si="44"/>
        <v>11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November</v>
      </c>
      <c r="V164" s="184"/>
      <c r="W164" s="179"/>
      <c r="X164" s="430">
        <f t="shared" ca="1" si="55"/>
        <v>42674</v>
      </c>
      <c r="Y164" s="568" t="str">
        <f t="shared" ca="1" si="52"/>
        <v>Mon. November , 2016</v>
      </c>
      <c r="Z164" s="431">
        <f t="shared" ca="1" si="43"/>
        <v>30</v>
      </c>
      <c r="AA164" s="432">
        <f t="shared" ca="1" si="44"/>
        <v>11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November</v>
      </c>
      <c r="V165" s="184"/>
      <c r="W165" s="179"/>
      <c r="X165" s="430">
        <f t="shared" ca="1" si="55"/>
        <v>42674</v>
      </c>
      <c r="Y165" s="568" t="str">
        <f t="shared" ca="1" si="52"/>
        <v>Mon. November , 2016</v>
      </c>
      <c r="Z165" s="431">
        <f t="shared" ca="1" si="43"/>
        <v>30</v>
      </c>
      <c r="AA165" s="432">
        <f t="shared" ca="1" si="44"/>
        <v>11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November</v>
      </c>
      <c r="V166" s="184"/>
      <c r="W166" s="179"/>
      <c r="X166" s="430">
        <f t="shared" ca="1" si="55"/>
        <v>42674</v>
      </c>
      <c r="Y166" s="568" t="str">
        <f t="shared" ca="1" si="52"/>
        <v>Mon. November , 2016</v>
      </c>
      <c r="Z166" s="431">
        <f t="shared" ca="1" si="43"/>
        <v>30</v>
      </c>
      <c r="AA166" s="432">
        <f t="shared" ca="1" si="44"/>
        <v>11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November</v>
      </c>
      <c r="V167" s="184"/>
      <c r="W167" s="179"/>
      <c r="X167" s="430">
        <f t="shared" ca="1" si="55"/>
        <v>42674</v>
      </c>
      <c r="Y167" s="568" t="str">
        <f t="shared" ca="1" si="52"/>
        <v>Mon. November , 2016</v>
      </c>
      <c r="Z167" s="431">
        <f t="shared" ca="1" si="43"/>
        <v>30</v>
      </c>
      <c r="AA167" s="432">
        <f t="shared" ca="1" si="44"/>
        <v>11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November</v>
      </c>
      <c r="V168" s="184"/>
      <c r="W168" s="179"/>
      <c r="X168" s="430">
        <f t="shared" ca="1" si="55"/>
        <v>42674</v>
      </c>
      <c r="Y168" s="568" t="str">
        <f t="shared" ca="1" si="52"/>
        <v>Mon. November , 2016</v>
      </c>
      <c r="Z168" s="431">
        <f t="shared" ca="1" si="43"/>
        <v>30</v>
      </c>
      <c r="AA168" s="432">
        <f t="shared" ca="1" si="44"/>
        <v>11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November</v>
      </c>
      <c r="V169" s="184"/>
      <c r="W169" s="179"/>
      <c r="X169" s="430">
        <f t="shared" ca="1" si="55"/>
        <v>42674</v>
      </c>
      <c r="Y169" s="568" t="str">
        <f t="shared" ca="1" si="52"/>
        <v>Mon. November , 2016</v>
      </c>
      <c r="Z169" s="431">
        <f t="shared" ca="1" si="43"/>
        <v>30</v>
      </c>
      <c r="AA169" s="432">
        <f t="shared" ca="1" si="44"/>
        <v>11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November</v>
      </c>
      <c r="V170" s="184"/>
      <c r="W170" s="179"/>
      <c r="X170" s="430">
        <f t="shared" ca="1" si="55"/>
        <v>42674</v>
      </c>
      <c r="Y170" s="568" t="str">
        <f t="shared" ca="1" si="52"/>
        <v>Mon. November , 2016</v>
      </c>
      <c r="Z170" s="431">
        <f t="shared" ca="1" si="43"/>
        <v>30</v>
      </c>
      <c r="AA170" s="432">
        <f t="shared" ca="1" si="44"/>
        <v>11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November</v>
      </c>
      <c r="V171" s="184"/>
      <c r="W171" s="179"/>
      <c r="X171" s="430">
        <f t="shared" ca="1" si="55"/>
        <v>42674</v>
      </c>
      <c r="Y171" s="568" t="str">
        <f t="shared" ca="1" si="52"/>
        <v>Mon. November , 2016</v>
      </c>
      <c r="Z171" s="431">
        <f t="shared" ca="1" si="43"/>
        <v>30</v>
      </c>
      <c r="AA171" s="432">
        <f t="shared" ca="1" si="44"/>
        <v>11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November</v>
      </c>
      <c r="V172" s="184"/>
      <c r="W172" s="179"/>
      <c r="X172" s="430">
        <f t="shared" ca="1" si="55"/>
        <v>42674</v>
      </c>
      <c r="Y172" s="568" t="str">
        <f t="shared" ca="1" si="52"/>
        <v>Mon. November , 2016</v>
      </c>
      <c r="Z172" s="431">
        <f t="shared" ca="1" si="43"/>
        <v>30</v>
      </c>
      <c r="AA172" s="432">
        <f t="shared" ca="1" si="44"/>
        <v>11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November</v>
      </c>
      <c r="V173" s="184"/>
      <c r="W173" s="179"/>
      <c r="X173" s="430">
        <f t="shared" ca="1" si="55"/>
        <v>42674</v>
      </c>
      <c r="Y173" s="568" t="str">
        <f t="shared" ca="1" si="52"/>
        <v>Mon. November , 2016</v>
      </c>
      <c r="Z173" s="431">
        <f t="shared" ca="1" si="43"/>
        <v>30</v>
      </c>
      <c r="AA173" s="432">
        <f t="shared" ca="1" si="44"/>
        <v>11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November</v>
      </c>
      <c r="V174" s="184"/>
      <c r="W174" s="179"/>
      <c r="X174" s="430">
        <f t="shared" ca="1" si="55"/>
        <v>42674</v>
      </c>
      <c r="Y174" s="568" t="str">
        <f t="shared" ca="1" si="52"/>
        <v>Mon. November , 2016</v>
      </c>
      <c r="Z174" s="431">
        <f t="shared" ca="1" si="43"/>
        <v>30</v>
      </c>
      <c r="AA174" s="432">
        <f t="shared" ca="1" si="44"/>
        <v>11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November</v>
      </c>
      <c r="V175" s="184"/>
      <c r="W175" s="179"/>
      <c r="X175" s="430">
        <f t="shared" ca="1" si="55"/>
        <v>42674</v>
      </c>
      <c r="Y175" s="568" t="str">
        <f t="shared" ca="1" si="52"/>
        <v>Mon. November , 2016</v>
      </c>
      <c r="Z175" s="431">
        <f t="shared" ca="1" si="43"/>
        <v>30</v>
      </c>
      <c r="AA175" s="432">
        <f t="shared" ca="1" si="44"/>
        <v>11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November</v>
      </c>
      <c r="V176" s="184"/>
      <c r="W176" s="179"/>
      <c r="X176" s="430">
        <f t="shared" ca="1" si="55"/>
        <v>42674</v>
      </c>
      <c r="Y176" s="568" t="str">
        <f t="shared" ca="1" si="52"/>
        <v>Mon. November , 2016</v>
      </c>
      <c r="Z176" s="431">
        <f t="shared" ca="1" si="43"/>
        <v>30</v>
      </c>
      <c r="AA176" s="432">
        <f t="shared" ca="1" si="44"/>
        <v>11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November</v>
      </c>
      <c r="V177" s="184"/>
      <c r="W177" s="179"/>
      <c r="X177" s="430">
        <f t="shared" ca="1" si="55"/>
        <v>42674</v>
      </c>
      <c r="Y177" s="568" t="str">
        <f t="shared" ca="1" si="52"/>
        <v>Mon. November , 2016</v>
      </c>
      <c r="Z177" s="431">
        <f t="shared" ca="1" si="43"/>
        <v>30</v>
      </c>
      <c r="AA177" s="432">
        <f t="shared" ca="1" si="44"/>
        <v>11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November</v>
      </c>
      <c r="V178" s="184"/>
      <c r="W178" s="179"/>
      <c r="X178" s="430">
        <f t="shared" ca="1" si="55"/>
        <v>42674</v>
      </c>
      <c r="Y178" s="568" t="str">
        <f t="shared" ca="1" si="52"/>
        <v>Mon. November , 2016</v>
      </c>
      <c r="Z178" s="431">
        <f t="shared" ca="1" si="43"/>
        <v>30</v>
      </c>
      <c r="AA178" s="432">
        <f t="shared" ca="1" si="44"/>
        <v>11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November</v>
      </c>
      <c r="V179" s="184"/>
      <c r="W179" s="179"/>
      <c r="X179" s="430">
        <f t="shared" ca="1" si="55"/>
        <v>42674</v>
      </c>
      <c r="Y179" s="568" t="str">
        <f t="shared" ca="1" si="52"/>
        <v>Mon. November , 2016</v>
      </c>
      <c r="Z179" s="431">
        <f t="shared" ca="1" si="43"/>
        <v>30</v>
      </c>
      <c r="AA179" s="432">
        <f t="shared" ca="1" si="44"/>
        <v>11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November</v>
      </c>
      <c r="V180" s="184"/>
      <c r="W180" s="179"/>
      <c r="X180" s="430">
        <f t="shared" ca="1" si="55"/>
        <v>42674</v>
      </c>
      <c r="Y180" s="568" t="str">
        <f t="shared" ca="1" si="52"/>
        <v>Mon. November , 2016</v>
      </c>
      <c r="Z180" s="431">
        <f t="shared" ca="1" si="43"/>
        <v>30</v>
      </c>
      <c r="AA180" s="432">
        <f t="shared" ca="1" si="44"/>
        <v>11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November</v>
      </c>
      <c r="V181" s="184"/>
      <c r="W181" s="179"/>
      <c r="X181" s="430">
        <f t="shared" ca="1" si="55"/>
        <v>42674</v>
      </c>
      <c r="Y181" s="568" t="str">
        <f t="shared" ca="1" si="52"/>
        <v>Mon. November , 2016</v>
      </c>
      <c r="Z181" s="431">
        <f t="shared" ca="1" si="43"/>
        <v>30</v>
      </c>
      <c r="AA181" s="432">
        <f t="shared" ca="1" si="44"/>
        <v>11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November</v>
      </c>
      <c r="V182" s="184"/>
      <c r="W182" s="179"/>
      <c r="X182" s="430">
        <f t="shared" ca="1" si="55"/>
        <v>42674</v>
      </c>
      <c r="Y182" s="568" t="str">
        <f t="shared" ca="1" si="52"/>
        <v>Mon. November , 2016</v>
      </c>
      <c r="Z182" s="431">
        <f t="shared" ca="1" si="43"/>
        <v>30</v>
      </c>
      <c r="AA182" s="432">
        <f t="shared" ca="1" si="44"/>
        <v>11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November</v>
      </c>
      <c r="V183" s="184"/>
      <c r="W183" s="179"/>
      <c r="X183" s="430">
        <f t="shared" ca="1" si="55"/>
        <v>42674</v>
      </c>
      <c r="Y183" s="568" t="str">
        <f t="shared" ca="1" si="52"/>
        <v>Mon. November , 2016</v>
      </c>
      <c r="Z183" s="431">
        <f t="shared" ca="1" si="43"/>
        <v>30</v>
      </c>
      <c r="AA183" s="432">
        <f t="shared" ca="1" si="44"/>
        <v>11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November</v>
      </c>
      <c r="V184" s="184"/>
      <c r="W184" s="179"/>
      <c r="X184" s="430">
        <f t="shared" ca="1" si="55"/>
        <v>42674</v>
      </c>
      <c r="Y184" s="568" t="str">
        <f t="shared" ca="1" si="52"/>
        <v>Mon. November , 2016</v>
      </c>
      <c r="Z184" s="431">
        <f t="shared" ca="1" si="43"/>
        <v>30</v>
      </c>
      <c r="AA184" s="432">
        <f t="shared" ca="1" si="44"/>
        <v>11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November</v>
      </c>
      <c r="V185" s="184"/>
      <c r="W185" s="179"/>
      <c r="X185" s="430">
        <f t="shared" ca="1" si="55"/>
        <v>42674</v>
      </c>
      <c r="Y185" s="568" t="str">
        <f t="shared" ca="1" si="52"/>
        <v>Mon. November , 2016</v>
      </c>
      <c r="Z185" s="431">
        <f t="shared" ca="1" si="43"/>
        <v>30</v>
      </c>
      <c r="AA185" s="432">
        <f t="shared" ca="1" si="44"/>
        <v>11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November</v>
      </c>
      <c r="V186" s="184"/>
      <c r="W186" s="179"/>
      <c r="X186" s="430">
        <f t="shared" ca="1" si="55"/>
        <v>42674</v>
      </c>
      <c r="Y186" s="568" t="str">
        <f t="shared" ca="1" si="52"/>
        <v>Mon. November , 2016</v>
      </c>
      <c r="Z186" s="431">
        <f t="shared" ca="1" si="43"/>
        <v>30</v>
      </c>
      <c r="AA186" s="432">
        <f t="shared" ca="1" si="44"/>
        <v>11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November</v>
      </c>
      <c r="V187" s="184"/>
      <c r="W187" s="179"/>
      <c r="X187" s="430">
        <f t="shared" ca="1" si="55"/>
        <v>42674</v>
      </c>
      <c r="Y187" s="568" t="str">
        <f t="shared" ca="1" si="52"/>
        <v>Mon. November , 2016</v>
      </c>
      <c r="Z187" s="431">
        <f t="shared" ca="1" si="43"/>
        <v>30</v>
      </c>
      <c r="AA187" s="432">
        <f t="shared" ca="1" si="44"/>
        <v>11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November</v>
      </c>
      <c r="V188" s="184"/>
      <c r="W188" s="179"/>
      <c r="X188" s="430">
        <f t="shared" ca="1" si="55"/>
        <v>42674</v>
      </c>
      <c r="Y188" s="568" t="str">
        <f t="shared" ca="1" si="52"/>
        <v>Mon. November , 2016</v>
      </c>
      <c r="Z188" s="431">
        <f t="shared" ca="1" si="43"/>
        <v>30</v>
      </c>
      <c r="AA188" s="432">
        <f t="shared" ca="1" si="44"/>
        <v>11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November</v>
      </c>
      <c r="V189" s="184"/>
      <c r="W189" s="179"/>
      <c r="X189" s="430">
        <f t="shared" ca="1" si="55"/>
        <v>42674</v>
      </c>
      <c r="Y189" s="568" t="str">
        <f t="shared" ca="1" si="52"/>
        <v>Mon. November , 2016</v>
      </c>
      <c r="Z189" s="431">
        <f t="shared" ca="1" si="43"/>
        <v>30</v>
      </c>
      <c r="AA189" s="432">
        <f t="shared" ca="1" si="44"/>
        <v>11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November</v>
      </c>
      <c r="V190" s="184"/>
      <c r="W190" s="179"/>
      <c r="X190" s="430">
        <f t="shared" ca="1" si="55"/>
        <v>42674</v>
      </c>
      <c r="Y190" s="568" t="str">
        <f t="shared" ca="1" si="52"/>
        <v>Mon. November , 2016</v>
      </c>
      <c r="Z190" s="431">
        <f t="shared" ca="1" si="43"/>
        <v>30</v>
      </c>
      <c r="AA190" s="432">
        <f t="shared" ca="1" si="44"/>
        <v>11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November</v>
      </c>
      <c r="V191" s="184"/>
      <c r="W191" s="179"/>
      <c r="X191" s="430">
        <f t="shared" ca="1" si="55"/>
        <v>42674</v>
      </c>
      <c r="Y191" s="568" t="str">
        <f t="shared" ca="1" si="52"/>
        <v>Mon. November , 2016</v>
      </c>
      <c r="Z191" s="431">
        <f t="shared" ca="1" si="43"/>
        <v>30</v>
      </c>
      <c r="AA191" s="432">
        <f t="shared" ca="1" si="44"/>
        <v>11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November</v>
      </c>
      <c r="V192" s="184"/>
      <c r="W192" s="179"/>
      <c r="X192" s="430">
        <f t="shared" ca="1" si="55"/>
        <v>42674</v>
      </c>
      <c r="Y192" s="568" t="str">
        <f t="shared" ca="1" si="52"/>
        <v>Mon. November , 2016</v>
      </c>
      <c r="Z192" s="431">
        <f t="shared" ca="1" si="43"/>
        <v>30</v>
      </c>
      <c r="AA192" s="432">
        <f t="shared" ca="1" si="44"/>
        <v>11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November</v>
      </c>
      <c r="V193" s="184"/>
      <c r="W193" s="179"/>
      <c r="X193" s="430">
        <f t="shared" ca="1" si="55"/>
        <v>42674</v>
      </c>
      <c r="Y193" s="568" t="str">
        <f t="shared" ca="1" si="52"/>
        <v>Mon. November , 2016</v>
      </c>
      <c r="Z193" s="431">
        <f t="shared" ca="1" si="43"/>
        <v>30</v>
      </c>
      <c r="AA193" s="432">
        <f t="shared" ca="1" si="44"/>
        <v>11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November</v>
      </c>
      <c r="V194" s="184"/>
      <c r="W194" s="179"/>
      <c r="X194" s="430">
        <f t="shared" ca="1" si="55"/>
        <v>42674</v>
      </c>
      <c r="Y194" s="568" t="str">
        <f t="shared" ca="1" si="52"/>
        <v>Mon. November , 2016</v>
      </c>
      <c r="Z194" s="431">
        <f t="shared" ca="1" si="43"/>
        <v>30</v>
      </c>
      <c r="AA194" s="432">
        <f t="shared" ca="1" si="44"/>
        <v>11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165" priority="5" stopIfTrue="1">
      <formula>($D20=$D21)</formula>
    </cfRule>
  </conditionalFormatting>
  <conditionalFormatting sqref="AC20:AE194 AK20:AK194 AQ20:AR194 U18 X20:Z194">
    <cfRule type="cellIs" dxfId="164" priority="6" stopIfTrue="1" operator="notEqual">
      <formula>U17</formula>
    </cfRule>
  </conditionalFormatting>
  <conditionalFormatting sqref="B20:B194">
    <cfRule type="expression" dxfId="163" priority="7" stopIfTrue="1">
      <formula>($G20="- -")</formula>
    </cfRule>
  </conditionalFormatting>
  <conditionalFormatting sqref="BI10:BI12 BF11:BF12">
    <cfRule type="expression" dxfId="162" priority="8" stopIfTrue="1">
      <formula>LEN($AA9)&gt;4</formula>
    </cfRule>
    <cfRule type="expression" dxfId="161" priority="9" stopIfTrue="1">
      <formula>(LEN($C$9)=0)</formula>
    </cfRule>
  </conditionalFormatting>
  <conditionalFormatting sqref="BJ10:BN12">
    <cfRule type="expression" dxfId="160" priority="10" stopIfTrue="1">
      <formula>LEN($AA9)&gt;4</formula>
    </cfRule>
    <cfRule type="expression" dxfId="159" priority="11" stopIfTrue="1">
      <formula>(LEN(E$9)=0)</formula>
    </cfRule>
  </conditionalFormatting>
  <conditionalFormatting sqref="R20:R194">
    <cfRule type="expression" dxfId="158" priority="12" stopIfTrue="1">
      <formula>OR($G20=$G19,$D20=$D19)</formula>
    </cfRule>
    <cfRule type="expression" dxfId="157" priority="13" stopIfTrue="1">
      <formula>"ND($G21&lt;&gt;""- -"",$G21&lt;&gt;TEXT(X21,""Dddd, Mmmm dd, Yyyy""))"</formula>
    </cfRule>
    <cfRule type="expression" dxfId="156" priority="14" stopIfTrue="1">
      <formula>($AI20=1)</formula>
    </cfRule>
  </conditionalFormatting>
  <conditionalFormatting sqref="C20:C194">
    <cfRule type="expression" dxfId="155" priority="15" stopIfTrue="1">
      <formula>($X$16=$X$14)</formula>
    </cfRule>
    <cfRule type="expression" dxfId="154" priority="16" stopIfTrue="1">
      <formula>($AV20=1)</formula>
    </cfRule>
    <cfRule type="expression" dxfId="153" priority="17" stopIfTrue="1">
      <formula>AND(D20=1+D19,G20=X20)</formula>
    </cfRule>
  </conditionalFormatting>
  <conditionalFormatting sqref="D20">
    <cfRule type="expression" dxfId="152" priority="18" stopIfTrue="1">
      <formula>OR($G20=$G19,$D20=$D19)</formula>
    </cfRule>
    <cfRule type="expression" dxfId="151" priority="19" stopIfTrue="1">
      <formula>AND($G20&lt;&gt;"- -",$G20&lt;&gt;$Y20)</formula>
    </cfRule>
    <cfRule type="expression" dxfId="150" priority="20" stopIfTrue="1">
      <formula>($AI20=1)</formula>
    </cfRule>
  </conditionalFormatting>
  <conditionalFormatting sqref="E20:G20">
    <cfRule type="expression" dxfId="149" priority="21" stopIfTrue="1">
      <formula>OR($G20=$G19,$D20=$D19)</formula>
    </cfRule>
    <cfRule type="expression" dxfId="148" priority="22" stopIfTrue="1">
      <formula>AND($G20&lt;&gt;"- -",$G20&lt;&gt;$Y20)</formula>
    </cfRule>
    <cfRule type="expression" dxfId="147" priority="23" stopIfTrue="1">
      <formula>($AI20+$AX20&gt;0)</formula>
    </cfRule>
  </conditionalFormatting>
  <conditionalFormatting sqref="V5:V7 U6:U7 J6">
    <cfRule type="expression" dxfId="146" priority="24" stopIfTrue="1">
      <formula>OR($AC$7,$AC$6,#REF!)</formula>
    </cfRule>
  </conditionalFormatting>
  <conditionalFormatting sqref="U5">
    <cfRule type="expression" dxfId="145" priority="25" stopIfTrue="1">
      <formula>OR($AC$7,$AC$6)</formula>
    </cfRule>
  </conditionalFormatting>
  <conditionalFormatting sqref="V19">
    <cfRule type="cellIs" dxfId="144" priority="26" stopIfTrue="1" operator="equal">
      <formula>1</formula>
    </cfRule>
  </conditionalFormatting>
  <conditionalFormatting sqref="BJ13:BN13 R16:R17">
    <cfRule type="cellIs" dxfId="143" priority="27" stopIfTrue="1" operator="equal">
      <formula>0</formula>
    </cfRule>
  </conditionalFormatting>
  <conditionalFormatting sqref="AP20:AP194">
    <cfRule type="cellIs" dxfId="142" priority="28" stopIfTrue="1" operator="lessThan">
      <formula>999</formula>
    </cfRule>
  </conditionalFormatting>
  <conditionalFormatting sqref="BE19:BF19 K18:L18">
    <cfRule type="expression" dxfId="141" priority="29" stopIfTrue="1">
      <formula>($K$19=$AL$7)</formula>
    </cfRule>
  </conditionalFormatting>
  <conditionalFormatting sqref="BE20:BF20">
    <cfRule type="expression" dxfId="140" priority="30" stopIfTrue="1">
      <formula>($K$19=$AL$7)</formula>
    </cfRule>
  </conditionalFormatting>
  <conditionalFormatting sqref="AB7">
    <cfRule type="expression" dxfId="139" priority="31" stopIfTrue="1">
      <formula>$AC$7</formula>
    </cfRule>
  </conditionalFormatting>
  <conditionalFormatting sqref="AB6">
    <cfRule type="expression" dxfId="138" priority="32" stopIfTrue="1">
      <formula>$AC$6</formula>
    </cfRule>
  </conditionalFormatting>
  <conditionalFormatting sqref="AK5:BO6">
    <cfRule type="cellIs" dxfId="137" priority="33" stopIfTrue="1" operator="equal">
      <formula>0</formula>
    </cfRule>
  </conditionalFormatting>
  <conditionalFormatting sqref="AJ16:AJ17 AJ20:AJ194">
    <cfRule type="cellIs" dxfId="136" priority="34" stopIfTrue="1" operator="greaterThan">
      <formula>0</formula>
    </cfRule>
  </conditionalFormatting>
  <conditionalFormatting sqref="AF20:AG194">
    <cfRule type="cellIs" dxfId="135" priority="35" stopIfTrue="1" operator="greaterThan">
      <formula>1</formula>
    </cfRule>
  </conditionalFormatting>
  <conditionalFormatting sqref="AV20:AV194">
    <cfRule type="cellIs" dxfId="134" priority="36" stopIfTrue="1" operator="equal">
      <formula>1</formula>
    </cfRule>
  </conditionalFormatting>
  <conditionalFormatting sqref="AU20:AU194">
    <cfRule type="expression" dxfId="133" priority="37" stopIfTrue="1">
      <formula>LEN(AU20)&gt;2</formula>
    </cfRule>
  </conditionalFormatting>
  <conditionalFormatting sqref="AK2:BO2">
    <cfRule type="cellIs" dxfId="132" priority="38" stopIfTrue="1" operator="equal">
      <formula>0</formula>
    </cfRule>
  </conditionalFormatting>
  <conditionalFormatting sqref="D18:G19">
    <cfRule type="expression" dxfId="131" priority="39" stopIfTrue="1">
      <formula>($AB$16&lt;2)</formula>
    </cfRule>
  </conditionalFormatting>
  <conditionalFormatting sqref="B18">
    <cfRule type="expression" dxfId="130" priority="40" stopIfTrue="1">
      <formula>(B18&gt;DATE(2000+$Y$2,$AA$21+1,1)-DATE(2000+$Y$2,$AA$21,1))</formula>
    </cfRule>
  </conditionalFormatting>
  <conditionalFormatting sqref="U201:AB201">
    <cfRule type="expression" dxfId="129" priority="41" stopIfTrue="1">
      <formula>(LEN($X$11)&gt;4)</formula>
    </cfRule>
  </conditionalFormatting>
  <conditionalFormatting sqref="N19:Q19 BH20:BK20">
    <cfRule type="cellIs" dxfId="128" priority="42" stopIfTrue="1" operator="equal">
      <formula>0</formula>
    </cfRule>
    <cfRule type="expression" dxfId="127" priority="43" stopIfTrue="1">
      <formula>($AJ$2=$AF$5)</formula>
    </cfRule>
  </conditionalFormatting>
  <conditionalFormatting sqref="M19 BG20">
    <cfRule type="cellIs" dxfId="126" priority="44" stopIfTrue="1" operator="equal">
      <formula>0</formula>
    </cfRule>
    <cfRule type="expression" dxfId="125" priority="45" stopIfTrue="1">
      <formula>($AJ$2=$AF$5)</formula>
    </cfRule>
  </conditionalFormatting>
  <conditionalFormatting sqref="C17">
    <cfRule type="cellIs" dxfId="124" priority="46" stopIfTrue="1" operator="equal">
      <formula>"X"</formula>
    </cfRule>
  </conditionalFormatting>
  <conditionalFormatting sqref="B16:J16">
    <cfRule type="expression" dxfId="123" priority="47" stopIfTrue="1">
      <formula>AND($AJ$2=$AF$5,$X$16=$X$13)</formula>
    </cfRule>
  </conditionalFormatting>
  <conditionalFormatting sqref="AW20:AW194">
    <cfRule type="cellIs" dxfId="122" priority="48" stopIfTrue="1" operator="equal">
      <formula>0</formula>
    </cfRule>
  </conditionalFormatting>
  <conditionalFormatting sqref="AB20:AB194">
    <cfRule type="cellIs" dxfId="121" priority="49" stopIfTrue="1" operator="greaterThan">
      <formula>0</formula>
    </cfRule>
    <cfRule type="cellIs" dxfId="120" priority="50" stopIfTrue="1" operator="lessThan">
      <formula>0</formula>
    </cfRule>
  </conditionalFormatting>
  <conditionalFormatting sqref="J7">
    <cfRule type="cellIs" dxfId="119" priority="51" stopIfTrue="1" operator="lessThan">
      <formula>0</formula>
    </cfRule>
  </conditionalFormatting>
  <conditionalFormatting sqref="N20:Q194">
    <cfRule type="expression" dxfId="118" priority="52" stopIfTrue="1">
      <formula>OR($AW20=0,$AV20=1,$AG20=99,$AJ$2=$AF$5)</formula>
    </cfRule>
  </conditionalFormatting>
  <conditionalFormatting sqref="M20:M194">
    <cfRule type="expression" dxfId="117" priority="53" stopIfTrue="1">
      <formula>OR($AJ$2=$AF$5,$AW20=0,$AV20=1,$AG20=99)</formula>
    </cfRule>
    <cfRule type="cellIs" dxfId="116" priority="54" stopIfTrue="1" operator="lessThan">
      <formula>0</formula>
    </cfRule>
    <cfRule type="expression" dxfId="115" priority="55" stopIfTrue="1">
      <formula>($D19=$D20)</formula>
    </cfRule>
  </conditionalFormatting>
  <conditionalFormatting sqref="BM20:BN194">
    <cfRule type="cellIs" dxfId="114" priority="56" stopIfTrue="1" operator="notEqual">
      <formula>1</formula>
    </cfRule>
  </conditionalFormatting>
  <conditionalFormatting sqref="L35:L194">
    <cfRule type="expression" dxfId="113" priority="57" stopIfTrue="1">
      <formula>OR($AJ$2=$AF$5,$AW35=0,$AV35=1,$AG35=99)</formula>
    </cfRule>
    <cfRule type="expression" dxfId="112" priority="58" stopIfTrue="1">
      <formula>AND(ISNUMBER(L35),OR(AND(L35&lt;K34,B35&gt;1),K35&gt;L35,$BN35&lt;&gt;1))</formula>
    </cfRule>
  </conditionalFormatting>
  <conditionalFormatting sqref="K35:K194">
    <cfRule type="expression" dxfId="111" priority="59" stopIfTrue="1">
      <formula>OR($AJ$2=$AF$5,$AW35=0,$AV35=1,$AG35=99)</formula>
    </cfRule>
    <cfRule type="expression" dxfId="110" priority="60" stopIfTrue="1">
      <formula>AND(ISNUMBER(K35),OR(K35&lt;L34,K35&gt;L35,$BM35&lt;&gt;1))</formula>
    </cfRule>
  </conditionalFormatting>
  <conditionalFormatting sqref="B13:B15">
    <cfRule type="expression" dxfId="109" priority="61" stopIfTrue="1">
      <formula>AND($AJ$2=$AF$5,$X$16=$X$13)</formula>
    </cfRule>
  </conditionalFormatting>
  <conditionalFormatting sqref="D21:D194">
    <cfRule type="expression" dxfId="108" priority="62" stopIfTrue="1">
      <formula>OR($G21=$G20,$D21=$D20)</formula>
    </cfRule>
    <cfRule type="expression" dxfId="107" priority="63" stopIfTrue="1">
      <formula>AND($G21&lt;&gt;"- -",$G21&lt;&gt;$Y21)</formula>
    </cfRule>
    <cfRule type="expression" dxfId="106" priority="64" stopIfTrue="1">
      <formula>($AI21=1)</formula>
    </cfRule>
  </conditionalFormatting>
  <conditionalFormatting sqref="E21:G194">
    <cfRule type="expression" dxfId="105" priority="65" stopIfTrue="1">
      <formula>OR($G21=$G20,$D21=$D20)</formula>
    </cfRule>
    <cfRule type="expression" dxfId="104" priority="66" stopIfTrue="1">
      <formula>AND($G21&lt;&gt;"- -",$G21&lt;&gt;$Y21)</formula>
    </cfRule>
    <cfRule type="expression" dxfId="103" priority="67" stopIfTrue="1">
      <formula>($AI21+$AX21&gt;0)</formula>
    </cfRule>
  </conditionalFormatting>
  <conditionalFormatting sqref="L20:L34">
    <cfRule type="expression" dxfId="102" priority="68" stopIfTrue="1">
      <formula>OR($AJ$2=$AF$5,$AW20=0,$AV20=1,$AG20=99)</formula>
    </cfRule>
    <cfRule type="expression" dxfId="101" priority="69" stopIfTrue="1">
      <formula>AND(ISNUMBER(L20),OR(AND(L20&lt;K19,B20&gt;1),K20&gt;L20))</formula>
    </cfRule>
  </conditionalFormatting>
  <conditionalFormatting sqref="K20:K34">
    <cfRule type="expression" dxfId="100" priority="70" stopIfTrue="1">
      <formula>OR($AJ$2=$AF$5,$AW20=0,$AV20=1,$AG20=99)</formula>
    </cfRule>
    <cfRule type="expression" dxfId="99" priority="71" stopIfTrue="1">
      <formula>AND(ISNUMBER(K20),ISNUMBER(L20),OR(K20&lt;L19,K20&gt;L20))</formula>
    </cfRule>
  </conditionalFormatting>
  <conditionalFormatting sqref="C9:J9">
    <cfRule type="expression" dxfId="98" priority="72" stopIfTrue="1">
      <formula>AND(ISNUMBER(C$9),ISNUMBER(C10),(C$9&gt;C$10))</formula>
    </cfRule>
  </conditionalFormatting>
  <conditionalFormatting sqref="E8:F8">
    <cfRule type="expression" dxfId="97" priority="73" stopIfTrue="1">
      <formula>(BJ$13&gt;0)</formula>
    </cfRule>
    <cfRule type="expression" dxfId="96" priority="74" stopIfTrue="1">
      <formula>AND(ISNUMBER(E$9),ISNUMBER(E10),(E$9&gt;E$10))</formula>
    </cfRule>
  </conditionalFormatting>
  <conditionalFormatting sqref="G8:J8">
    <cfRule type="expression" dxfId="95" priority="75" stopIfTrue="1">
      <formula>(BK$13&gt;0)</formula>
    </cfRule>
    <cfRule type="expression" dxfId="94" priority="76" stopIfTrue="1">
      <formula>AND(ISNUMBER(G$9),ISNUMBER(G10),(G$9&gt;G$10))</formula>
    </cfRule>
  </conditionalFormatting>
  <conditionalFormatting sqref="H6:I7">
    <cfRule type="expression" dxfId="93" priority="77" stopIfTrue="1">
      <formula>AND(ISNUMBER($H$7),$H$7&lt;$I$7)</formula>
    </cfRule>
  </conditionalFormatting>
  <conditionalFormatting sqref="C10:J10">
    <cfRule type="expression" dxfId="9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B2" sqref="B2"/>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C:\Users\ABLACK~1\AppData\Local\Temp\notesF3B52A\[pwc-electronic-car-log-2016-02-en.xlsx]12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12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December,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December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12</v>
      </c>
      <c r="AE6" s="204" t="str">
        <f ca="1">TEXT(DATE($AE$7,$AD$6,1),"Mmmm, YYYY")</f>
        <v>December, 2016</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42704</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December,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December</v>
      </c>
      <c r="V18" s="652" t="str">
        <f ca="1">AE6</f>
        <v>December,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December</v>
      </c>
      <c r="V19" s="652" t="str">
        <f ca="1">U19&amp;" "&amp;Year_four_digits</f>
        <v>December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Thu. December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December</v>
      </c>
      <c r="V20" s="179"/>
      <c r="W20" s="179"/>
      <c r="X20" s="430">
        <f ca="1">$AE$8+D20</f>
        <v>42705</v>
      </c>
      <c r="Y20" s="568" t="str">
        <f ca="1">IF(Y14="f",T20&amp;". "&amp;" "&amp;R20&amp;" "&amp;U20&amp;" "&amp;$AE$7,T20&amp;". "&amp;U20&amp;" "&amp;R20&amp;", "&amp;$AE$7)</f>
        <v>Thu. December 1, 2016</v>
      </c>
      <c r="Z20" s="431">
        <f t="shared" ref="Z20:Z83" ca="1" si="4">MIN(R20,$AF$5)</f>
        <v>1</v>
      </c>
      <c r="AA20" s="432">
        <f t="shared" ref="AA20:AA83" ca="1" si="5">$AD$6</f>
        <v>12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Wed</v>
      </c>
      <c r="U21" s="249" t="str">
        <f t="shared" ref="U21:U84" ca="1" si="13">$U$19</f>
        <v>December</v>
      </c>
      <c r="V21" s="184"/>
      <c r="W21" s="179"/>
      <c r="X21" s="430">
        <f ca="1">$AE$8+D21</f>
        <v>42704</v>
      </c>
      <c r="Y21" s="568" t="str">
        <f t="shared" ref="Y21:Y84" ca="1" si="14">IF(Y15="f",T21&amp;". "&amp;" "&amp;R21&amp;" "&amp;U21&amp;" "&amp;$AE$7,T21&amp;". "&amp;U21&amp;" "&amp;R21&amp;", "&amp;$AE$7)</f>
        <v>Wed. December , 2016</v>
      </c>
      <c r="Z21" s="431">
        <f t="shared" ca="1" si="4"/>
        <v>31</v>
      </c>
      <c r="AA21" s="432">
        <f t="shared" ca="1" si="5"/>
        <v>12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December</v>
      </c>
      <c r="V22" s="184"/>
      <c r="W22" s="179"/>
      <c r="X22" s="430">
        <f t="shared" ref="X22:X85" ca="1" si="17">$AE$8+D22</f>
        <v>42704</v>
      </c>
      <c r="Y22" s="568" t="str">
        <f t="shared" ca="1" si="14"/>
        <v>Wed. December , 2016</v>
      </c>
      <c r="Z22" s="431">
        <f t="shared" ca="1" si="4"/>
        <v>31</v>
      </c>
      <c r="AA22" s="432">
        <f t="shared" ca="1" si="5"/>
        <v>12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Wed</v>
      </c>
      <c r="U23" s="249" t="str">
        <f t="shared" ca="1" si="13"/>
        <v>December</v>
      </c>
      <c r="V23" s="184"/>
      <c r="W23" s="179"/>
      <c r="X23" s="430">
        <f t="shared" ca="1" si="17"/>
        <v>42704</v>
      </c>
      <c r="Y23" s="568" t="str">
        <f t="shared" ca="1" si="14"/>
        <v>Wed. December , 2016</v>
      </c>
      <c r="Z23" s="431">
        <f t="shared" ca="1" si="4"/>
        <v>31</v>
      </c>
      <c r="AA23" s="432">
        <f t="shared" ca="1" si="5"/>
        <v>12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December</v>
      </c>
      <c r="V24" s="184"/>
      <c r="W24" s="179"/>
      <c r="X24" s="430">
        <f t="shared" ca="1" si="17"/>
        <v>42704</v>
      </c>
      <c r="Y24" s="568" t="str">
        <f t="shared" ca="1" si="14"/>
        <v>Wed. December , 2016</v>
      </c>
      <c r="Z24" s="431">
        <f t="shared" ca="1" si="4"/>
        <v>31</v>
      </c>
      <c r="AA24" s="432">
        <f t="shared" ca="1" si="5"/>
        <v>12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December</v>
      </c>
      <c r="V25" s="184"/>
      <c r="W25" s="179"/>
      <c r="X25" s="430">
        <f t="shared" ca="1" si="17"/>
        <v>42704</v>
      </c>
      <c r="Y25" s="568" t="str">
        <f t="shared" ca="1" si="14"/>
        <v>Wed. December , 2016</v>
      </c>
      <c r="Z25" s="431">
        <f t="shared" ca="1" si="4"/>
        <v>31</v>
      </c>
      <c r="AA25" s="432">
        <f t="shared" ca="1" si="5"/>
        <v>12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December</v>
      </c>
      <c r="V26" s="184"/>
      <c r="W26" s="179"/>
      <c r="X26" s="430">
        <f t="shared" ca="1" si="17"/>
        <v>42704</v>
      </c>
      <c r="Y26" s="568" t="str">
        <f t="shared" ca="1" si="14"/>
        <v>Wed. December , 2016</v>
      </c>
      <c r="Z26" s="431">
        <f t="shared" ca="1" si="4"/>
        <v>31</v>
      </c>
      <c r="AA26" s="432">
        <f t="shared" ca="1" si="5"/>
        <v>12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December</v>
      </c>
      <c r="V27" s="184"/>
      <c r="W27" s="179"/>
      <c r="X27" s="430">
        <f t="shared" ca="1" si="17"/>
        <v>42704</v>
      </c>
      <c r="Y27" s="568" t="str">
        <f t="shared" ca="1" si="14"/>
        <v>Wed. December , 2016</v>
      </c>
      <c r="Z27" s="431">
        <f t="shared" ca="1" si="4"/>
        <v>31</v>
      </c>
      <c r="AA27" s="432">
        <f t="shared" ca="1" si="5"/>
        <v>12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December</v>
      </c>
      <c r="V28" s="184"/>
      <c r="W28" s="179"/>
      <c r="X28" s="430">
        <f t="shared" ca="1" si="17"/>
        <v>42704</v>
      </c>
      <c r="Y28" s="568" t="str">
        <f t="shared" ca="1" si="14"/>
        <v>Wed. December , 2016</v>
      </c>
      <c r="Z28" s="431">
        <f t="shared" ca="1" si="4"/>
        <v>31</v>
      </c>
      <c r="AA28" s="432">
        <f t="shared" ca="1" si="5"/>
        <v>12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December</v>
      </c>
      <c r="V29" s="184"/>
      <c r="W29" s="179"/>
      <c r="X29" s="430">
        <f t="shared" ca="1" si="17"/>
        <v>42704</v>
      </c>
      <c r="Y29" s="568" t="str">
        <f t="shared" ca="1" si="14"/>
        <v>Wed. December , 2016</v>
      </c>
      <c r="Z29" s="431">
        <f t="shared" ca="1" si="4"/>
        <v>31</v>
      </c>
      <c r="AA29" s="432">
        <f t="shared" ca="1" si="5"/>
        <v>12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December</v>
      </c>
      <c r="V30" s="184"/>
      <c r="W30" s="179"/>
      <c r="X30" s="430">
        <f t="shared" ca="1" si="17"/>
        <v>42704</v>
      </c>
      <c r="Y30" s="568" t="str">
        <f t="shared" ca="1" si="14"/>
        <v>Wed. December , 2016</v>
      </c>
      <c r="Z30" s="431">
        <f t="shared" ca="1" si="4"/>
        <v>31</v>
      </c>
      <c r="AA30" s="432">
        <f t="shared" ca="1" si="5"/>
        <v>12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December</v>
      </c>
      <c r="V31" s="184"/>
      <c r="W31" s="179"/>
      <c r="X31" s="430">
        <f t="shared" ca="1" si="17"/>
        <v>42704</v>
      </c>
      <c r="Y31" s="568" t="str">
        <f t="shared" ca="1" si="14"/>
        <v>Wed. December , 2016</v>
      </c>
      <c r="Z31" s="431">
        <f t="shared" ca="1" si="4"/>
        <v>31</v>
      </c>
      <c r="AA31" s="432">
        <f t="shared" ca="1" si="5"/>
        <v>12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December</v>
      </c>
      <c r="V32" s="184"/>
      <c r="W32" s="179"/>
      <c r="X32" s="430">
        <f t="shared" ca="1" si="17"/>
        <v>42704</v>
      </c>
      <c r="Y32" s="568" t="str">
        <f t="shared" ca="1" si="14"/>
        <v>Wed. December , 2016</v>
      </c>
      <c r="Z32" s="431">
        <f t="shared" ca="1" si="4"/>
        <v>31</v>
      </c>
      <c r="AA32" s="432">
        <f t="shared" ca="1" si="5"/>
        <v>12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December</v>
      </c>
      <c r="V33" s="184"/>
      <c r="W33" s="179"/>
      <c r="X33" s="430">
        <f t="shared" ca="1" si="17"/>
        <v>42704</v>
      </c>
      <c r="Y33" s="568" t="str">
        <f t="shared" ca="1" si="14"/>
        <v>Wed. December , 2016</v>
      </c>
      <c r="Z33" s="431">
        <f t="shared" ca="1" si="4"/>
        <v>31</v>
      </c>
      <c r="AA33" s="432">
        <f t="shared" ca="1" si="5"/>
        <v>12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December</v>
      </c>
      <c r="V34" s="184"/>
      <c r="W34" s="179"/>
      <c r="X34" s="430">
        <f t="shared" ca="1" si="17"/>
        <v>42704</v>
      </c>
      <c r="Y34" s="568" t="str">
        <f t="shared" ca="1" si="14"/>
        <v>Wed. December , 2016</v>
      </c>
      <c r="Z34" s="431">
        <f t="shared" ca="1" si="4"/>
        <v>31</v>
      </c>
      <c r="AA34" s="432">
        <f t="shared" ca="1" si="5"/>
        <v>12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December</v>
      </c>
      <c r="V35" s="184"/>
      <c r="W35" s="179"/>
      <c r="X35" s="430">
        <f t="shared" ca="1" si="17"/>
        <v>42704</v>
      </c>
      <c r="Y35" s="568" t="str">
        <f t="shared" ca="1" si="14"/>
        <v>Wed. December , 2016</v>
      </c>
      <c r="Z35" s="431">
        <f t="shared" ca="1" si="4"/>
        <v>31</v>
      </c>
      <c r="AA35" s="432">
        <f t="shared" ca="1" si="5"/>
        <v>12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December</v>
      </c>
      <c r="V36" s="184"/>
      <c r="W36" s="179"/>
      <c r="X36" s="430">
        <f t="shared" ca="1" si="17"/>
        <v>42704</v>
      </c>
      <c r="Y36" s="568" t="str">
        <f t="shared" ca="1" si="14"/>
        <v>Wed. December , 2016</v>
      </c>
      <c r="Z36" s="431">
        <f t="shared" ca="1" si="4"/>
        <v>31</v>
      </c>
      <c r="AA36" s="432">
        <f t="shared" ca="1" si="5"/>
        <v>12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December</v>
      </c>
      <c r="V37" s="184"/>
      <c r="W37" s="179"/>
      <c r="X37" s="430">
        <f t="shared" ca="1" si="17"/>
        <v>42704</v>
      </c>
      <c r="Y37" s="568" t="str">
        <f t="shared" ca="1" si="14"/>
        <v>Wed. December , 2016</v>
      </c>
      <c r="Z37" s="431">
        <f t="shared" ca="1" si="4"/>
        <v>31</v>
      </c>
      <c r="AA37" s="432">
        <f t="shared" ca="1" si="5"/>
        <v>12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December</v>
      </c>
      <c r="V38" s="184"/>
      <c r="W38" s="179"/>
      <c r="X38" s="430">
        <f t="shared" ca="1" si="17"/>
        <v>42704</v>
      </c>
      <c r="Y38" s="568" t="str">
        <f t="shared" ca="1" si="14"/>
        <v>Wed. December , 2016</v>
      </c>
      <c r="Z38" s="431">
        <f t="shared" ca="1" si="4"/>
        <v>31</v>
      </c>
      <c r="AA38" s="432">
        <f t="shared" ca="1" si="5"/>
        <v>12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December</v>
      </c>
      <c r="V39" s="184"/>
      <c r="W39" s="179"/>
      <c r="X39" s="430">
        <f t="shared" ca="1" si="17"/>
        <v>42704</v>
      </c>
      <c r="Y39" s="568" t="str">
        <f t="shared" ca="1" si="14"/>
        <v>Wed. December , 2016</v>
      </c>
      <c r="Z39" s="431">
        <f t="shared" ca="1" si="4"/>
        <v>31</v>
      </c>
      <c r="AA39" s="432">
        <f t="shared" ca="1" si="5"/>
        <v>12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December</v>
      </c>
      <c r="V40" s="184"/>
      <c r="W40" s="179"/>
      <c r="X40" s="430">
        <f t="shared" ca="1" si="17"/>
        <v>42704</v>
      </c>
      <c r="Y40" s="568" t="str">
        <f t="shared" ca="1" si="14"/>
        <v>Wed. December , 2016</v>
      </c>
      <c r="Z40" s="431">
        <f t="shared" ca="1" si="4"/>
        <v>31</v>
      </c>
      <c r="AA40" s="432">
        <f t="shared" ca="1" si="5"/>
        <v>12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December</v>
      </c>
      <c r="V41" s="184"/>
      <c r="W41" s="179"/>
      <c r="X41" s="430">
        <f t="shared" ca="1" si="17"/>
        <v>42704</v>
      </c>
      <c r="Y41" s="568" t="str">
        <f t="shared" ca="1" si="14"/>
        <v>Wed. December , 2016</v>
      </c>
      <c r="Z41" s="431">
        <f t="shared" ca="1" si="4"/>
        <v>31</v>
      </c>
      <c r="AA41" s="432">
        <f t="shared" ca="1" si="5"/>
        <v>12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December</v>
      </c>
      <c r="V42" s="184"/>
      <c r="W42" s="179"/>
      <c r="X42" s="430">
        <f t="shared" ca="1" si="17"/>
        <v>42704</v>
      </c>
      <c r="Y42" s="568" t="str">
        <f t="shared" ca="1" si="14"/>
        <v>Wed. December , 2016</v>
      </c>
      <c r="Z42" s="431">
        <f t="shared" ca="1" si="4"/>
        <v>31</v>
      </c>
      <c r="AA42" s="432">
        <f t="shared" ca="1" si="5"/>
        <v>12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December</v>
      </c>
      <c r="V43" s="184"/>
      <c r="W43" s="179"/>
      <c r="X43" s="430">
        <f t="shared" ca="1" si="17"/>
        <v>42704</v>
      </c>
      <c r="Y43" s="568" t="str">
        <f t="shared" ca="1" si="14"/>
        <v>Wed. December , 2016</v>
      </c>
      <c r="Z43" s="431">
        <f t="shared" ca="1" si="4"/>
        <v>31</v>
      </c>
      <c r="AA43" s="432">
        <f t="shared" ca="1" si="5"/>
        <v>12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December</v>
      </c>
      <c r="V44" s="184"/>
      <c r="W44" s="179"/>
      <c r="X44" s="430">
        <f t="shared" ca="1" si="17"/>
        <v>42704</v>
      </c>
      <c r="Y44" s="568" t="str">
        <f t="shared" ca="1" si="14"/>
        <v>Wed. December , 2016</v>
      </c>
      <c r="Z44" s="431">
        <f t="shared" ca="1" si="4"/>
        <v>31</v>
      </c>
      <c r="AA44" s="432">
        <f t="shared" ca="1" si="5"/>
        <v>12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December</v>
      </c>
      <c r="V45" s="184"/>
      <c r="W45" s="179"/>
      <c r="X45" s="430">
        <f t="shared" ca="1" si="17"/>
        <v>42704</v>
      </c>
      <c r="Y45" s="568" t="str">
        <f t="shared" ca="1" si="14"/>
        <v>Wed. December , 2016</v>
      </c>
      <c r="Z45" s="431">
        <f t="shared" ca="1" si="4"/>
        <v>31</v>
      </c>
      <c r="AA45" s="432">
        <f t="shared" ca="1" si="5"/>
        <v>12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December</v>
      </c>
      <c r="V46" s="184"/>
      <c r="W46" s="179"/>
      <c r="X46" s="430">
        <f t="shared" ca="1" si="17"/>
        <v>42704</v>
      </c>
      <c r="Y46" s="568" t="str">
        <f t="shared" ca="1" si="14"/>
        <v>Wed. December , 2016</v>
      </c>
      <c r="Z46" s="431">
        <f t="shared" ca="1" si="4"/>
        <v>31</v>
      </c>
      <c r="AA46" s="432">
        <f t="shared" ca="1" si="5"/>
        <v>12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December</v>
      </c>
      <c r="V47" s="184"/>
      <c r="W47" s="179"/>
      <c r="X47" s="430">
        <f t="shared" ca="1" si="17"/>
        <v>42704</v>
      </c>
      <c r="Y47" s="568" t="str">
        <f t="shared" ca="1" si="14"/>
        <v>Wed. December , 2016</v>
      </c>
      <c r="Z47" s="431">
        <f t="shared" ca="1" si="4"/>
        <v>31</v>
      </c>
      <c r="AA47" s="432">
        <f t="shared" ca="1" si="5"/>
        <v>12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December</v>
      </c>
      <c r="V48" s="184"/>
      <c r="W48" s="179"/>
      <c r="X48" s="430">
        <f t="shared" ca="1" si="17"/>
        <v>42704</v>
      </c>
      <c r="Y48" s="568" t="str">
        <f t="shared" ca="1" si="14"/>
        <v>Wed. December , 2016</v>
      </c>
      <c r="Z48" s="431">
        <f t="shared" ca="1" si="4"/>
        <v>31</v>
      </c>
      <c r="AA48" s="432">
        <f t="shared" ca="1" si="5"/>
        <v>12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December</v>
      </c>
      <c r="V49" s="184"/>
      <c r="W49" s="179"/>
      <c r="X49" s="430">
        <f t="shared" ca="1" si="17"/>
        <v>42704</v>
      </c>
      <c r="Y49" s="568" t="str">
        <f t="shared" ca="1" si="14"/>
        <v>Wed. December , 2016</v>
      </c>
      <c r="Z49" s="431">
        <f t="shared" ca="1" si="4"/>
        <v>31</v>
      </c>
      <c r="AA49" s="432">
        <f t="shared" ca="1" si="5"/>
        <v>12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December</v>
      </c>
      <c r="V50" s="184"/>
      <c r="W50" s="179"/>
      <c r="X50" s="430">
        <f t="shared" ca="1" si="17"/>
        <v>42704</v>
      </c>
      <c r="Y50" s="568" t="str">
        <f t="shared" ca="1" si="14"/>
        <v>Wed. December , 2016</v>
      </c>
      <c r="Z50" s="431">
        <f t="shared" ca="1" si="4"/>
        <v>31</v>
      </c>
      <c r="AA50" s="432">
        <f t="shared" ca="1" si="5"/>
        <v>12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December</v>
      </c>
      <c r="V51" s="184"/>
      <c r="W51" s="179"/>
      <c r="X51" s="430">
        <f t="shared" ca="1" si="17"/>
        <v>42704</v>
      </c>
      <c r="Y51" s="568" t="str">
        <f t="shared" ca="1" si="14"/>
        <v>Wed. December , 2016</v>
      </c>
      <c r="Z51" s="431">
        <f t="shared" ca="1" si="4"/>
        <v>31</v>
      </c>
      <c r="AA51" s="432">
        <f t="shared" ca="1" si="5"/>
        <v>12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December</v>
      </c>
      <c r="V52" s="184"/>
      <c r="W52" s="179"/>
      <c r="X52" s="430">
        <f t="shared" ca="1" si="17"/>
        <v>42704</v>
      </c>
      <c r="Y52" s="568" t="str">
        <f t="shared" ca="1" si="14"/>
        <v>Wed. December , 2016</v>
      </c>
      <c r="Z52" s="431">
        <f t="shared" ca="1" si="4"/>
        <v>31</v>
      </c>
      <c r="AA52" s="432">
        <f t="shared" ca="1" si="5"/>
        <v>12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December</v>
      </c>
      <c r="V53" s="184"/>
      <c r="W53" s="179"/>
      <c r="X53" s="430">
        <f t="shared" ca="1" si="17"/>
        <v>42704</v>
      </c>
      <c r="Y53" s="568" t="str">
        <f t="shared" ca="1" si="14"/>
        <v>Wed. December , 2016</v>
      </c>
      <c r="Z53" s="431">
        <f t="shared" ca="1" si="4"/>
        <v>31</v>
      </c>
      <c r="AA53" s="432">
        <f t="shared" ca="1" si="5"/>
        <v>12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December</v>
      </c>
      <c r="V54" s="184"/>
      <c r="W54" s="179"/>
      <c r="X54" s="430">
        <f t="shared" ca="1" si="17"/>
        <v>42704</v>
      </c>
      <c r="Y54" s="568" t="str">
        <f t="shared" ca="1" si="14"/>
        <v>Wed. December , 2016</v>
      </c>
      <c r="Z54" s="431">
        <f t="shared" ca="1" si="4"/>
        <v>31</v>
      </c>
      <c r="AA54" s="432">
        <f t="shared" ca="1" si="5"/>
        <v>12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December</v>
      </c>
      <c r="V55" s="184"/>
      <c r="W55" s="179"/>
      <c r="X55" s="430">
        <f t="shared" ca="1" si="17"/>
        <v>42704</v>
      </c>
      <c r="Y55" s="568" t="str">
        <f t="shared" ca="1" si="14"/>
        <v>Wed. December , 2016</v>
      </c>
      <c r="Z55" s="431">
        <f t="shared" ca="1" si="4"/>
        <v>31</v>
      </c>
      <c r="AA55" s="432">
        <f t="shared" ca="1" si="5"/>
        <v>12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December</v>
      </c>
      <c r="V56" s="184"/>
      <c r="W56" s="179"/>
      <c r="X56" s="430">
        <f t="shared" ca="1" si="17"/>
        <v>42704</v>
      </c>
      <c r="Y56" s="568" t="str">
        <f t="shared" ca="1" si="14"/>
        <v>Wed. December , 2016</v>
      </c>
      <c r="Z56" s="431">
        <f t="shared" ca="1" si="4"/>
        <v>31</v>
      </c>
      <c r="AA56" s="432">
        <f t="shared" ca="1" si="5"/>
        <v>12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December</v>
      </c>
      <c r="V57" s="184"/>
      <c r="W57" s="179"/>
      <c r="X57" s="430">
        <f t="shared" ca="1" si="17"/>
        <v>42704</v>
      </c>
      <c r="Y57" s="568" t="str">
        <f t="shared" ca="1" si="14"/>
        <v>Wed. December , 2016</v>
      </c>
      <c r="Z57" s="431">
        <f t="shared" ca="1" si="4"/>
        <v>31</v>
      </c>
      <c r="AA57" s="432">
        <f t="shared" ca="1" si="5"/>
        <v>12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December</v>
      </c>
      <c r="V58" s="184"/>
      <c r="W58" s="179"/>
      <c r="X58" s="430">
        <f t="shared" ca="1" si="17"/>
        <v>42704</v>
      </c>
      <c r="Y58" s="568" t="str">
        <f t="shared" ca="1" si="14"/>
        <v>Wed. December , 2016</v>
      </c>
      <c r="Z58" s="431">
        <f t="shared" ca="1" si="4"/>
        <v>31</v>
      </c>
      <c r="AA58" s="432">
        <f t="shared" ca="1" si="5"/>
        <v>12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December</v>
      </c>
      <c r="V59" s="184"/>
      <c r="W59" s="179"/>
      <c r="X59" s="430">
        <f t="shared" ca="1" si="17"/>
        <v>42704</v>
      </c>
      <c r="Y59" s="568" t="str">
        <f t="shared" ca="1" si="14"/>
        <v>Wed. December , 2016</v>
      </c>
      <c r="Z59" s="431">
        <f t="shared" ca="1" si="4"/>
        <v>31</v>
      </c>
      <c r="AA59" s="432">
        <f t="shared" ca="1" si="5"/>
        <v>12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December</v>
      </c>
      <c r="V60" s="184"/>
      <c r="W60" s="179"/>
      <c r="X60" s="430">
        <f t="shared" ca="1" si="17"/>
        <v>42704</v>
      </c>
      <c r="Y60" s="568" t="str">
        <f t="shared" ca="1" si="14"/>
        <v>Wed. December , 2016</v>
      </c>
      <c r="Z60" s="431">
        <f t="shared" ca="1" si="4"/>
        <v>31</v>
      </c>
      <c r="AA60" s="432">
        <f t="shared" ca="1" si="5"/>
        <v>12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December</v>
      </c>
      <c r="V61" s="184"/>
      <c r="W61" s="179"/>
      <c r="X61" s="430">
        <f t="shared" ca="1" si="17"/>
        <v>42704</v>
      </c>
      <c r="Y61" s="568" t="str">
        <f t="shared" ca="1" si="14"/>
        <v>Wed. December , 2016</v>
      </c>
      <c r="Z61" s="431">
        <f t="shared" ca="1" si="4"/>
        <v>31</v>
      </c>
      <c r="AA61" s="432">
        <f t="shared" ca="1" si="5"/>
        <v>12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December</v>
      </c>
      <c r="V62" s="184"/>
      <c r="W62" s="179"/>
      <c r="X62" s="430">
        <f t="shared" ca="1" si="17"/>
        <v>42704</v>
      </c>
      <c r="Y62" s="568" t="str">
        <f t="shared" ca="1" si="14"/>
        <v>Wed. December , 2016</v>
      </c>
      <c r="Z62" s="431">
        <f t="shared" ca="1" si="4"/>
        <v>31</v>
      </c>
      <c r="AA62" s="432">
        <f t="shared" ca="1" si="5"/>
        <v>12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December</v>
      </c>
      <c r="V63" s="184"/>
      <c r="W63" s="179"/>
      <c r="X63" s="430">
        <f t="shared" ca="1" si="17"/>
        <v>42704</v>
      </c>
      <c r="Y63" s="568" t="str">
        <f t="shared" ca="1" si="14"/>
        <v>Wed. December , 2016</v>
      </c>
      <c r="Z63" s="431">
        <f t="shared" ca="1" si="4"/>
        <v>31</v>
      </c>
      <c r="AA63" s="432">
        <f t="shared" ca="1" si="5"/>
        <v>12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December</v>
      </c>
      <c r="V64" s="184"/>
      <c r="W64" s="179"/>
      <c r="X64" s="430">
        <f t="shared" ca="1" si="17"/>
        <v>42704</v>
      </c>
      <c r="Y64" s="568" t="str">
        <f t="shared" ca="1" si="14"/>
        <v>Wed. December , 2016</v>
      </c>
      <c r="Z64" s="431">
        <f t="shared" ca="1" si="4"/>
        <v>31</v>
      </c>
      <c r="AA64" s="432">
        <f t="shared" ca="1" si="5"/>
        <v>12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December</v>
      </c>
      <c r="V65" s="184"/>
      <c r="W65" s="179"/>
      <c r="X65" s="430">
        <f t="shared" ca="1" si="17"/>
        <v>42704</v>
      </c>
      <c r="Y65" s="568" t="str">
        <f t="shared" ca="1" si="14"/>
        <v>Wed. December , 2016</v>
      </c>
      <c r="Z65" s="431">
        <f t="shared" ca="1" si="4"/>
        <v>31</v>
      </c>
      <c r="AA65" s="432">
        <f t="shared" ca="1" si="5"/>
        <v>12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December</v>
      </c>
      <c r="V66" s="184"/>
      <c r="W66" s="179"/>
      <c r="X66" s="430">
        <f t="shared" ca="1" si="17"/>
        <v>42704</v>
      </c>
      <c r="Y66" s="568" t="str">
        <f t="shared" ca="1" si="14"/>
        <v>Wed. December , 2016</v>
      </c>
      <c r="Z66" s="431">
        <f t="shared" ca="1" si="4"/>
        <v>31</v>
      </c>
      <c r="AA66" s="432">
        <f t="shared" ca="1" si="5"/>
        <v>12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December</v>
      </c>
      <c r="V67" s="184"/>
      <c r="W67" s="179"/>
      <c r="X67" s="430">
        <f t="shared" ca="1" si="17"/>
        <v>42704</v>
      </c>
      <c r="Y67" s="568" t="str">
        <f t="shared" ca="1" si="14"/>
        <v>Wed. December , 2016</v>
      </c>
      <c r="Z67" s="431">
        <f t="shared" ca="1" si="4"/>
        <v>31</v>
      </c>
      <c r="AA67" s="432">
        <f t="shared" ca="1" si="5"/>
        <v>12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December</v>
      </c>
      <c r="V68" s="184"/>
      <c r="W68" s="179"/>
      <c r="X68" s="430">
        <f t="shared" ca="1" si="17"/>
        <v>42704</v>
      </c>
      <c r="Y68" s="568" t="str">
        <f t="shared" ca="1" si="14"/>
        <v>Wed. December , 2016</v>
      </c>
      <c r="Z68" s="431">
        <f t="shared" ca="1" si="4"/>
        <v>31</v>
      </c>
      <c r="AA68" s="432">
        <f t="shared" ca="1" si="5"/>
        <v>12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December</v>
      </c>
      <c r="V69" s="184"/>
      <c r="W69" s="179"/>
      <c r="X69" s="430">
        <f t="shared" ca="1" si="17"/>
        <v>42704</v>
      </c>
      <c r="Y69" s="568" t="str">
        <f t="shared" ca="1" si="14"/>
        <v>Wed. December , 2016</v>
      </c>
      <c r="Z69" s="431">
        <f t="shared" ca="1" si="4"/>
        <v>31</v>
      </c>
      <c r="AA69" s="432">
        <f t="shared" ca="1" si="5"/>
        <v>12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December</v>
      </c>
      <c r="V70" s="184"/>
      <c r="W70" s="179"/>
      <c r="X70" s="430">
        <f t="shared" ca="1" si="17"/>
        <v>42704</v>
      </c>
      <c r="Y70" s="568" t="str">
        <f t="shared" ca="1" si="14"/>
        <v>Wed. December , 2016</v>
      </c>
      <c r="Z70" s="431">
        <f t="shared" ca="1" si="4"/>
        <v>31</v>
      </c>
      <c r="AA70" s="432">
        <f t="shared" ca="1" si="5"/>
        <v>12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December</v>
      </c>
      <c r="V71" s="184"/>
      <c r="W71" s="179"/>
      <c r="X71" s="430">
        <f t="shared" ca="1" si="17"/>
        <v>42704</v>
      </c>
      <c r="Y71" s="568" t="str">
        <f t="shared" ca="1" si="14"/>
        <v>Wed. December , 2016</v>
      </c>
      <c r="Z71" s="431">
        <f t="shared" ca="1" si="4"/>
        <v>31</v>
      </c>
      <c r="AA71" s="432">
        <f t="shared" ca="1" si="5"/>
        <v>12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December</v>
      </c>
      <c r="V72" s="184"/>
      <c r="W72" s="179"/>
      <c r="X72" s="430">
        <f t="shared" ca="1" si="17"/>
        <v>42704</v>
      </c>
      <c r="Y72" s="568" t="str">
        <f t="shared" ca="1" si="14"/>
        <v>Wed. December , 2016</v>
      </c>
      <c r="Z72" s="431">
        <f t="shared" ca="1" si="4"/>
        <v>31</v>
      </c>
      <c r="AA72" s="432">
        <f t="shared" ca="1" si="5"/>
        <v>12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December</v>
      </c>
      <c r="V73" s="184"/>
      <c r="W73" s="179"/>
      <c r="X73" s="430">
        <f t="shared" ca="1" si="17"/>
        <v>42704</v>
      </c>
      <c r="Y73" s="568" t="str">
        <f t="shared" ca="1" si="14"/>
        <v>Wed. December , 2016</v>
      </c>
      <c r="Z73" s="431">
        <f t="shared" ca="1" si="4"/>
        <v>31</v>
      </c>
      <c r="AA73" s="432">
        <f t="shared" ca="1" si="5"/>
        <v>12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December</v>
      </c>
      <c r="V74" s="184"/>
      <c r="W74" s="179"/>
      <c r="X74" s="430">
        <f t="shared" ca="1" si="17"/>
        <v>42704</v>
      </c>
      <c r="Y74" s="568" t="str">
        <f t="shared" ca="1" si="14"/>
        <v>Wed. December , 2016</v>
      </c>
      <c r="Z74" s="431">
        <f t="shared" ca="1" si="4"/>
        <v>31</v>
      </c>
      <c r="AA74" s="432">
        <f t="shared" ca="1" si="5"/>
        <v>12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December</v>
      </c>
      <c r="V75" s="184"/>
      <c r="W75" s="179"/>
      <c r="X75" s="430">
        <f t="shared" ca="1" si="17"/>
        <v>42704</v>
      </c>
      <c r="Y75" s="568" t="str">
        <f t="shared" ca="1" si="14"/>
        <v>Wed. December , 2016</v>
      </c>
      <c r="Z75" s="431">
        <f t="shared" ca="1" si="4"/>
        <v>31</v>
      </c>
      <c r="AA75" s="432">
        <f t="shared" ca="1" si="5"/>
        <v>12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December</v>
      </c>
      <c r="V76" s="184"/>
      <c r="W76" s="179"/>
      <c r="X76" s="430">
        <f t="shared" ca="1" si="17"/>
        <v>42704</v>
      </c>
      <c r="Y76" s="568" t="str">
        <f t="shared" ca="1" si="14"/>
        <v>Wed. December , 2016</v>
      </c>
      <c r="Z76" s="431">
        <f t="shared" ca="1" si="4"/>
        <v>31</v>
      </c>
      <c r="AA76" s="432">
        <f t="shared" ca="1" si="5"/>
        <v>12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December</v>
      </c>
      <c r="V77" s="184"/>
      <c r="W77" s="179"/>
      <c r="X77" s="430">
        <f t="shared" ca="1" si="17"/>
        <v>42704</v>
      </c>
      <c r="Y77" s="568" t="str">
        <f t="shared" ca="1" si="14"/>
        <v>Wed. December , 2016</v>
      </c>
      <c r="Z77" s="431">
        <f t="shared" ca="1" si="4"/>
        <v>31</v>
      </c>
      <c r="AA77" s="432">
        <f t="shared" ca="1" si="5"/>
        <v>12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December</v>
      </c>
      <c r="V78" s="184"/>
      <c r="W78" s="179"/>
      <c r="X78" s="430">
        <f t="shared" ca="1" si="17"/>
        <v>42704</v>
      </c>
      <c r="Y78" s="568" t="str">
        <f t="shared" ca="1" si="14"/>
        <v>Wed. December , 2016</v>
      </c>
      <c r="Z78" s="431">
        <f t="shared" ca="1" si="4"/>
        <v>31</v>
      </c>
      <c r="AA78" s="432">
        <f t="shared" ca="1" si="5"/>
        <v>12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December</v>
      </c>
      <c r="V79" s="184"/>
      <c r="W79" s="179"/>
      <c r="X79" s="430">
        <f t="shared" ca="1" si="17"/>
        <v>42704</v>
      </c>
      <c r="Y79" s="568" t="str">
        <f t="shared" ca="1" si="14"/>
        <v>Wed. December , 2016</v>
      </c>
      <c r="Z79" s="431">
        <f t="shared" ca="1" si="4"/>
        <v>31</v>
      </c>
      <c r="AA79" s="432">
        <f t="shared" ca="1" si="5"/>
        <v>12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December</v>
      </c>
      <c r="V80" s="184"/>
      <c r="W80" s="179"/>
      <c r="X80" s="430">
        <f t="shared" ca="1" si="17"/>
        <v>42704</v>
      </c>
      <c r="Y80" s="568" t="str">
        <f t="shared" ca="1" si="14"/>
        <v>Wed. December , 2016</v>
      </c>
      <c r="Z80" s="431">
        <f t="shared" ca="1" si="4"/>
        <v>31</v>
      </c>
      <c r="AA80" s="432">
        <f t="shared" ca="1" si="5"/>
        <v>12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December</v>
      </c>
      <c r="V81" s="184"/>
      <c r="W81" s="179"/>
      <c r="X81" s="430">
        <f t="shared" ca="1" si="17"/>
        <v>42704</v>
      </c>
      <c r="Y81" s="568" t="str">
        <f t="shared" ca="1" si="14"/>
        <v>Wed. December , 2016</v>
      </c>
      <c r="Z81" s="431">
        <f t="shared" ca="1" si="4"/>
        <v>31</v>
      </c>
      <c r="AA81" s="432">
        <f t="shared" ca="1" si="5"/>
        <v>12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December</v>
      </c>
      <c r="V82" s="184"/>
      <c r="W82" s="179"/>
      <c r="X82" s="430">
        <f t="shared" ca="1" si="17"/>
        <v>42704</v>
      </c>
      <c r="Y82" s="568" t="str">
        <f t="shared" ca="1" si="14"/>
        <v>Wed. December , 2016</v>
      </c>
      <c r="Z82" s="431">
        <f t="shared" ca="1" si="4"/>
        <v>31</v>
      </c>
      <c r="AA82" s="432">
        <f t="shared" ca="1" si="5"/>
        <v>12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December</v>
      </c>
      <c r="V83" s="184"/>
      <c r="W83" s="179"/>
      <c r="X83" s="430">
        <f t="shared" ca="1" si="17"/>
        <v>42704</v>
      </c>
      <c r="Y83" s="568" t="str">
        <f t="shared" ca="1" si="14"/>
        <v>Wed. December , 2016</v>
      </c>
      <c r="Z83" s="431">
        <f t="shared" ca="1" si="4"/>
        <v>31</v>
      </c>
      <c r="AA83" s="432">
        <f t="shared" ca="1" si="5"/>
        <v>12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December</v>
      </c>
      <c r="V84" s="184"/>
      <c r="W84" s="179"/>
      <c r="X84" s="430">
        <f t="shared" ca="1" si="17"/>
        <v>42704</v>
      </c>
      <c r="Y84" s="568" t="str">
        <f t="shared" ca="1" si="14"/>
        <v>Wed. December , 2016</v>
      </c>
      <c r="Z84" s="431">
        <f t="shared" ref="Z84:Z147" ca="1" si="24">MIN(R84,$AF$5)</f>
        <v>31</v>
      </c>
      <c r="AA84" s="432">
        <f t="shared" ref="AA84:AA147" ca="1" si="25">$AD$6</f>
        <v>12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December</v>
      </c>
      <c r="V85" s="184"/>
      <c r="W85" s="179"/>
      <c r="X85" s="430">
        <f t="shared" ca="1" si="17"/>
        <v>42704</v>
      </c>
      <c r="Y85" s="568" t="str">
        <f t="shared" ref="Y85:Y148" ca="1" si="33">IF(Y79="f",T85&amp;". "&amp;" "&amp;R85&amp;" "&amp;U85&amp;" "&amp;$AE$7,T85&amp;". "&amp;U85&amp;" "&amp;R85&amp;", "&amp;$AE$7)</f>
        <v>Wed. December , 2016</v>
      </c>
      <c r="Z85" s="431">
        <f t="shared" ca="1" si="24"/>
        <v>31</v>
      </c>
      <c r="AA85" s="432">
        <f t="shared" ca="1" si="25"/>
        <v>12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December</v>
      </c>
      <c r="V86" s="184"/>
      <c r="W86" s="179"/>
      <c r="X86" s="430">
        <f t="shared" ref="X86:X149" ca="1" si="36">$AE$8+D86</f>
        <v>42704</v>
      </c>
      <c r="Y86" s="568" t="str">
        <f t="shared" ca="1" si="33"/>
        <v>Wed. December , 2016</v>
      </c>
      <c r="Z86" s="431">
        <f t="shared" ca="1" si="24"/>
        <v>31</v>
      </c>
      <c r="AA86" s="432">
        <f t="shared" ca="1" si="25"/>
        <v>12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December</v>
      </c>
      <c r="V87" s="184"/>
      <c r="W87" s="179"/>
      <c r="X87" s="430">
        <f t="shared" ca="1" si="36"/>
        <v>42704</v>
      </c>
      <c r="Y87" s="568" t="str">
        <f t="shared" ca="1" si="33"/>
        <v>Wed. December , 2016</v>
      </c>
      <c r="Z87" s="431">
        <f t="shared" ca="1" si="24"/>
        <v>31</v>
      </c>
      <c r="AA87" s="432">
        <f t="shared" ca="1" si="25"/>
        <v>12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December</v>
      </c>
      <c r="V88" s="184"/>
      <c r="W88" s="179"/>
      <c r="X88" s="430">
        <f t="shared" ca="1" si="36"/>
        <v>42704</v>
      </c>
      <c r="Y88" s="568" t="str">
        <f t="shared" ca="1" si="33"/>
        <v>Wed. December , 2016</v>
      </c>
      <c r="Z88" s="431">
        <f t="shared" ca="1" si="24"/>
        <v>31</v>
      </c>
      <c r="AA88" s="432">
        <f t="shared" ca="1" si="25"/>
        <v>12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December</v>
      </c>
      <c r="V89" s="184"/>
      <c r="W89" s="179"/>
      <c r="X89" s="430">
        <f t="shared" ca="1" si="36"/>
        <v>42704</v>
      </c>
      <c r="Y89" s="568" t="str">
        <f t="shared" ca="1" si="33"/>
        <v>Wed. December , 2016</v>
      </c>
      <c r="Z89" s="431">
        <f t="shared" ca="1" si="24"/>
        <v>31</v>
      </c>
      <c r="AA89" s="432">
        <f t="shared" ca="1" si="25"/>
        <v>12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December</v>
      </c>
      <c r="V90" s="184"/>
      <c r="W90" s="179"/>
      <c r="X90" s="430">
        <f t="shared" ca="1" si="36"/>
        <v>42704</v>
      </c>
      <c r="Y90" s="568" t="str">
        <f t="shared" ca="1" si="33"/>
        <v>Wed. December , 2016</v>
      </c>
      <c r="Z90" s="431">
        <f t="shared" ca="1" si="24"/>
        <v>31</v>
      </c>
      <c r="AA90" s="432">
        <f t="shared" ca="1" si="25"/>
        <v>12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December</v>
      </c>
      <c r="V91" s="184"/>
      <c r="W91" s="179"/>
      <c r="X91" s="430">
        <f t="shared" ca="1" si="36"/>
        <v>42704</v>
      </c>
      <c r="Y91" s="568" t="str">
        <f t="shared" ca="1" si="33"/>
        <v>Wed. December , 2016</v>
      </c>
      <c r="Z91" s="431">
        <f t="shared" ca="1" si="24"/>
        <v>31</v>
      </c>
      <c r="AA91" s="432">
        <f t="shared" ca="1" si="25"/>
        <v>12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December</v>
      </c>
      <c r="V92" s="184"/>
      <c r="W92" s="179"/>
      <c r="X92" s="430">
        <f t="shared" ca="1" si="36"/>
        <v>42704</v>
      </c>
      <c r="Y92" s="568" t="str">
        <f t="shared" ca="1" si="33"/>
        <v>Wed. December , 2016</v>
      </c>
      <c r="Z92" s="431">
        <f t="shared" ca="1" si="24"/>
        <v>31</v>
      </c>
      <c r="AA92" s="432">
        <f t="shared" ca="1" si="25"/>
        <v>12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December</v>
      </c>
      <c r="V93" s="184"/>
      <c r="W93" s="179"/>
      <c r="X93" s="430">
        <f t="shared" ca="1" si="36"/>
        <v>42704</v>
      </c>
      <c r="Y93" s="568" t="str">
        <f t="shared" ca="1" si="33"/>
        <v>Wed. December , 2016</v>
      </c>
      <c r="Z93" s="431">
        <f t="shared" ca="1" si="24"/>
        <v>31</v>
      </c>
      <c r="AA93" s="432">
        <f t="shared" ca="1" si="25"/>
        <v>12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December</v>
      </c>
      <c r="V94" s="184"/>
      <c r="W94" s="179"/>
      <c r="X94" s="430">
        <f t="shared" ca="1" si="36"/>
        <v>42704</v>
      </c>
      <c r="Y94" s="568" t="str">
        <f t="shared" ca="1" si="33"/>
        <v>Wed. December , 2016</v>
      </c>
      <c r="Z94" s="431">
        <f t="shared" ca="1" si="24"/>
        <v>31</v>
      </c>
      <c r="AA94" s="432">
        <f t="shared" ca="1" si="25"/>
        <v>12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December</v>
      </c>
      <c r="V95" s="184"/>
      <c r="W95" s="179"/>
      <c r="X95" s="430">
        <f t="shared" ca="1" si="36"/>
        <v>42704</v>
      </c>
      <c r="Y95" s="568" t="str">
        <f t="shared" ca="1" si="33"/>
        <v>Wed. December , 2016</v>
      </c>
      <c r="Z95" s="431">
        <f t="shared" ca="1" si="24"/>
        <v>31</v>
      </c>
      <c r="AA95" s="432">
        <f t="shared" ca="1" si="25"/>
        <v>12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December</v>
      </c>
      <c r="V96" s="184"/>
      <c r="W96" s="179"/>
      <c r="X96" s="430">
        <f t="shared" ca="1" si="36"/>
        <v>42704</v>
      </c>
      <c r="Y96" s="568" t="str">
        <f t="shared" ca="1" si="33"/>
        <v>Wed. December , 2016</v>
      </c>
      <c r="Z96" s="431">
        <f t="shared" ca="1" si="24"/>
        <v>31</v>
      </c>
      <c r="AA96" s="432">
        <f t="shared" ca="1" si="25"/>
        <v>12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December</v>
      </c>
      <c r="V97" s="184"/>
      <c r="W97" s="179"/>
      <c r="X97" s="430">
        <f t="shared" ca="1" si="36"/>
        <v>42704</v>
      </c>
      <c r="Y97" s="568" t="str">
        <f t="shared" ca="1" si="33"/>
        <v>Wed. December , 2016</v>
      </c>
      <c r="Z97" s="431">
        <f t="shared" ca="1" si="24"/>
        <v>31</v>
      </c>
      <c r="AA97" s="432">
        <f t="shared" ca="1" si="25"/>
        <v>12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December</v>
      </c>
      <c r="V98" s="184"/>
      <c r="W98" s="179"/>
      <c r="X98" s="430">
        <f t="shared" ca="1" si="36"/>
        <v>42704</v>
      </c>
      <c r="Y98" s="568" t="str">
        <f t="shared" ca="1" si="33"/>
        <v>Wed. December , 2016</v>
      </c>
      <c r="Z98" s="431">
        <f t="shared" ca="1" si="24"/>
        <v>31</v>
      </c>
      <c r="AA98" s="432">
        <f t="shared" ca="1" si="25"/>
        <v>12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December</v>
      </c>
      <c r="V99" s="184"/>
      <c r="W99" s="179"/>
      <c r="X99" s="430">
        <f t="shared" ca="1" si="36"/>
        <v>42704</v>
      </c>
      <c r="Y99" s="568" t="str">
        <f t="shared" ca="1" si="33"/>
        <v>Wed. December , 2016</v>
      </c>
      <c r="Z99" s="431">
        <f t="shared" ca="1" si="24"/>
        <v>31</v>
      </c>
      <c r="AA99" s="432">
        <f t="shared" ca="1" si="25"/>
        <v>12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December</v>
      </c>
      <c r="V100" s="184"/>
      <c r="W100" s="179"/>
      <c r="X100" s="430">
        <f t="shared" ca="1" si="36"/>
        <v>42704</v>
      </c>
      <c r="Y100" s="568" t="str">
        <f t="shared" ca="1" si="33"/>
        <v>Wed. December , 2016</v>
      </c>
      <c r="Z100" s="431">
        <f t="shared" ca="1" si="24"/>
        <v>31</v>
      </c>
      <c r="AA100" s="432">
        <f t="shared" ca="1" si="25"/>
        <v>12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December</v>
      </c>
      <c r="V101" s="184"/>
      <c r="W101" s="179"/>
      <c r="X101" s="430">
        <f t="shared" ca="1" si="36"/>
        <v>42704</v>
      </c>
      <c r="Y101" s="568" t="str">
        <f t="shared" ca="1" si="33"/>
        <v>Wed. December , 2016</v>
      </c>
      <c r="Z101" s="431">
        <f t="shared" ca="1" si="24"/>
        <v>31</v>
      </c>
      <c r="AA101" s="432">
        <f t="shared" ca="1" si="25"/>
        <v>12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December</v>
      </c>
      <c r="V102" s="184"/>
      <c r="W102" s="179"/>
      <c r="X102" s="430">
        <f t="shared" ca="1" si="36"/>
        <v>42704</v>
      </c>
      <c r="Y102" s="568" t="str">
        <f t="shared" ca="1" si="33"/>
        <v>Wed. December , 2016</v>
      </c>
      <c r="Z102" s="431">
        <f t="shared" ca="1" si="24"/>
        <v>31</v>
      </c>
      <c r="AA102" s="432">
        <f t="shared" ca="1" si="25"/>
        <v>12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December</v>
      </c>
      <c r="V103" s="184"/>
      <c r="W103" s="179"/>
      <c r="X103" s="430">
        <f t="shared" ca="1" si="36"/>
        <v>42704</v>
      </c>
      <c r="Y103" s="568" t="str">
        <f t="shared" ca="1" si="33"/>
        <v>Wed. December , 2016</v>
      </c>
      <c r="Z103" s="431">
        <f t="shared" ca="1" si="24"/>
        <v>31</v>
      </c>
      <c r="AA103" s="432">
        <f t="shared" ca="1" si="25"/>
        <v>12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December</v>
      </c>
      <c r="V104" s="184"/>
      <c r="W104" s="179"/>
      <c r="X104" s="430">
        <f t="shared" ca="1" si="36"/>
        <v>42704</v>
      </c>
      <c r="Y104" s="568" t="str">
        <f t="shared" ca="1" si="33"/>
        <v>Wed. December , 2016</v>
      </c>
      <c r="Z104" s="431">
        <f t="shared" ca="1" si="24"/>
        <v>31</v>
      </c>
      <c r="AA104" s="432">
        <f t="shared" ca="1" si="25"/>
        <v>12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December</v>
      </c>
      <c r="V105" s="184"/>
      <c r="W105" s="179"/>
      <c r="X105" s="430">
        <f t="shared" ca="1" si="36"/>
        <v>42704</v>
      </c>
      <c r="Y105" s="568" t="str">
        <f t="shared" ca="1" si="33"/>
        <v>Wed. December , 2016</v>
      </c>
      <c r="Z105" s="431">
        <f t="shared" ca="1" si="24"/>
        <v>31</v>
      </c>
      <c r="AA105" s="432">
        <f t="shared" ca="1" si="25"/>
        <v>12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December</v>
      </c>
      <c r="V106" s="184"/>
      <c r="W106" s="179"/>
      <c r="X106" s="430">
        <f t="shared" ca="1" si="36"/>
        <v>42704</v>
      </c>
      <c r="Y106" s="568" t="str">
        <f t="shared" ca="1" si="33"/>
        <v>Wed. December , 2016</v>
      </c>
      <c r="Z106" s="431">
        <f t="shared" ca="1" si="24"/>
        <v>31</v>
      </c>
      <c r="AA106" s="432">
        <f t="shared" ca="1" si="25"/>
        <v>12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December</v>
      </c>
      <c r="V107" s="184"/>
      <c r="W107" s="179"/>
      <c r="X107" s="430">
        <f t="shared" ca="1" si="36"/>
        <v>42704</v>
      </c>
      <c r="Y107" s="568" t="str">
        <f t="shared" ca="1" si="33"/>
        <v>Wed. December , 2016</v>
      </c>
      <c r="Z107" s="431">
        <f t="shared" ca="1" si="24"/>
        <v>31</v>
      </c>
      <c r="AA107" s="432">
        <f t="shared" ca="1" si="25"/>
        <v>12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December</v>
      </c>
      <c r="V108" s="184"/>
      <c r="W108" s="179"/>
      <c r="X108" s="430">
        <f t="shared" ca="1" si="36"/>
        <v>42704</v>
      </c>
      <c r="Y108" s="568" t="str">
        <f t="shared" ca="1" si="33"/>
        <v>Wed. December , 2016</v>
      </c>
      <c r="Z108" s="431">
        <f t="shared" ca="1" si="24"/>
        <v>31</v>
      </c>
      <c r="AA108" s="432">
        <f t="shared" ca="1" si="25"/>
        <v>12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December</v>
      </c>
      <c r="V109" s="184"/>
      <c r="W109" s="179"/>
      <c r="X109" s="430">
        <f t="shared" ca="1" si="36"/>
        <v>42704</v>
      </c>
      <c r="Y109" s="568" t="str">
        <f t="shared" ca="1" si="33"/>
        <v>Wed. December , 2016</v>
      </c>
      <c r="Z109" s="431">
        <f t="shared" ca="1" si="24"/>
        <v>31</v>
      </c>
      <c r="AA109" s="432">
        <f t="shared" ca="1" si="25"/>
        <v>12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December</v>
      </c>
      <c r="V110" s="184"/>
      <c r="W110" s="179"/>
      <c r="X110" s="430">
        <f t="shared" ca="1" si="36"/>
        <v>42704</v>
      </c>
      <c r="Y110" s="568" t="str">
        <f t="shared" ca="1" si="33"/>
        <v>Wed. December , 2016</v>
      </c>
      <c r="Z110" s="431">
        <f t="shared" ca="1" si="24"/>
        <v>31</v>
      </c>
      <c r="AA110" s="432">
        <f t="shared" ca="1" si="25"/>
        <v>12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December</v>
      </c>
      <c r="V111" s="184"/>
      <c r="W111" s="179"/>
      <c r="X111" s="430">
        <f t="shared" ca="1" si="36"/>
        <v>42704</v>
      </c>
      <c r="Y111" s="568" t="str">
        <f t="shared" ca="1" si="33"/>
        <v>Wed. December , 2016</v>
      </c>
      <c r="Z111" s="431">
        <f t="shared" ca="1" si="24"/>
        <v>31</v>
      </c>
      <c r="AA111" s="432">
        <f t="shared" ca="1" si="25"/>
        <v>12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December</v>
      </c>
      <c r="V112" s="184"/>
      <c r="W112" s="179"/>
      <c r="X112" s="430">
        <f t="shared" ca="1" si="36"/>
        <v>42704</v>
      </c>
      <c r="Y112" s="568" t="str">
        <f t="shared" ca="1" si="33"/>
        <v>Wed. December , 2016</v>
      </c>
      <c r="Z112" s="431">
        <f t="shared" ca="1" si="24"/>
        <v>31</v>
      </c>
      <c r="AA112" s="432">
        <f t="shared" ca="1" si="25"/>
        <v>12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December</v>
      </c>
      <c r="V113" s="184"/>
      <c r="W113" s="179"/>
      <c r="X113" s="430">
        <f t="shared" ca="1" si="36"/>
        <v>42704</v>
      </c>
      <c r="Y113" s="568" t="str">
        <f t="shared" ca="1" si="33"/>
        <v>Wed. December , 2016</v>
      </c>
      <c r="Z113" s="431">
        <f t="shared" ca="1" si="24"/>
        <v>31</v>
      </c>
      <c r="AA113" s="432">
        <f t="shared" ca="1" si="25"/>
        <v>12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December</v>
      </c>
      <c r="V114" s="184"/>
      <c r="W114" s="179"/>
      <c r="X114" s="430">
        <f t="shared" ca="1" si="36"/>
        <v>42704</v>
      </c>
      <c r="Y114" s="568" t="str">
        <f t="shared" ca="1" si="33"/>
        <v>Wed. December , 2016</v>
      </c>
      <c r="Z114" s="431">
        <f t="shared" ca="1" si="24"/>
        <v>31</v>
      </c>
      <c r="AA114" s="432">
        <f t="shared" ca="1" si="25"/>
        <v>12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December</v>
      </c>
      <c r="V115" s="184"/>
      <c r="W115" s="179"/>
      <c r="X115" s="430">
        <f t="shared" ca="1" si="36"/>
        <v>42704</v>
      </c>
      <c r="Y115" s="568" t="str">
        <f t="shared" ca="1" si="33"/>
        <v>Wed. December , 2016</v>
      </c>
      <c r="Z115" s="431">
        <f t="shared" ca="1" si="24"/>
        <v>31</v>
      </c>
      <c r="AA115" s="432">
        <f t="shared" ca="1" si="25"/>
        <v>12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December</v>
      </c>
      <c r="V116" s="184"/>
      <c r="W116" s="179"/>
      <c r="X116" s="430">
        <f t="shared" ca="1" si="36"/>
        <v>42704</v>
      </c>
      <c r="Y116" s="568" t="str">
        <f t="shared" ca="1" si="33"/>
        <v>Wed. December , 2016</v>
      </c>
      <c r="Z116" s="431">
        <f t="shared" ca="1" si="24"/>
        <v>31</v>
      </c>
      <c r="AA116" s="432">
        <f t="shared" ca="1" si="25"/>
        <v>12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December</v>
      </c>
      <c r="V117" s="184"/>
      <c r="W117" s="179"/>
      <c r="X117" s="430">
        <f t="shared" ca="1" si="36"/>
        <v>42704</v>
      </c>
      <c r="Y117" s="568" t="str">
        <f t="shared" ca="1" si="33"/>
        <v>Wed. December , 2016</v>
      </c>
      <c r="Z117" s="431">
        <f t="shared" ca="1" si="24"/>
        <v>31</v>
      </c>
      <c r="AA117" s="432">
        <f t="shared" ca="1" si="25"/>
        <v>12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December</v>
      </c>
      <c r="V118" s="184"/>
      <c r="W118" s="179"/>
      <c r="X118" s="430">
        <f t="shared" ca="1" si="36"/>
        <v>42704</v>
      </c>
      <c r="Y118" s="568" t="str">
        <f t="shared" ca="1" si="33"/>
        <v>Wed. December , 2016</v>
      </c>
      <c r="Z118" s="431">
        <f t="shared" ca="1" si="24"/>
        <v>31</v>
      </c>
      <c r="AA118" s="432">
        <f t="shared" ca="1" si="25"/>
        <v>12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December</v>
      </c>
      <c r="V119" s="184"/>
      <c r="W119" s="179"/>
      <c r="X119" s="430">
        <f t="shared" ca="1" si="36"/>
        <v>42704</v>
      </c>
      <c r="Y119" s="568" t="str">
        <f t="shared" ca="1" si="33"/>
        <v>Wed. December , 2016</v>
      </c>
      <c r="Z119" s="431">
        <f t="shared" ca="1" si="24"/>
        <v>31</v>
      </c>
      <c r="AA119" s="432">
        <f t="shared" ca="1" si="25"/>
        <v>12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December</v>
      </c>
      <c r="V120" s="184"/>
      <c r="W120" s="179"/>
      <c r="X120" s="430">
        <f t="shared" ca="1" si="36"/>
        <v>42704</v>
      </c>
      <c r="Y120" s="568" t="str">
        <f t="shared" ca="1" si="33"/>
        <v>Wed. December , 2016</v>
      </c>
      <c r="Z120" s="431">
        <f t="shared" ca="1" si="24"/>
        <v>31</v>
      </c>
      <c r="AA120" s="432">
        <f t="shared" ca="1" si="25"/>
        <v>12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December</v>
      </c>
      <c r="V121" s="184"/>
      <c r="W121" s="179"/>
      <c r="X121" s="430">
        <f t="shared" ca="1" si="36"/>
        <v>42704</v>
      </c>
      <c r="Y121" s="568" t="str">
        <f t="shared" ca="1" si="33"/>
        <v>Wed. December , 2016</v>
      </c>
      <c r="Z121" s="431">
        <f t="shared" ca="1" si="24"/>
        <v>31</v>
      </c>
      <c r="AA121" s="432">
        <f t="shared" ca="1" si="25"/>
        <v>12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December</v>
      </c>
      <c r="V122" s="184"/>
      <c r="W122" s="179"/>
      <c r="X122" s="430">
        <f t="shared" ca="1" si="36"/>
        <v>42704</v>
      </c>
      <c r="Y122" s="568" t="str">
        <f t="shared" ca="1" si="33"/>
        <v>Wed. December , 2016</v>
      </c>
      <c r="Z122" s="431">
        <f t="shared" ca="1" si="24"/>
        <v>31</v>
      </c>
      <c r="AA122" s="432">
        <f t="shared" ca="1" si="25"/>
        <v>12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December</v>
      </c>
      <c r="V123" s="184"/>
      <c r="W123" s="179"/>
      <c r="X123" s="430">
        <f t="shared" ca="1" si="36"/>
        <v>42704</v>
      </c>
      <c r="Y123" s="568" t="str">
        <f t="shared" ca="1" si="33"/>
        <v>Wed. December , 2016</v>
      </c>
      <c r="Z123" s="431">
        <f t="shared" ca="1" si="24"/>
        <v>31</v>
      </c>
      <c r="AA123" s="432">
        <f t="shared" ca="1" si="25"/>
        <v>12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December</v>
      </c>
      <c r="V124" s="184"/>
      <c r="W124" s="179"/>
      <c r="X124" s="430">
        <f t="shared" ca="1" si="36"/>
        <v>42704</v>
      </c>
      <c r="Y124" s="568" t="str">
        <f t="shared" ca="1" si="33"/>
        <v>Wed. December , 2016</v>
      </c>
      <c r="Z124" s="431">
        <f t="shared" ca="1" si="24"/>
        <v>31</v>
      </c>
      <c r="AA124" s="432">
        <f t="shared" ca="1" si="25"/>
        <v>12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December</v>
      </c>
      <c r="V125" s="184"/>
      <c r="W125" s="179"/>
      <c r="X125" s="430">
        <f t="shared" ca="1" si="36"/>
        <v>42704</v>
      </c>
      <c r="Y125" s="568" t="str">
        <f t="shared" ca="1" si="33"/>
        <v>Wed. December , 2016</v>
      </c>
      <c r="Z125" s="431">
        <f t="shared" ca="1" si="24"/>
        <v>31</v>
      </c>
      <c r="AA125" s="432">
        <f t="shared" ca="1" si="25"/>
        <v>12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December</v>
      </c>
      <c r="V126" s="184"/>
      <c r="W126" s="179"/>
      <c r="X126" s="430">
        <f t="shared" ca="1" si="36"/>
        <v>42704</v>
      </c>
      <c r="Y126" s="568" t="str">
        <f t="shared" ca="1" si="33"/>
        <v>Wed. December , 2016</v>
      </c>
      <c r="Z126" s="431">
        <f t="shared" ca="1" si="24"/>
        <v>31</v>
      </c>
      <c r="AA126" s="432">
        <f t="shared" ca="1" si="25"/>
        <v>12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December</v>
      </c>
      <c r="V127" s="184"/>
      <c r="W127" s="179"/>
      <c r="X127" s="430">
        <f t="shared" ca="1" si="36"/>
        <v>42704</v>
      </c>
      <c r="Y127" s="568" t="str">
        <f t="shared" ca="1" si="33"/>
        <v>Wed. December , 2016</v>
      </c>
      <c r="Z127" s="431">
        <f t="shared" ca="1" si="24"/>
        <v>31</v>
      </c>
      <c r="AA127" s="432">
        <f t="shared" ca="1" si="25"/>
        <v>12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December</v>
      </c>
      <c r="V128" s="184"/>
      <c r="W128" s="179"/>
      <c r="X128" s="430">
        <f t="shared" ca="1" si="36"/>
        <v>42704</v>
      </c>
      <c r="Y128" s="568" t="str">
        <f t="shared" ca="1" si="33"/>
        <v>Wed. December , 2016</v>
      </c>
      <c r="Z128" s="431">
        <f t="shared" ca="1" si="24"/>
        <v>31</v>
      </c>
      <c r="AA128" s="432">
        <f t="shared" ca="1" si="25"/>
        <v>12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December</v>
      </c>
      <c r="V129" s="184"/>
      <c r="W129" s="179"/>
      <c r="X129" s="430">
        <f t="shared" ca="1" si="36"/>
        <v>42704</v>
      </c>
      <c r="Y129" s="568" t="str">
        <f t="shared" ca="1" si="33"/>
        <v>Wed. December , 2016</v>
      </c>
      <c r="Z129" s="431">
        <f t="shared" ca="1" si="24"/>
        <v>31</v>
      </c>
      <c r="AA129" s="432">
        <f t="shared" ca="1" si="25"/>
        <v>12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December</v>
      </c>
      <c r="V130" s="184"/>
      <c r="W130" s="179"/>
      <c r="X130" s="430">
        <f t="shared" ca="1" si="36"/>
        <v>42704</v>
      </c>
      <c r="Y130" s="568" t="str">
        <f t="shared" ca="1" si="33"/>
        <v>Wed. December , 2016</v>
      </c>
      <c r="Z130" s="431">
        <f t="shared" ca="1" si="24"/>
        <v>31</v>
      </c>
      <c r="AA130" s="432">
        <f t="shared" ca="1" si="25"/>
        <v>12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December</v>
      </c>
      <c r="V131" s="184"/>
      <c r="W131" s="179"/>
      <c r="X131" s="430">
        <f t="shared" ca="1" si="36"/>
        <v>42704</v>
      </c>
      <c r="Y131" s="568" t="str">
        <f t="shared" ca="1" si="33"/>
        <v>Wed. December , 2016</v>
      </c>
      <c r="Z131" s="431">
        <f t="shared" ca="1" si="24"/>
        <v>31</v>
      </c>
      <c r="AA131" s="432">
        <f t="shared" ca="1" si="25"/>
        <v>12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December</v>
      </c>
      <c r="V132" s="184"/>
      <c r="W132" s="179"/>
      <c r="X132" s="430">
        <f t="shared" ca="1" si="36"/>
        <v>42704</v>
      </c>
      <c r="Y132" s="568" t="str">
        <f t="shared" ca="1" si="33"/>
        <v>Wed. December , 2016</v>
      </c>
      <c r="Z132" s="431">
        <f t="shared" ca="1" si="24"/>
        <v>31</v>
      </c>
      <c r="AA132" s="432">
        <f t="shared" ca="1" si="25"/>
        <v>12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December</v>
      </c>
      <c r="V133" s="184"/>
      <c r="W133" s="179"/>
      <c r="X133" s="430">
        <f t="shared" ca="1" si="36"/>
        <v>42704</v>
      </c>
      <c r="Y133" s="568" t="str">
        <f t="shared" ca="1" si="33"/>
        <v>Wed. December , 2016</v>
      </c>
      <c r="Z133" s="431">
        <f t="shared" ca="1" si="24"/>
        <v>31</v>
      </c>
      <c r="AA133" s="432">
        <f t="shared" ca="1" si="25"/>
        <v>12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December</v>
      </c>
      <c r="V134" s="184"/>
      <c r="W134" s="179"/>
      <c r="X134" s="430">
        <f t="shared" ca="1" si="36"/>
        <v>42704</v>
      </c>
      <c r="Y134" s="568" t="str">
        <f t="shared" ca="1" si="33"/>
        <v>Wed. December , 2016</v>
      </c>
      <c r="Z134" s="431">
        <f t="shared" ca="1" si="24"/>
        <v>31</v>
      </c>
      <c r="AA134" s="432">
        <f t="shared" ca="1" si="25"/>
        <v>12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December</v>
      </c>
      <c r="V135" s="184"/>
      <c r="W135" s="179"/>
      <c r="X135" s="430">
        <f t="shared" ca="1" si="36"/>
        <v>42704</v>
      </c>
      <c r="Y135" s="568" t="str">
        <f t="shared" ca="1" si="33"/>
        <v>Wed. December , 2016</v>
      </c>
      <c r="Z135" s="431">
        <f t="shared" ca="1" si="24"/>
        <v>31</v>
      </c>
      <c r="AA135" s="432">
        <f t="shared" ca="1" si="25"/>
        <v>12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December</v>
      </c>
      <c r="V136" s="184"/>
      <c r="W136" s="179"/>
      <c r="X136" s="430">
        <f t="shared" ca="1" si="36"/>
        <v>42704</v>
      </c>
      <c r="Y136" s="568" t="str">
        <f t="shared" ca="1" si="33"/>
        <v>Wed. December , 2016</v>
      </c>
      <c r="Z136" s="431">
        <f t="shared" ca="1" si="24"/>
        <v>31</v>
      </c>
      <c r="AA136" s="432">
        <f t="shared" ca="1" si="25"/>
        <v>12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December</v>
      </c>
      <c r="V137" s="184"/>
      <c r="W137" s="179"/>
      <c r="X137" s="430">
        <f t="shared" ca="1" si="36"/>
        <v>42704</v>
      </c>
      <c r="Y137" s="568" t="str">
        <f t="shared" ca="1" si="33"/>
        <v>Wed. December , 2016</v>
      </c>
      <c r="Z137" s="431">
        <f t="shared" ca="1" si="24"/>
        <v>31</v>
      </c>
      <c r="AA137" s="432">
        <f t="shared" ca="1" si="25"/>
        <v>12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December</v>
      </c>
      <c r="V138" s="184"/>
      <c r="W138" s="179"/>
      <c r="X138" s="430">
        <f t="shared" ca="1" si="36"/>
        <v>42704</v>
      </c>
      <c r="Y138" s="568" t="str">
        <f t="shared" ca="1" si="33"/>
        <v>Wed. December , 2016</v>
      </c>
      <c r="Z138" s="431">
        <f t="shared" ca="1" si="24"/>
        <v>31</v>
      </c>
      <c r="AA138" s="432">
        <f t="shared" ca="1" si="25"/>
        <v>12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December</v>
      </c>
      <c r="V139" s="184"/>
      <c r="W139" s="179"/>
      <c r="X139" s="430">
        <f t="shared" ca="1" si="36"/>
        <v>42704</v>
      </c>
      <c r="Y139" s="568" t="str">
        <f t="shared" ca="1" si="33"/>
        <v>Wed. December , 2016</v>
      </c>
      <c r="Z139" s="431">
        <f t="shared" ca="1" si="24"/>
        <v>31</v>
      </c>
      <c r="AA139" s="432">
        <f t="shared" ca="1" si="25"/>
        <v>12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December</v>
      </c>
      <c r="V140" s="184"/>
      <c r="W140" s="179"/>
      <c r="X140" s="430">
        <f t="shared" ca="1" si="36"/>
        <v>42704</v>
      </c>
      <c r="Y140" s="568" t="str">
        <f t="shared" ca="1" si="33"/>
        <v>Wed. December , 2016</v>
      </c>
      <c r="Z140" s="431">
        <f t="shared" ca="1" si="24"/>
        <v>31</v>
      </c>
      <c r="AA140" s="432">
        <f t="shared" ca="1" si="25"/>
        <v>12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December</v>
      </c>
      <c r="V141" s="184"/>
      <c r="W141" s="179"/>
      <c r="X141" s="430">
        <f t="shared" ca="1" si="36"/>
        <v>42704</v>
      </c>
      <c r="Y141" s="568" t="str">
        <f t="shared" ca="1" si="33"/>
        <v>Wed. December , 2016</v>
      </c>
      <c r="Z141" s="431">
        <f t="shared" ca="1" si="24"/>
        <v>31</v>
      </c>
      <c r="AA141" s="432">
        <f t="shared" ca="1" si="25"/>
        <v>12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December</v>
      </c>
      <c r="V142" s="184"/>
      <c r="W142" s="179"/>
      <c r="X142" s="430">
        <f t="shared" ca="1" si="36"/>
        <v>42704</v>
      </c>
      <c r="Y142" s="568" t="str">
        <f t="shared" ca="1" si="33"/>
        <v>Wed. December , 2016</v>
      </c>
      <c r="Z142" s="431">
        <f t="shared" ca="1" si="24"/>
        <v>31</v>
      </c>
      <c r="AA142" s="432">
        <f t="shared" ca="1" si="25"/>
        <v>12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December</v>
      </c>
      <c r="V143" s="184"/>
      <c r="W143" s="179"/>
      <c r="X143" s="430">
        <f t="shared" ca="1" si="36"/>
        <v>42704</v>
      </c>
      <c r="Y143" s="568" t="str">
        <f t="shared" ca="1" si="33"/>
        <v>Wed. December , 2016</v>
      </c>
      <c r="Z143" s="431">
        <f t="shared" ca="1" si="24"/>
        <v>31</v>
      </c>
      <c r="AA143" s="432">
        <f t="shared" ca="1" si="25"/>
        <v>12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December</v>
      </c>
      <c r="V144" s="184"/>
      <c r="W144" s="179"/>
      <c r="X144" s="430">
        <f t="shared" ca="1" si="36"/>
        <v>42704</v>
      </c>
      <c r="Y144" s="568" t="str">
        <f t="shared" ca="1" si="33"/>
        <v>Wed. December , 2016</v>
      </c>
      <c r="Z144" s="431">
        <f t="shared" ca="1" si="24"/>
        <v>31</v>
      </c>
      <c r="AA144" s="432">
        <f t="shared" ca="1" si="25"/>
        <v>12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December</v>
      </c>
      <c r="V145" s="184"/>
      <c r="W145" s="179"/>
      <c r="X145" s="430">
        <f t="shared" ca="1" si="36"/>
        <v>42704</v>
      </c>
      <c r="Y145" s="568" t="str">
        <f t="shared" ca="1" si="33"/>
        <v>Wed. December , 2016</v>
      </c>
      <c r="Z145" s="431">
        <f t="shared" ca="1" si="24"/>
        <v>31</v>
      </c>
      <c r="AA145" s="432">
        <f t="shared" ca="1" si="25"/>
        <v>12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December</v>
      </c>
      <c r="V146" s="184"/>
      <c r="W146" s="179"/>
      <c r="X146" s="430">
        <f t="shared" ca="1" si="36"/>
        <v>42704</v>
      </c>
      <c r="Y146" s="568" t="str">
        <f t="shared" ca="1" si="33"/>
        <v>Wed. December , 2016</v>
      </c>
      <c r="Z146" s="431">
        <f t="shared" ca="1" si="24"/>
        <v>31</v>
      </c>
      <c r="AA146" s="432">
        <f t="shared" ca="1" si="25"/>
        <v>12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December</v>
      </c>
      <c r="V147" s="184"/>
      <c r="W147" s="179"/>
      <c r="X147" s="430">
        <f t="shared" ca="1" si="36"/>
        <v>42704</v>
      </c>
      <c r="Y147" s="568" t="str">
        <f t="shared" ca="1" si="33"/>
        <v>Wed. December , 2016</v>
      </c>
      <c r="Z147" s="431">
        <f t="shared" ca="1" si="24"/>
        <v>31</v>
      </c>
      <c r="AA147" s="432">
        <f t="shared" ca="1" si="25"/>
        <v>12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December</v>
      </c>
      <c r="V148" s="184"/>
      <c r="W148" s="179"/>
      <c r="X148" s="430">
        <f t="shared" ca="1" si="36"/>
        <v>42704</v>
      </c>
      <c r="Y148" s="568" t="str">
        <f t="shared" ca="1" si="33"/>
        <v>Wed. December , 2016</v>
      </c>
      <c r="Z148" s="431">
        <f t="shared" ref="Z148:Z194" ca="1" si="43">MIN(R148,$AF$5)</f>
        <v>31</v>
      </c>
      <c r="AA148" s="432">
        <f t="shared" ref="AA148:AA194" ca="1" si="44">$AD$6</f>
        <v>12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December</v>
      </c>
      <c r="V149" s="184"/>
      <c r="W149" s="179"/>
      <c r="X149" s="430">
        <f t="shared" ca="1" si="36"/>
        <v>42704</v>
      </c>
      <c r="Y149" s="568" t="str">
        <f t="shared" ref="Y149:Y194" ca="1" si="52">IF(Y143="f",T149&amp;". "&amp;" "&amp;R149&amp;" "&amp;U149&amp;" "&amp;$AE$7,T149&amp;". "&amp;U149&amp;" "&amp;R149&amp;", "&amp;$AE$7)</f>
        <v>Wed. December , 2016</v>
      </c>
      <c r="Z149" s="431">
        <f t="shared" ca="1" si="43"/>
        <v>31</v>
      </c>
      <c r="AA149" s="432">
        <f t="shared" ca="1" si="44"/>
        <v>12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December</v>
      </c>
      <c r="V150" s="184"/>
      <c r="W150" s="179"/>
      <c r="X150" s="430">
        <f t="shared" ref="X150:X194" ca="1" si="55">$AE$8+D150</f>
        <v>42704</v>
      </c>
      <c r="Y150" s="568" t="str">
        <f t="shared" ca="1" si="52"/>
        <v>Wed. December , 2016</v>
      </c>
      <c r="Z150" s="431">
        <f t="shared" ca="1" si="43"/>
        <v>31</v>
      </c>
      <c r="AA150" s="432">
        <f t="shared" ca="1" si="44"/>
        <v>12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December</v>
      </c>
      <c r="V151" s="184"/>
      <c r="W151" s="179"/>
      <c r="X151" s="430">
        <f t="shared" ca="1" si="55"/>
        <v>42704</v>
      </c>
      <c r="Y151" s="568" t="str">
        <f t="shared" ca="1" si="52"/>
        <v>Wed. December , 2016</v>
      </c>
      <c r="Z151" s="431">
        <f t="shared" ca="1" si="43"/>
        <v>31</v>
      </c>
      <c r="AA151" s="432">
        <f t="shared" ca="1" si="44"/>
        <v>12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December</v>
      </c>
      <c r="V152" s="184"/>
      <c r="W152" s="179"/>
      <c r="X152" s="430">
        <f t="shared" ca="1" si="55"/>
        <v>42704</v>
      </c>
      <c r="Y152" s="568" t="str">
        <f t="shared" ca="1" si="52"/>
        <v>Wed. December , 2016</v>
      </c>
      <c r="Z152" s="431">
        <f t="shared" ca="1" si="43"/>
        <v>31</v>
      </c>
      <c r="AA152" s="432">
        <f t="shared" ca="1" si="44"/>
        <v>12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December</v>
      </c>
      <c r="V153" s="184"/>
      <c r="W153" s="179"/>
      <c r="X153" s="430">
        <f t="shared" ca="1" si="55"/>
        <v>42704</v>
      </c>
      <c r="Y153" s="568" t="str">
        <f t="shared" ca="1" si="52"/>
        <v>Wed. December , 2016</v>
      </c>
      <c r="Z153" s="431">
        <f t="shared" ca="1" si="43"/>
        <v>31</v>
      </c>
      <c r="AA153" s="432">
        <f t="shared" ca="1" si="44"/>
        <v>12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December</v>
      </c>
      <c r="V154" s="184"/>
      <c r="W154" s="179"/>
      <c r="X154" s="430">
        <f t="shared" ca="1" si="55"/>
        <v>42704</v>
      </c>
      <c r="Y154" s="568" t="str">
        <f t="shared" ca="1" si="52"/>
        <v>Wed. December , 2016</v>
      </c>
      <c r="Z154" s="431">
        <f t="shared" ca="1" si="43"/>
        <v>31</v>
      </c>
      <c r="AA154" s="432">
        <f t="shared" ca="1" si="44"/>
        <v>12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December</v>
      </c>
      <c r="V155" s="184"/>
      <c r="W155" s="179"/>
      <c r="X155" s="430">
        <f t="shared" ca="1" si="55"/>
        <v>42704</v>
      </c>
      <c r="Y155" s="568" t="str">
        <f t="shared" ca="1" si="52"/>
        <v>Wed. December , 2016</v>
      </c>
      <c r="Z155" s="431">
        <f t="shared" ca="1" si="43"/>
        <v>31</v>
      </c>
      <c r="AA155" s="432">
        <f t="shared" ca="1" si="44"/>
        <v>12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December</v>
      </c>
      <c r="V156" s="184"/>
      <c r="W156" s="179"/>
      <c r="X156" s="430">
        <f t="shared" ca="1" si="55"/>
        <v>42704</v>
      </c>
      <c r="Y156" s="568" t="str">
        <f t="shared" ca="1" si="52"/>
        <v>Wed. December , 2016</v>
      </c>
      <c r="Z156" s="431">
        <f t="shared" ca="1" si="43"/>
        <v>31</v>
      </c>
      <c r="AA156" s="432">
        <f t="shared" ca="1" si="44"/>
        <v>12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December</v>
      </c>
      <c r="V157" s="184"/>
      <c r="W157" s="179"/>
      <c r="X157" s="430">
        <f t="shared" ca="1" si="55"/>
        <v>42704</v>
      </c>
      <c r="Y157" s="568" t="str">
        <f t="shared" ca="1" si="52"/>
        <v>Wed. December , 2016</v>
      </c>
      <c r="Z157" s="431">
        <f t="shared" ca="1" si="43"/>
        <v>31</v>
      </c>
      <c r="AA157" s="432">
        <f t="shared" ca="1" si="44"/>
        <v>12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December</v>
      </c>
      <c r="V158" s="184"/>
      <c r="W158" s="179"/>
      <c r="X158" s="430">
        <f t="shared" ca="1" si="55"/>
        <v>42704</v>
      </c>
      <c r="Y158" s="568" t="str">
        <f t="shared" ca="1" si="52"/>
        <v>Wed. December , 2016</v>
      </c>
      <c r="Z158" s="431">
        <f t="shared" ca="1" si="43"/>
        <v>31</v>
      </c>
      <c r="AA158" s="432">
        <f t="shared" ca="1" si="44"/>
        <v>12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December</v>
      </c>
      <c r="V159" s="184"/>
      <c r="W159" s="179"/>
      <c r="X159" s="430">
        <f t="shared" ca="1" si="55"/>
        <v>42704</v>
      </c>
      <c r="Y159" s="568" t="str">
        <f t="shared" ca="1" si="52"/>
        <v>Wed. December , 2016</v>
      </c>
      <c r="Z159" s="431">
        <f t="shared" ca="1" si="43"/>
        <v>31</v>
      </c>
      <c r="AA159" s="432">
        <f t="shared" ca="1" si="44"/>
        <v>12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December</v>
      </c>
      <c r="V160" s="184"/>
      <c r="W160" s="179"/>
      <c r="X160" s="430">
        <f t="shared" ca="1" si="55"/>
        <v>42704</v>
      </c>
      <c r="Y160" s="568" t="str">
        <f t="shared" ca="1" si="52"/>
        <v>Wed. December , 2016</v>
      </c>
      <c r="Z160" s="431">
        <f t="shared" ca="1" si="43"/>
        <v>31</v>
      </c>
      <c r="AA160" s="432">
        <f t="shared" ca="1" si="44"/>
        <v>12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December</v>
      </c>
      <c r="V161" s="184"/>
      <c r="W161" s="179"/>
      <c r="X161" s="430">
        <f t="shared" ca="1" si="55"/>
        <v>42704</v>
      </c>
      <c r="Y161" s="568" t="str">
        <f t="shared" ca="1" si="52"/>
        <v>Wed. December , 2016</v>
      </c>
      <c r="Z161" s="431">
        <f t="shared" ca="1" si="43"/>
        <v>31</v>
      </c>
      <c r="AA161" s="432">
        <f t="shared" ca="1" si="44"/>
        <v>12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December</v>
      </c>
      <c r="V162" s="184"/>
      <c r="W162" s="179"/>
      <c r="X162" s="430">
        <f t="shared" ca="1" si="55"/>
        <v>42704</v>
      </c>
      <c r="Y162" s="568" t="str">
        <f t="shared" ca="1" si="52"/>
        <v>Wed. December , 2016</v>
      </c>
      <c r="Z162" s="431">
        <f t="shared" ca="1" si="43"/>
        <v>31</v>
      </c>
      <c r="AA162" s="432">
        <f t="shared" ca="1" si="44"/>
        <v>12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December</v>
      </c>
      <c r="V163" s="184"/>
      <c r="W163" s="179"/>
      <c r="X163" s="430">
        <f t="shared" ca="1" si="55"/>
        <v>42704</v>
      </c>
      <c r="Y163" s="568" t="str">
        <f t="shared" ca="1" si="52"/>
        <v>Wed. December , 2016</v>
      </c>
      <c r="Z163" s="431">
        <f t="shared" ca="1" si="43"/>
        <v>31</v>
      </c>
      <c r="AA163" s="432">
        <f t="shared" ca="1" si="44"/>
        <v>12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December</v>
      </c>
      <c r="V164" s="184"/>
      <c r="W164" s="179"/>
      <c r="X164" s="430">
        <f t="shared" ca="1" si="55"/>
        <v>42704</v>
      </c>
      <c r="Y164" s="568" t="str">
        <f t="shared" ca="1" si="52"/>
        <v>Wed. December , 2016</v>
      </c>
      <c r="Z164" s="431">
        <f t="shared" ca="1" si="43"/>
        <v>31</v>
      </c>
      <c r="AA164" s="432">
        <f t="shared" ca="1" si="44"/>
        <v>12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December</v>
      </c>
      <c r="V165" s="184"/>
      <c r="W165" s="179"/>
      <c r="X165" s="430">
        <f t="shared" ca="1" si="55"/>
        <v>42704</v>
      </c>
      <c r="Y165" s="568" t="str">
        <f t="shared" ca="1" si="52"/>
        <v>Wed. December , 2016</v>
      </c>
      <c r="Z165" s="431">
        <f t="shared" ca="1" si="43"/>
        <v>31</v>
      </c>
      <c r="AA165" s="432">
        <f t="shared" ca="1" si="44"/>
        <v>12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December</v>
      </c>
      <c r="V166" s="184"/>
      <c r="W166" s="179"/>
      <c r="X166" s="430">
        <f t="shared" ca="1" si="55"/>
        <v>42704</v>
      </c>
      <c r="Y166" s="568" t="str">
        <f t="shared" ca="1" si="52"/>
        <v>Wed. December , 2016</v>
      </c>
      <c r="Z166" s="431">
        <f t="shared" ca="1" si="43"/>
        <v>31</v>
      </c>
      <c r="AA166" s="432">
        <f t="shared" ca="1" si="44"/>
        <v>12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December</v>
      </c>
      <c r="V167" s="184"/>
      <c r="W167" s="179"/>
      <c r="X167" s="430">
        <f t="shared" ca="1" si="55"/>
        <v>42704</v>
      </c>
      <c r="Y167" s="568" t="str">
        <f t="shared" ca="1" si="52"/>
        <v>Wed. December , 2016</v>
      </c>
      <c r="Z167" s="431">
        <f t="shared" ca="1" si="43"/>
        <v>31</v>
      </c>
      <c r="AA167" s="432">
        <f t="shared" ca="1" si="44"/>
        <v>12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December</v>
      </c>
      <c r="V168" s="184"/>
      <c r="W168" s="179"/>
      <c r="X168" s="430">
        <f t="shared" ca="1" si="55"/>
        <v>42704</v>
      </c>
      <c r="Y168" s="568" t="str">
        <f t="shared" ca="1" si="52"/>
        <v>Wed. December , 2016</v>
      </c>
      <c r="Z168" s="431">
        <f t="shared" ca="1" si="43"/>
        <v>31</v>
      </c>
      <c r="AA168" s="432">
        <f t="shared" ca="1" si="44"/>
        <v>12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December</v>
      </c>
      <c r="V169" s="184"/>
      <c r="W169" s="179"/>
      <c r="X169" s="430">
        <f t="shared" ca="1" si="55"/>
        <v>42704</v>
      </c>
      <c r="Y169" s="568" t="str">
        <f t="shared" ca="1" si="52"/>
        <v>Wed. December , 2016</v>
      </c>
      <c r="Z169" s="431">
        <f t="shared" ca="1" si="43"/>
        <v>31</v>
      </c>
      <c r="AA169" s="432">
        <f t="shared" ca="1" si="44"/>
        <v>12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December</v>
      </c>
      <c r="V170" s="184"/>
      <c r="W170" s="179"/>
      <c r="X170" s="430">
        <f t="shared" ca="1" si="55"/>
        <v>42704</v>
      </c>
      <c r="Y170" s="568" t="str">
        <f t="shared" ca="1" si="52"/>
        <v>Wed. December , 2016</v>
      </c>
      <c r="Z170" s="431">
        <f t="shared" ca="1" si="43"/>
        <v>31</v>
      </c>
      <c r="AA170" s="432">
        <f t="shared" ca="1" si="44"/>
        <v>12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December</v>
      </c>
      <c r="V171" s="184"/>
      <c r="W171" s="179"/>
      <c r="X171" s="430">
        <f t="shared" ca="1" si="55"/>
        <v>42704</v>
      </c>
      <c r="Y171" s="568" t="str">
        <f t="shared" ca="1" si="52"/>
        <v>Wed. December , 2016</v>
      </c>
      <c r="Z171" s="431">
        <f t="shared" ca="1" si="43"/>
        <v>31</v>
      </c>
      <c r="AA171" s="432">
        <f t="shared" ca="1" si="44"/>
        <v>12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December</v>
      </c>
      <c r="V172" s="184"/>
      <c r="W172" s="179"/>
      <c r="X172" s="430">
        <f t="shared" ca="1" si="55"/>
        <v>42704</v>
      </c>
      <c r="Y172" s="568" t="str">
        <f t="shared" ca="1" si="52"/>
        <v>Wed. December , 2016</v>
      </c>
      <c r="Z172" s="431">
        <f t="shared" ca="1" si="43"/>
        <v>31</v>
      </c>
      <c r="AA172" s="432">
        <f t="shared" ca="1" si="44"/>
        <v>12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December</v>
      </c>
      <c r="V173" s="184"/>
      <c r="W173" s="179"/>
      <c r="X173" s="430">
        <f t="shared" ca="1" si="55"/>
        <v>42704</v>
      </c>
      <c r="Y173" s="568" t="str">
        <f t="shared" ca="1" si="52"/>
        <v>Wed. December , 2016</v>
      </c>
      <c r="Z173" s="431">
        <f t="shared" ca="1" si="43"/>
        <v>31</v>
      </c>
      <c r="AA173" s="432">
        <f t="shared" ca="1" si="44"/>
        <v>12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December</v>
      </c>
      <c r="V174" s="184"/>
      <c r="W174" s="179"/>
      <c r="X174" s="430">
        <f t="shared" ca="1" si="55"/>
        <v>42704</v>
      </c>
      <c r="Y174" s="568" t="str">
        <f t="shared" ca="1" si="52"/>
        <v>Wed. December , 2016</v>
      </c>
      <c r="Z174" s="431">
        <f t="shared" ca="1" si="43"/>
        <v>31</v>
      </c>
      <c r="AA174" s="432">
        <f t="shared" ca="1" si="44"/>
        <v>12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December</v>
      </c>
      <c r="V175" s="184"/>
      <c r="W175" s="179"/>
      <c r="X175" s="430">
        <f t="shared" ca="1" si="55"/>
        <v>42704</v>
      </c>
      <c r="Y175" s="568" t="str">
        <f t="shared" ca="1" si="52"/>
        <v>Wed. December , 2016</v>
      </c>
      <c r="Z175" s="431">
        <f t="shared" ca="1" si="43"/>
        <v>31</v>
      </c>
      <c r="AA175" s="432">
        <f t="shared" ca="1" si="44"/>
        <v>12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December</v>
      </c>
      <c r="V176" s="184"/>
      <c r="W176" s="179"/>
      <c r="X176" s="430">
        <f t="shared" ca="1" si="55"/>
        <v>42704</v>
      </c>
      <c r="Y176" s="568" t="str">
        <f t="shared" ca="1" si="52"/>
        <v>Wed. December , 2016</v>
      </c>
      <c r="Z176" s="431">
        <f t="shared" ca="1" si="43"/>
        <v>31</v>
      </c>
      <c r="AA176" s="432">
        <f t="shared" ca="1" si="44"/>
        <v>12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December</v>
      </c>
      <c r="V177" s="184"/>
      <c r="W177" s="179"/>
      <c r="X177" s="430">
        <f t="shared" ca="1" si="55"/>
        <v>42704</v>
      </c>
      <c r="Y177" s="568" t="str">
        <f t="shared" ca="1" si="52"/>
        <v>Wed. December , 2016</v>
      </c>
      <c r="Z177" s="431">
        <f t="shared" ca="1" si="43"/>
        <v>31</v>
      </c>
      <c r="AA177" s="432">
        <f t="shared" ca="1" si="44"/>
        <v>12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December</v>
      </c>
      <c r="V178" s="184"/>
      <c r="W178" s="179"/>
      <c r="X178" s="430">
        <f t="shared" ca="1" si="55"/>
        <v>42704</v>
      </c>
      <c r="Y178" s="568" t="str">
        <f t="shared" ca="1" si="52"/>
        <v>Wed. December , 2016</v>
      </c>
      <c r="Z178" s="431">
        <f t="shared" ca="1" si="43"/>
        <v>31</v>
      </c>
      <c r="AA178" s="432">
        <f t="shared" ca="1" si="44"/>
        <v>12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December</v>
      </c>
      <c r="V179" s="184"/>
      <c r="W179" s="179"/>
      <c r="X179" s="430">
        <f t="shared" ca="1" si="55"/>
        <v>42704</v>
      </c>
      <c r="Y179" s="568" t="str">
        <f t="shared" ca="1" si="52"/>
        <v>Wed. December , 2016</v>
      </c>
      <c r="Z179" s="431">
        <f t="shared" ca="1" si="43"/>
        <v>31</v>
      </c>
      <c r="AA179" s="432">
        <f t="shared" ca="1" si="44"/>
        <v>12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December</v>
      </c>
      <c r="V180" s="184"/>
      <c r="W180" s="179"/>
      <c r="X180" s="430">
        <f t="shared" ca="1" si="55"/>
        <v>42704</v>
      </c>
      <c r="Y180" s="568" t="str">
        <f t="shared" ca="1" si="52"/>
        <v>Wed. December , 2016</v>
      </c>
      <c r="Z180" s="431">
        <f t="shared" ca="1" si="43"/>
        <v>31</v>
      </c>
      <c r="AA180" s="432">
        <f t="shared" ca="1" si="44"/>
        <v>12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December</v>
      </c>
      <c r="V181" s="184"/>
      <c r="W181" s="179"/>
      <c r="X181" s="430">
        <f t="shared" ca="1" si="55"/>
        <v>42704</v>
      </c>
      <c r="Y181" s="568" t="str">
        <f t="shared" ca="1" si="52"/>
        <v>Wed. December , 2016</v>
      </c>
      <c r="Z181" s="431">
        <f t="shared" ca="1" si="43"/>
        <v>31</v>
      </c>
      <c r="AA181" s="432">
        <f t="shared" ca="1" si="44"/>
        <v>12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December</v>
      </c>
      <c r="V182" s="184"/>
      <c r="W182" s="179"/>
      <c r="X182" s="430">
        <f t="shared" ca="1" si="55"/>
        <v>42704</v>
      </c>
      <c r="Y182" s="568" t="str">
        <f t="shared" ca="1" si="52"/>
        <v>Wed. December , 2016</v>
      </c>
      <c r="Z182" s="431">
        <f t="shared" ca="1" si="43"/>
        <v>31</v>
      </c>
      <c r="AA182" s="432">
        <f t="shared" ca="1" si="44"/>
        <v>12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December</v>
      </c>
      <c r="V183" s="184"/>
      <c r="W183" s="179"/>
      <c r="X183" s="430">
        <f t="shared" ca="1" si="55"/>
        <v>42704</v>
      </c>
      <c r="Y183" s="568" t="str">
        <f t="shared" ca="1" si="52"/>
        <v>Wed. December , 2016</v>
      </c>
      <c r="Z183" s="431">
        <f t="shared" ca="1" si="43"/>
        <v>31</v>
      </c>
      <c r="AA183" s="432">
        <f t="shared" ca="1" si="44"/>
        <v>12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December</v>
      </c>
      <c r="V184" s="184"/>
      <c r="W184" s="179"/>
      <c r="X184" s="430">
        <f t="shared" ca="1" si="55"/>
        <v>42704</v>
      </c>
      <c r="Y184" s="568" t="str">
        <f t="shared" ca="1" si="52"/>
        <v>Wed. December , 2016</v>
      </c>
      <c r="Z184" s="431">
        <f t="shared" ca="1" si="43"/>
        <v>31</v>
      </c>
      <c r="AA184" s="432">
        <f t="shared" ca="1" si="44"/>
        <v>12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December</v>
      </c>
      <c r="V185" s="184"/>
      <c r="W185" s="179"/>
      <c r="X185" s="430">
        <f t="shared" ca="1" si="55"/>
        <v>42704</v>
      </c>
      <c r="Y185" s="568" t="str">
        <f t="shared" ca="1" si="52"/>
        <v>Wed. December , 2016</v>
      </c>
      <c r="Z185" s="431">
        <f t="shared" ca="1" si="43"/>
        <v>31</v>
      </c>
      <c r="AA185" s="432">
        <f t="shared" ca="1" si="44"/>
        <v>12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December</v>
      </c>
      <c r="V186" s="184"/>
      <c r="W186" s="179"/>
      <c r="X186" s="430">
        <f t="shared" ca="1" si="55"/>
        <v>42704</v>
      </c>
      <c r="Y186" s="568" t="str">
        <f t="shared" ca="1" si="52"/>
        <v>Wed. December , 2016</v>
      </c>
      <c r="Z186" s="431">
        <f t="shared" ca="1" si="43"/>
        <v>31</v>
      </c>
      <c r="AA186" s="432">
        <f t="shared" ca="1" si="44"/>
        <v>12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December</v>
      </c>
      <c r="V187" s="184"/>
      <c r="W187" s="179"/>
      <c r="X187" s="430">
        <f t="shared" ca="1" si="55"/>
        <v>42704</v>
      </c>
      <c r="Y187" s="568" t="str">
        <f t="shared" ca="1" si="52"/>
        <v>Wed. December , 2016</v>
      </c>
      <c r="Z187" s="431">
        <f t="shared" ca="1" si="43"/>
        <v>31</v>
      </c>
      <c r="AA187" s="432">
        <f t="shared" ca="1" si="44"/>
        <v>12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December</v>
      </c>
      <c r="V188" s="184"/>
      <c r="W188" s="179"/>
      <c r="X188" s="430">
        <f t="shared" ca="1" si="55"/>
        <v>42704</v>
      </c>
      <c r="Y188" s="568" t="str">
        <f t="shared" ca="1" si="52"/>
        <v>Wed. December , 2016</v>
      </c>
      <c r="Z188" s="431">
        <f t="shared" ca="1" si="43"/>
        <v>31</v>
      </c>
      <c r="AA188" s="432">
        <f t="shared" ca="1" si="44"/>
        <v>12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December</v>
      </c>
      <c r="V189" s="184"/>
      <c r="W189" s="179"/>
      <c r="X189" s="430">
        <f t="shared" ca="1" si="55"/>
        <v>42704</v>
      </c>
      <c r="Y189" s="568" t="str">
        <f t="shared" ca="1" si="52"/>
        <v>Wed. December , 2016</v>
      </c>
      <c r="Z189" s="431">
        <f t="shared" ca="1" si="43"/>
        <v>31</v>
      </c>
      <c r="AA189" s="432">
        <f t="shared" ca="1" si="44"/>
        <v>12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December</v>
      </c>
      <c r="V190" s="184"/>
      <c r="W190" s="179"/>
      <c r="X190" s="430">
        <f t="shared" ca="1" si="55"/>
        <v>42704</v>
      </c>
      <c r="Y190" s="568" t="str">
        <f t="shared" ca="1" si="52"/>
        <v>Wed. December , 2016</v>
      </c>
      <c r="Z190" s="431">
        <f t="shared" ca="1" si="43"/>
        <v>31</v>
      </c>
      <c r="AA190" s="432">
        <f t="shared" ca="1" si="44"/>
        <v>12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December</v>
      </c>
      <c r="V191" s="184"/>
      <c r="W191" s="179"/>
      <c r="X191" s="430">
        <f t="shared" ca="1" si="55"/>
        <v>42704</v>
      </c>
      <c r="Y191" s="568" t="str">
        <f t="shared" ca="1" si="52"/>
        <v>Wed. December , 2016</v>
      </c>
      <c r="Z191" s="431">
        <f t="shared" ca="1" si="43"/>
        <v>31</v>
      </c>
      <c r="AA191" s="432">
        <f t="shared" ca="1" si="44"/>
        <v>12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December</v>
      </c>
      <c r="V192" s="184"/>
      <c r="W192" s="179"/>
      <c r="X192" s="430">
        <f t="shared" ca="1" si="55"/>
        <v>42704</v>
      </c>
      <c r="Y192" s="568" t="str">
        <f t="shared" ca="1" si="52"/>
        <v>Wed. December , 2016</v>
      </c>
      <c r="Z192" s="431">
        <f t="shared" ca="1" si="43"/>
        <v>31</v>
      </c>
      <c r="AA192" s="432">
        <f t="shared" ca="1" si="44"/>
        <v>12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December</v>
      </c>
      <c r="V193" s="184"/>
      <c r="W193" s="179"/>
      <c r="X193" s="430">
        <f t="shared" ca="1" si="55"/>
        <v>42704</v>
      </c>
      <c r="Y193" s="568" t="str">
        <f t="shared" ca="1" si="52"/>
        <v>Wed. December , 2016</v>
      </c>
      <c r="Z193" s="431">
        <f t="shared" ca="1" si="43"/>
        <v>31</v>
      </c>
      <c r="AA193" s="432">
        <f t="shared" ca="1" si="44"/>
        <v>12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December</v>
      </c>
      <c r="V194" s="184"/>
      <c r="W194" s="179"/>
      <c r="X194" s="430">
        <f t="shared" ca="1" si="55"/>
        <v>42704</v>
      </c>
      <c r="Y194" s="568" t="str">
        <f t="shared" ca="1" si="52"/>
        <v>Wed. December , 2016</v>
      </c>
      <c r="Z194" s="431">
        <f t="shared" ca="1" si="43"/>
        <v>31</v>
      </c>
      <c r="AA194" s="432">
        <f t="shared" ca="1" si="44"/>
        <v>12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AU18:AU19"/>
    <mergeCell ref="BJ17:BJ19"/>
    <mergeCell ref="AQ8:AQ19"/>
    <mergeCell ref="P16:P17"/>
    <mergeCell ref="AV18:AV19"/>
    <mergeCell ref="BK17:BK19"/>
    <mergeCell ref="BE20:BF20"/>
    <mergeCell ref="AW17:AW19"/>
    <mergeCell ref="BE17:BG17"/>
    <mergeCell ref="BH17:BH19"/>
    <mergeCell ref="BI17:BI19"/>
    <mergeCell ref="B5:G5"/>
    <mergeCell ref="H5:J5"/>
    <mergeCell ref="C9:D9"/>
    <mergeCell ref="K5:R5"/>
    <mergeCell ref="K6:N6"/>
    <mergeCell ref="O6:R6"/>
    <mergeCell ref="B7:F7"/>
    <mergeCell ref="C8:D8"/>
    <mergeCell ref="E8:F8"/>
    <mergeCell ref="T1:AC1"/>
    <mergeCell ref="T2:AG2"/>
    <mergeCell ref="B3:M4"/>
    <mergeCell ref="N4:R4"/>
    <mergeCell ref="N2:P2"/>
    <mergeCell ref="N3:P3"/>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s>
  <phoneticPr fontId="4" type="noConversion"/>
  <conditionalFormatting sqref="H21:J194">
    <cfRule type="expression" dxfId="91" priority="5" stopIfTrue="1">
      <formula>($D20=$D21)</formula>
    </cfRule>
  </conditionalFormatting>
  <conditionalFormatting sqref="AC20:AE194 AK20:AK194 AQ20:AR194 U18 X20:Z194">
    <cfRule type="cellIs" dxfId="90" priority="6" stopIfTrue="1" operator="notEqual">
      <formula>U17</formula>
    </cfRule>
  </conditionalFormatting>
  <conditionalFormatting sqref="B20:B194">
    <cfRule type="expression" dxfId="89" priority="7" stopIfTrue="1">
      <formula>($G20="- -")</formula>
    </cfRule>
  </conditionalFormatting>
  <conditionalFormatting sqref="BI10:BI12 BF11:BF12">
    <cfRule type="expression" dxfId="88" priority="8" stopIfTrue="1">
      <formula>LEN($AA9)&gt;4</formula>
    </cfRule>
    <cfRule type="expression" dxfId="87" priority="9" stopIfTrue="1">
      <formula>(LEN($C$9)=0)</formula>
    </cfRule>
  </conditionalFormatting>
  <conditionalFormatting sqref="BJ10:BN12">
    <cfRule type="expression" dxfId="86" priority="10" stopIfTrue="1">
      <formula>LEN($AA9)&gt;4</formula>
    </cfRule>
    <cfRule type="expression" dxfId="85" priority="11" stopIfTrue="1">
      <formula>(LEN(E$9)=0)</formula>
    </cfRule>
  </conditionalFormatting>
  <conditionalFormatting sqref="R20:R194">
    <cfRule type="expression" dxfId="84" priority="12" stopIfTrue="1">
      <formula>OR($G20=$G19,$D20=$D19)</formula>
    </cfRule>
    <cfRule type="expression" dxfId="83" priority="13" stopIfTrue="1">
      <formula>"ND($G21&lt;&gt;""- -"",$G21&lt;&gt;TEXT(X21,""Dddd, Mmmm dd, Yyyy""))"</formula>
    </cfRule>
    <cfRule type="expression" dxfId="82" priority="14" stopIfTrue="1">
      <formula>($AI20=1)</formula>
    </cfRule>
  </conditionalFormatting>
  <conditionalFormatting sqref="C20:C194">
    <cfRule type="expression" dxfId="81" priority="15" stopIfTrue="1">
      <formula>($X$16=$X$14)</formula>
    </cfRule>
    <cfRule type="expression" dxfId="80" priority="16" stopIfTrue="1">
      <formula>($AV20=1)</formula>
    </cfRule>
    <cfRule type="expression" dxfId="79" priority="17" stopIfTrue="1">
      <formula>AND(D20=1+D19,G20=X20)</formula>
    </cfRule>
  </conditionalFormatting>
  <conditionalFormatting sqref="D20">
    <cfRule type="expression" dxfId="78" priority="18" stopIfTrue="1">
      <formula>OR($G20=$G19,$D20=$D19)</formula>
    </cfRule>
    <cfRule type="expression" dxfId="77" priority="19" stopIfTrue="1">
      <formula>AND($G20&lt;&gt;"- -",$G20&lt;&gt;$Y20)</formula>
    </cfRule>
    <cfRule type="expression" dxfId="76" priority="20" stopIfTrue="1">
      <formula>($AI20=1)</formula>
    </cfRule>
  </conditionalFormatting>
  <conditionalFormatting sqref="E20:G20">
    <cfRule type="expression" dxfId="75" priority="21" stopIfTrue="1">
      <formula>OR($G20=$G19,$D20=$D19)</formula>
    </cfRule>
    <cfRule type="expression" dxfId="74" priority="22" stopIfTrue="1">
      <formula>AND($G20&lt;&gt;"- -",$G20&lt;&gt;$Y20)</formula>
    </cfRule>
    <cfRule type="expression" dxfId="73" priority="23" stopIfTrue="1">
      <formula>($AI20+$AX20&gt;0)</formula>
    </cfRule>
  </conditionalFormatting>
  <conditionalFormatting sqref="V5:V7 U6:U7 J6">
    <cfRule type="expression" dxfId="72" priority="24" stopIfTrue="1">
      <formula>OR($AC$7,$AC$6,#REF!)</formula>
    </cfRule>
  </conditionalFormatting>
  <conditionalFormatting sqref="U5">
    <cfRule type="expression" dxfId="71" priority="25" stopIfTrue="1">
      <formula>OR($AC$7,$AC$6)</formula>
    </cfRule>
  </conditionalFormatting>
  <conditionalFormatting sqref="V19">
    <cfRule type="cellIs" dxfId="70" priority="26" stopIfTrue="1" operator="equal">
      <formula>1</formula>
    </cfRule>
  </conditionalFormatting>
  <conditionalFormatting sqref="BJ13:BN13 R16:R17">
    <cfRule type="cellIs" dxfId="69" priority="27" stopIfTrue="1" operator="equal">
      <formula>0</formula>
    </cfRule>
  </conditionalFormatting>
  <conditionalFormatting sqref="AP20:AP194">
    <cfRule type="cellIs" dxfId="68" priority="28" stopIfTrue="1" operator="lessThan">
      <formula>999</formula>
    </cfRule>
  </conditionalFormatting>
  <conditionalFormatting sqref="BE19:BF19 K18:L18">
    <cfRule type="expression" dxfId="67" priority="29" stopIfTrue="1">
      <formula>($K$19=$AL$7)</formula>
    </cfRule>
  </conditionalFormatting>
  <conditionalFormatting sqref="BE20:BF20">
    <cfRule type="expression" dxfId="66" priority="30" stopIfTrue="1">
      <formula>($K$19=$AL$7)</formula>
    </cfRule>
  </conditionalFormatting>
  <conditionalFormatting sqref="AB7">
    <cfRule type="expression" dxfId="65" priority="31" stopIfTrue="1">
      <formula>$AC$7</formula>
    </cfRule>
  </conditionalFormatting>
  <conditionalFormatting sqref="AB6">
    <cfRule type="expression" dxfId="64" priority="32" stopIfTrue="1">
      <formula>$AC$6</formula>
    </cfRule>
  </conditionalFormatting>
  <conditionalFormatting sqref="AK5:BO6">
    <cfRule type="cellIs" dxfId="63" priority="33" stopIfTrue="1" operator="equal">
      <formula>0</formula>
    </cfRule>
  </conditionalFormatting>
  <conditionalFormatting sqref="AJ16:AJ17 AJ20:AJ194">
    <cfRule type="cellIs" dxfId="62" priority="34" stopIfTrue="1" operator="greaterThan">
      <formula>0</formula>
    </cfRule>
  </conditionalFormatting>
  <conditionalFormatting sqref="AF20:AG194">
    <cfRule type="cellIs" dxfId="61" priority="35" stopIfTrue="1" operator="greaterThan">
      <formula>1</formula>
    </cfRule>
  </conditionalFormatting>
  <conditionalFormatting sqref="AV20:AV194">
    <cfRule type="cellIs" dxfId="60" priority="36" stopIfTrue="1" operator="equal">
      <formula>1</formula>
    </cfRule>
  </conditionalFormatting>
  <conditionalFormatting sqref="AU20:AU194">
    <cfRule type="expression" dxfId="59" priority="37" stopIfTrue="1">
      <formula>LEN(AU20)&gt;2</formula>
    </cfRule>
  </conditionalFormatting>
  <conditionalFormatting sqref="AK2:BO2">
    <cfRule type="cellIs" dxfId="58" priority="38" stopIfTrue="1" operator="equal">
      <formula>0</formula>
    </cfRule>
  </conditionalFormatting>
  <conditionalFormatting sqref="D18:G19">
    <cfRule type="expression" dxfId="57" priority="39" stopIfTrue="1">
      <formula>($AB$16&lt;2)</formula>
    </cfRule>
  </conditionalFormatting>
  <conditionalFormatting sqref="B18">
    <cfRule type="expression" dxfId="56" priority="40" stopIfTrue="1">
      <formula>(B18&gt;DATE(2000+$Y$2,$AA$21+1,1)-DATE(2000+$Y$2,$AA$21,1))</formula>
    </cfRule>
  </conditionalFormatting>
  <conditionalFormatting sqref="U201:AB201">
    <cfRule type="expression" dxfId="55" priority="41" stopIfTrue="1">
      <formula>(LEN($X$11)&gt;4)</formula>
    </cfRule>
  </conditionalFormatting>
  <conditionalFormatting sqref="N19:Q19 BH20:BK20">
    <cfRule type="cellIs" dxfId="54" priority="42" stopIfTrue="1" operator="equal">
      <formula>0</formula>
    </cfRule>
    <cfRule type="expression" dxfId="53" priority="43" stopIfTrue="1">
      <formula>($AJ$2=$AF$5)</formula>
    </cfRule>
  </conditionalFormatting>
  <conditionalFormatting sqref="M19 BG20">
    <cfRule type="cellIs" dxfId="52" priority="44" stopIfTrue="1" operator="equal">
      <formula>0</formula>
    </cfRule>
    <cfRule type="expression" dxfId="51" priority="45" stopIfTrue="1">
      <formula>($AJ$2=$AF$5)</formula>
    </cfRule>
  </conditionalFormatting>
  <conditionalFormatting sqref="C17">
    <cfRule type="cellIs" dxfId="50" priority="46" stopIfTrue="1" operator="equal">
      <formula>"X"</formula>
    </cfRule>
  </conditionalFormatting>
  <conditionalFormatting sqref="B16:J16">
    <cfRule type="expression" dxfId="49" priority="47" stopIfTrue="1">
      <formula>AND($AJ$2=$AF$5,$X$16=$X$13)</formula>
    </cfRule>
  </conditionalFormatting>
  <conditionalFormatting sqref="AW20:AW194">
    <cfRule type="cellIs" dxfId="48" priority="48" stopIfTrue="1" operator="equal">
      <formula>0</formula>
    </cfRule>
  </conditionalFormatting>
  <conditionalFormatting sqref="AB20:AB194">
    <cfRule type="cellIs" dxfId="47" priority="49" stopIfTrue="1" operator="greaterThan">
      <formula>0</formula>
    </cfRule>
    <cfRule type="cellIs" dxfId="46" priority="50" stopIfTrue="1" operator="lessThan">
      <formula>0</formula>
    </cfRule>
  </conditionalFormatting>
  <conditionalFormatting sqref="J7">
    <cfRule type="cellIs" dxfId="45" priority="51" stopIfTrue="1" operator="lessThan">
      <formula>0</formula>
    </cfRule>
  </conditionalFormatting>
  <conditionalFormatting sqref="N20:Q194">
    <cfRule type="expression" dxfId="44" priority="52" stopIfTrue="1">
      <formula>OR($AW20=0,$AV20=1,$AG20=99,$AJ$2=$AF$5)</formula>
    </cfRule>
  </conditionalFormatting>
  <conditionalFormatting sqref="M20:M194">
    <cfRule type="expression" dxfId="43" priority="53" stopIfTrue="1">
      <formula>OR($AJ$2=$AF$5,$AW20=0,$AV20=1,$AG20=99)</formula>
    </cfRule>
    <cfRule type="cellIs" dxfId="42" priority="54" stopIfTrue="1" operator="lessThan">
      <formula>0</formula>
    </cfRule>
    <cfRule type="expression" dxfId="41" priority="55" stopIfTrue="1">
      <formula>($D19=$D20)</formula>
    </cfRule>
  </conditionalFormatting>
  <conditionalFormatting sqref="BM20:BN194">
    <cfRule type="cellIs" dxfId="40" priority="56" stopIfTrue="1" operator="notEqual">
      <formula>1</formula>
    </cfRule>
  </conditionalFormatting>
  <conditionalFormatting sqref="L35:L194">
    <cfRule type="expression" dxfId="39" priority="57" stopIfTrue="1">
      <formula>OR($AJ$2=$AF$5,$AW35=0,$AV35=1,$AG35=99)</formula>
    </cfRule>
    <cfRule type="expression" dxfId="38" priority="58" stopIfTrue="1">
      <formula>AND(ISNUMBER(L35),OR(AND(L35&lt;K34,B35&gt;1),K35&gt;L35,$BN35&lt;&gt;1))</formula>
    </cfRule>
  </conditionalFormatting>
  <conditionalFormatting sqref="K35:K194">
    <cfRule type="expression" dxfId="37" priority="59" stopIfTrue="1">
      <formula>OR($AJ$2=$AF$5,$AW35=0,$AV35=1,$AG35=99)</formula>
    </cfRule>
    <cfRule type="expression" dxfId="36" priority="60" stopIfTrue="1">
      <formula>AND(ISNUMBER(K35),OR(K35&lt;L34,K35&gt;L35,$BM35&lt;&gt;1))</formula>
    </cfRule>
  </conditionalFormatting>
  <conditionalFormatting sqref="B13:B15">
    <cfRule type="expression" dxfId="35" priority="61" stopIfTrue="1">
      <formula>AND($AJ$2=$AF$5,$X$16=$X$13)</formula>
    </cfRule>
  </conditionalFormatting>
  <conditionalFormatting sqref="D21:D194">
    <cfRule type="expression" dxfId="34" priority="62" stopIfTrue="1">
      <formula>OR($G21=$G20,$D21=$D20)</formula>
    </cfRule>
    <cfRule type="expression" dxfId="33" priority="63" stopIfTrue="1">
      <formula>AND($G21&lt;&gt;"- -",$G21&lt;&gt;$Y21)</formula>
    </cfRule>
    <cfRule type="expression" dxfId="32" priority="64" stopIfTrue="1">
      <formula>($AI21=1)</formula>
    </cfRule>
  </conditionalFormatting>
  <conditionalFormatting sqref="E21:G194">
    <cfRule type="expression" dxfId="31" priority="65" stopIfTrue="1">
      <formula>OR($G21=$G20,$D21=$D20)</formula>
    </cfRule>
    <cfRule type="expression" dxfId="30" priority="66" stopIfTrue="1">
      <formula>AND($G21&lt;&gt;"- -",$G21&lt;&gt;$Y21)</formula>
    </cfRule>
    <cfRule type="expression" dxfId="29" priority="67" stopIfTrue="1">
      <formula>($AI21+$AX21&gt;0)</formula>
    </cfRule>
  </conditionalFormatting>
  <conditionalFormatting sqref="L20:L34">
    <cfRule type="expression" dxfId="28" priority="68" stopIfTrue="1">
      <formula>OR($AJ$2=$AF$5,$AW20=0,$AV20=1,$AG20=99)</formula>
    </cfRule>
    <cfRule type="expression" dxfId="27" priority="69" stopIfTrue="1">
      <formula>AND(ISNUMBER(L20),OR(AND(L20&lt;K19,B20&gt;1),K20&gt;L20))</formula>
    </cfRule>
  </conditionalFormatting>
  <conditionalFormatting sqref="K20:K34">
    <cfRule type="expression" dxfId="26" priority="70" stopIfTrue="1">
      <formula>OR($AJ$2=$AF$5,$AW20=0,$AV20=1,$AG20=99)</formula>
    </cfRule>
    <cfRule type="expression" dxfId="25" priority="71" stopIfTrue="1">
      <formula>AND(ISNUMBER(K20),ISNUMBER(L20),OR(K20&lt;L19,K20&gt;L20))</formula>
    </cfRule>
  </conditionalFormatting>
  <conditionalFormatting sqref="C9:J9">
    <cfRule type="expression" dxfId="24" priority="72" stopIfTrue="1">
      <formula>AND(ISNUMBER(C$9),ISNUMBER(C10),(C$9&gt;C$10))</formula>
    </cfRule>
  </conditionalFormatting>
  <conditionalFormatting sqref="E8:F8">
    <cfRule type="expression" dxfId="23" priority="73" stopIfTrue="1">
      <formula>(BJ$13&gt;0)</formula>
    </cfRule>
    <cfRule type="expression" dxfId="22" priority="74" stopIfTrue="1">
      <formula>AND(ISNUMBER(E$9),ISNUMBER(E10),(E$9&gt;E$10))</formula>
    </cfRule>
  </conditionalFormatting>
  <conditionalFormatting sqref="G8:J8">
    <cfRule type="expression" dxfId="21" priority="75" stopIfTrue="1">
      <formula>(BK$13&gt;0)</formula>
    </cfRule>
    <cfRule type="expression" dxfId="20" priority="76" stopIfTrue="1">
      <formula>AND(ISNUMBER(G$9),ISNUMBER(G10),(G$9&gt;G$10))</formula>
    </cfRule>
  </conditionalFormatting>
  <conditionalFormatting sqref="H6:I7">
    <cfRule type="expression" dxfId="19" priority="77" stopIfTrue="1">
      <formula>AND(ISNUMBER($H$7),$H$7&lt;$I$7)</formula>
    </cfRule>
  </conditionalFormatting>
  <conditionalFormatting sqref="C10:J10">
    <cfRule type="expression" dxfId="18"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6"/>
    <pageSetUpPr autoPageBreaks="0" fitToPage="1"/>
  </sheetPr>
  <dimension ref="A1:IV60"/>
  <sheetViews>
    <sheetView showGridLines="0" showRowColHeaders="0" workbookViewId="0">
      <pane ySplit="13" topLeftCell="A27" activePane="bottomLeft" state="frozenSplit"/>
      <selection activeCell="B25" sqref="B25"/>
      <selection pane="bottomLeft" activeCell="H35" sqref="H35"/>
    </sheetView>
  </sheetViews>
  <sheetFormatPr defaultColWidth="0" defaultRowHeight="12.75" zeroHeight="1"/>
  <cols>
    <col min="1" max="1" width="4.7109375" bestFit="1" customWidth="1"/>
    <col min="2" max="2" width="7.85546875" customWidth="1"/>
    <col min="3" max="4" width="8" customWidth="1"/>
    <col min="5" max="5" width="19.5703125" customWidth="1"/>
    <col min="6" max="6" width="15.28515625" customWidth="1"/>
    <col min="7" max="7" width="58" customWidth="1"/>
    <col min="8" max="8" width="5.140625" customWidth="1"/>
    <col min="9" max="9" width="18.28515625" hidden="1" customWidth="1"/>
    <col min="10" max="10" width="18.5703125" hidden="1" customWidth="1"/>
    <col min="11" max="11" width="8.140625" hidden="1" customWidth="1"/>
    <col min="12" max="12" width="5" hidden="1" customWidth="1"/>
    <col min="13" max="13" width="13.85546875" hidden="1" customWidth="1"/>
    <col min="14" max="14" width="4.5703125" hidden="1" customWidth="1"/>
    <col min="15" max="15" width="9.28515625" hidden="1" customWidth="1"/>
    <col min="16" max="16" width="7.5703125" hidden="1" customWidth="1"/>
    <col min="17" max="17" width="8" hidden="1" customWidth="1"/>
    <col min="18" max="20" width="0" hidden="1" customWidth="1"/>
    <col min="21" max="22" width="17.28515625" hidden="1" customWidth="1"/>
  </cols>
  <sheetData>
    <row r="1" spans="1:256" hidden="1"/>
    <row r="2" spans="1:256" hidden="1"/>
    <row r="3" spans="1:256" s="4" customFormat="1" ht="36.75" customHeight="1">
      <c r="B3" s="495" t="str">
        <f>'NTS ONLY_set_year'!E108</f>
        <v>Payments to Employer</v>
      </c>
      <c r="C3" s="496"/>
      <c r="D3" s="496"/>
      <c r="E3" s="496"/>
      <c r="F3" s="645"/>
      <c r="G3" s="647" t="str">
        <f>Instructions!$B$5</f>
        <v>For more information, see:</v>
      </c>
      <c r="U3" s="571">
        <f>I7</f>
        <v>42780</v>
      </c>
      <c r="V3" s="572">
        <f>U3-44</f>
        <v>42736</v>
      </c>
    </row>
    <row r="4" spans="1:256">
      <c r="F4" s="646"/>
      <c r="G4" s="648" t="str">
        <f>Instructions!$B$6</f>
        <v>Car expenses and benefits  – A tax guide</v>
      </c>
      <c r="I4" s="453">
        <f>DATE(Year_four_digits+1,1,1)</f>
        <v>42736</v>
      </c>
      <c r="U4" s="573" t="str">
        <f>TEXT(U$3,"Mmmm")</f>
        <v>February</v>
      </c>
      <c r="V4" s="573" t="str">
        <f>TEXT(V$3,"Mmmm")</f>
        <v>January</v>
      </c>
      <c r="Z4" s="919" t="s">
        <v>364</v>
      </c>
      <c r="AA4" s="920"/>
      <c r="AB4" s="920"/>
      <c r="AC4" s="920"/>
      <c r="AD4" s="920"/>
      <c r="AE4" s="920"/>
      <c r="AF4" s="779"/>
      <c r="AG4" s="779"/>
      <c r="AH4" s="779"/>
      <c r="AI4" s="779"/>
      <c r="AJ4" s="779"/>
      <c r="AK4" s="779"/>
      <c r="AL4" s="779"/>
      <c r="AM4" s="779"/>
    </row>
    <row r="5" spans="1:256" ht="4.5" customHeight="1">
      <c r="U5" s="573"/>
      <c r="V5" s="573"/>
    </row>
    <row r="6" spans="1:256" s="159" customFormat="1" ht="23.25" customHeight="1" thickBot="1">
      <c r="B6" s="915" t="str">
        <f>'NTS ONLY_set_year'!E109</f>
        <v>Payments you made to your employer in the year or within 45 days after year end should be recorded here.</v>
      </c>
      <c r="C6" s="915"/>
      <c r="D6" s="915"/>
      <c r="E6" s="915"/>
      <c r="F6" s="915"/>
      <c r="G6" s="915"/>
      <c r="I6" s="453">
        <f>DATE(Year_four_digits,1,1)</f>
        <v>42370</v>
      </c>
      <c r="J6" s="159" t="str">
        <f>I7&amp;J7&amp;K7&amp;L7</f>
        <v>42780Tue. February 14, 2017</v>
      </c>
      <c r="N6" s="455" t="str">
        <f>TEXT($I$6,"Ddd, ")&amp;TEXT($I$6,"Mmmm ")&amp;TEXT($I$6,"Dd, ")&amp;TEXT($I$6,"Yyyy")</f>
        <v>Fri, January 01, 2016</v>
      </c>
      <c r="U6" s="573" t="str">
        <f>TEXT(U$3," Yyyy")</f>
        <v xml:space="preserve"> 2017</v>
      </c>
      <c r="V6" s="573" t="str">
        <f>TEXT(V$3," Yyyy")</f>
        <v xml:space="preserve"> 2017</v>
      </c>
    </row>
    <row r="7" spans="1:256" s="159" customFormat="1" ht="18" customHeight="1" thickBot="1">
      <c r="B7" s="916" t="str">
        <f>'NTS ONLY_set_year'!E107&amp;X13&amp;'NTS ONLY_set_year'!E25&amp;TEXT(I7-99,"Yyyy")&amp;" or "&amp;TEXT(I7,"Yyyy")&amp;".)"</f>
        <v>(Payments made from January 1, 2017, to February 14, 2017, can reduce your automobile benefit for EITHER 2016 or 2017.)</v>
      </c>
      <c r="C7" s="916"/>
      <c r="D7" s="916"/>
      <c r="E7" s="916"/>
      <c r="F7" s="916"/>
      <c r="G7" s="916"/>
      <c r="I7" s="453">
        <f>DATE(Year_four_digits+1,1,45)</f>
        <v>42780</v>
      </c>
      <c r="J7" s="484" t="str">
        <f>$I$9&amp;$J$9&amp;$K$9&amp;$L$9</f>
        <v>Tue. February 14, 2017</v>
      </c>
      <c r="U7" s="574" t="str">
        <f>TEXT(U$3,"d")</f>
        <v>14</v>
      </c>
      <c r="V7" s="574" t="str">
        <f>TEXT(V$3,"d")</f>
        <v>1</v>
      </c>
      <c r="Y7" s="640" t="s">
        <v>362</v>
      </c>
      <c r="Z7" s="640" t="str">
        <f>'NTS ONLY_set_year'!E107&amp;TEXT(I7-44,"Mmmm d, Yyyy")&amp;" to "&amp;TEXT(I7,"Mmmm d, Yyyy")&amp;'NTS ONLY_set_year'!E25&amp;TEXT(I7,"Yyyy")&amp;" or "&amp;TEXT(I7-99,"Yyyy")&amp;".)"</f>
        <v>(Payments made from January 1, 2017 to February 14, 2017 can reduce your automobile benefit for EITHER 2017 or 2016.)</v>
      </c>
      <c r="AA7" s="640"/>
      <c r="AB7" s="640"/>
      <c r="AC7" s="640"/>
      <c r="AD7" s="640"/>
      <c r="AE7" s="640"/>
      <c r="AF7" s="640"/>
      <c r="AG7" s="640"/>
      <c r="AH7" s="640"/>
      <c r="AI7" s="640"/>
      <c r="AJ7" s="640"/>
      <c r="AK7" s="640"/>
    </row>
    <row r="8" spans="1:256" s="460" customFormat="1" ht="18" customHeight="1" thickBot="1">
      <c r="A8" s="487"/>
      <c r="B8" s="488"/>
      <c r="C8" s="489"/>
      <c r="D8" s="489"/>
      <c r="E8" s="489"/>
      <c r="F8" s="54"/>
      <c r="G8" s="54"/>
      <c r="I8" s="461"/>
      <c r="U8" s="573" t="str">
        <f>" "&amp;INDEX($W$11:$AH$11,MATCH(U4,$W$10:$AH$10,0))</f>
        <v xml:space="preserve"> février</v>
      </c>
      <c r="V8" s="573" t="str">
        <f>" "&amp;INDEX($W$11:$AH$11,MATCH(V4,$W$10:$AH$10,0))</f>
        <v xml:space="preserve"> janvier</v>
      </c>
      <c r="Y8" s="639"/>
      <c r="Z8" s="639"/>
      <c r="AA8" s="639"/>
      <c r="AB8" s="639"/>
      <c r="AC8" s="639"/>
      <c r="AD8" s="639"/>
      <c r="AE8" s="639"/>
      <c r="AF8" s="639"/>
      <c r="AG8" s="639"/>
      <c r="AH8" s="639"/>
      <c r="AI8" s="639"/>
      <c r="AJ8" s="639"/>
      <c r="AK8" s="639"/>
      <c r="AL8" s="159"/>
    </row>
    <row r="9" spans="1:256" s="159" customFormat="1" ht="17.100000000000001" customHeight="1" thickTop="1" thickBot="1">
      <c r="A9" s="487"/>
      <c r="B9" s="917"/>
      <c r="C9" s="918"/>
      <c r="D9" s="918"/>
      <c r="E9" s="498"/>
      <c r="F9" s="556">
        <f>SUMIF(M$14:M$58,"Current",F$14:$F58)</f>
        <v>0</v>
      </c>
      <c r="G9" s="559" t="str">
        <f>'NTS ONLY_set_year'!E76&amp;Year_four_digits</f>
        <v>In 2016</v>
      </c>
      <c r="I9" s="454" t="str">
        <f>TEXT(DATE(Year_four_digits+1,1,45),"Ddd. ")</f>
        <v xml:space="preserve">Tue. </v>
      </c>
      <c r="J9" s="454" t="str">
        <f>TEXT(DATE(Year_four_digits+1,1,45),"Mmmm ")</f>
        <v xml:space="preserve">February </v>
      </c>
      <c r="K9" s="454" t="str">
        <f>TEXT(DATE(Year_four_digits+1,1,45),"Dd, ")</f>
        <v xml:space="preserve">14, </v>
      </c>
      <c r="L9" s="454" t="str">
        <f>TEXT(DATE(Year_four_digits+1,1,45),"Yyyy")</f>
        <v>2017</v>
      </c>
      <c r="U9" s="575" t="str">
        <f>TEXT(U3,"Mmmm d, Yyyy")&amp;","</f>
        <v>February 14, 2017,</v>
      </c>
      <c r="V9" s="575" t="str">
        <f>TEXT(V3,"Mmmm d, Yyyy")&amp;","</f>
        <v>January 1, 2017,</v>
      </c>
      <c r="Y9" s="640" t="s">
        <v>363</v>
      </c>
      <c r="Z9" s="640" t="str">
        <f>'NTS ONLY_set_year'!E107&amp;TEXT(I7-44,"Mmmm d, Yyyy")&amp;" to "&amp;TEXT(I7,"Mmmm d, Yyyy")&amp;'NTS ONLY_set_year'!E25&amp;TEXT(I7,"Yyyy")&amp;" or "&amp;TEXT(I7-99,"Yyyy")&amp;".)"</f>
        <v>(Payments made from January 1, 2017 to February 14, 2017 can reduce your automobile benefit for EITHER 2017 or 2016.)</v>
      </c>
      <c r="AA9" s="640"/>
      <c r="AB9" s="640"/>
      <c r="AC9" s="640"/>
      <c r="AD9" s="640"/>
      <c r="AE9" s="640"/>
      <c r="AF9" s="640"/>
      <c r="AG9" s="640"/>
      <c r="AH9" s="640"/>
      <c r="AI9" s="640"/>
      <c r="AJ9" s="640"/>
      <c r="AK9" s="640"/>
      <c r="IV9" s="159" t="s">
        <v>391</v>
      </c>
    </row>
    <row r="10" spans="1:256" s="159" customFormat="1" ht="17.100000000000001" customHeight="1">
      <c r="A10" s="487"/>
      <c r="B10" s="917"/>
      <c r="C10" s="918"/>
      <c r="D10" s="918"/>
      <c r="E10" s="498"/>
      <c r="F10" s="557">
        <f>SUMIF(M$14:M$58,"Next 45 days",F$14:$F59)</f>
        <v>0</v>
      </c>
      <c r="G10" s="560" t="str">
        <f>'NTS ONLY_set_year'!E77&amp;Year_four_digits+1</f>
        <v>In first 45 days of 2017</v>
      </c>
      <c r="J10" s="485"/>
      <c r="U10" s="159" t="str">
        <f>U7&amp;U8&amp;U6&amp;","</f>
        <v>14 février 2017,</v>
      </c>
      <c r="V10" s="159" t="str">
        <f>V7&amp;V8&amp;V6&amp;","</f>
        <v>1 janvier 2017,</v>
      </c>
      <c r="W10" s="569" t="s">
        <v>55</v>
      </c>
      <c r="X10" s="569" t="s">
        <v>56</v>
      </c>
      <c r="Y10" s="569" t="s">
        <v>57</v>
      </c>
      <c r="Z10" s="569" t="s">
        <v>58</v>
      </c>
      <c r="AA10" s="569" t="s">
        <v>59</v>
      </c>
      <c r="AB10" s="569" t="s">
        <v>60</v>
      </c>
      <c r="AC10" s="569" t="s">
        <v>61</v>
      </c>
      <c r="AD10" s="569" t="s">
        <v>62</v>
      </c>
      <c r="AE10" s="569" t="s">
        <v>63</v>
      </c>
      <c r="AF10" s="569" t="s">
        <v>64</v>
      </c>
      <c r="AG10" s="569" t="s">
        <v>65</v>
      </c>
      <c r="AH10" s="569" t="s">
        <v>66</v>
      </c>
    </row>
    <row r="11" spans="1:256" s="159" customFormat="1" ht="17.100000000000001" customHeight="1" thickBot="1">
      <c r="A11" s="487"/>
      <c r="B11" s="490"/>
      <c r="C11" s="490"/>
      <c r="D11" s="490"/>
      <c r="E11" s="499"/>
      <c r="F11" s="558">
        <f>F9+F10</f>
        <v>0</v>
      </c>
      <c r="G11" s="561" t="str">
        <f>'NTS ONLY_set_year'!E126</f>
        <v>Total</v>
      </c>
      <c r="J11" s="486"/>
      <c r="W11" s="570" t="s">
        <v>365</v>
      </c>
      <c r="X11" s="570" t="s">
        <v>366</v>
      </c>
      <c r="Y11" s="570" t="s">
        <v>367</v>
      </c>
      <c r="Z11" s="570" t="s">
        <v>368</v>
      </c>
      <c r="AA11" s="570" t="s">
        <v>369</v>
      </c>
      <c r="AB11" s="570" t="s">
        <v>370</v>
      </c>
      <c r="AC11" s="570" t="s">
        <v>371</v>
      </c>
      <c r="AD11" s="570" t="s">
        <v>372</v>
      </c>
      <c r="AE11" s="570" t="s">
        <v>373</v>
      </c>
      <c r="AF11" s="570" t="s">
        <v>374</v>
      </c>
      <c r="AG11" s="570" t="s">
        <v>375</v>
      </c>
      <c r="AH11" s="570" t="s">
        <v>376</v>
      </c>
    </row>
    <row r="12" spans="1:256" s="159" customFormat="1" ht="4.5" customHeight="1" thickTop="1">
      <c r="A12" s="487"/>
      <c r="B12" s="490"/>
      <c r="C12" s="490"/>
      <c r="D12" s="490"/>
      <c r="E12" s="491"/>
      <c r="F12" s="497"/>
      <c r="G12" s="468"/>
      <c r="J12" s="486"/>
      <c r="W12"/>
      <c r="X12"/>
      <c r="Y12"/>
      <c r="Z12"/>
      <c r="AA12"/>
      <c r="AB12"/>
      <c r="AC12"/>
      <c r="AD12"/>
      <c r="AE12"/>
      <c r="AF12"/>
      <c r="AG12"/>
      <c r="AH12"/>
    </row>
    <row r="13" spans="1:256" s="463" customFormat="1" ht="27" customHeight="1">
      <c r="B13" s="465" t="str">
        <f>'NTS ONLY_set_year'!C48</f>
        <v>Date (dd)</v>
      </c>
      <c r="C13" s="465" t="str">
        <f>'NTS ONLY_set_year'!E93</f>
        <v>Month (mm)</v>
      </c>
      <c r="D13" s="466" t="str">
        <f>'NTS ONLY_set_year'!E143</f>
        <v>Year (yy)</v>
      </c>
      <c r="E13" s="467"/>
      <c r="F13" s="465" t="str">
        <f>'NTS ONLY_set_year'!E16</f>
        <v>Amount</v>
      </c>
      <c r="G13" s="466" t="str">
        <f>'NTS ONLY_set_year'!E68</f>
        <v>Explanation/description</v>
      </c>
      <c r="H13" s="462"/>
      <c r="I13" s="462"/>
      <c r="M13" s="462"/>
      <c r="N13" s="462"/>
      <c r="O13" s="456" t="s">
        <v>177</v>
      </c>
      <c r="P13" s="456" t="s">
        <v>178</v>
      </c>
      <c r="Q13" s="456" t="s">
        <v>179</v>
      </c>
      <c r="R13" s="456"/>
      <c r="U13" s="576" t="str">
        <f>IF('NTS ONLY_set_year'!$B$3="f",U10,U9)</f>
        <v>February 14, 2017,</v>
      </c>
      <c r="V13" s="576" t="str">
        <f>IF('NTS ONLY_set_year'!$B$3="f",V10,V9)</f>
        <v>January 1, 2017,</v>
      </c>
      <c r="W13" s="463" t="str">
        <f>IF('NTS ONLY_set_year'!$B$3="f"," au "," to ")</f>
        <v xml:space="preserve"> to </v>
      </c>
      <c r="X13" s="577" t="str">
        <f>V13&amp;W13&amp;U13</f>
        <v>January 1, 2017, to February 14, 2017,</v>
      </c>
      <c r="Y13" s="577"/>
      <c r="Z13" s="577"/>
      <c r="AA13" s="577"/>
      <c r="AB13" s="2"/>
    </row>
    <row r="14" spans="1:256">
      <c r="A14" s="483">
        <v>1</v>
      </c>
      <c r="B14" s="451"/>
      <c r="C14" s="459"/>
      <c r="D14" s="451"/>
      <c r="E14" s="464" t="str">
        <f>IF(OR(ISBLANK($B14),ISBLANK($C14),ISBLANK($D14)),"  - -",TEXT($I14,"Ddd, ")&amp;TEXT($I14,"Mmmm ")&amp;TEXT($I14,"Dd, ")&amp;IF(D14&lt;100,2000,0)+D14)</f>
        <v xml:space="preserve">  - -</v>
      </c>
      <c r="F14" s="452"/>
      <c r="G14" s="448"/>
      <c r="I14" s="458" t="str">
        <f>IF(ISERROR(DATE(D14,C14,B14)),"--",DATE(K14,C14,B14))</f>
        <v>--</v>
      </c>
      <c r="J14" t="str">
        <f t="shared" ref="J14:J58" si="0">IF($O14&lt;&gt;1,"- -",IF($P14&lt;&gt;1,"After 45 days of "&amp;Year_four_digits+1,IF($Q14&lt;&gt;1,"Before "&amp;Year_four_digits,"OK")))</f>
        <v>- -</v>
      </c>
      <c r="K14" s="455">
        <f>IF(D14&gt;2000,0,2000)+D14</f>
        <v>2000</v>
      </c>
      <c r="L14" s="159"/>
      <c r="M14" t="str">
        <f>IF(J14="OK",IF(I14&lt;$I$4,"Current","next 45 days"),"do not count")</f>
        <v>do not count</v>
      </c>
      <c r="O14" s="457">
        <f>IF(ISNUMBER($I14),1,0)</f>
        <v>0</v>
      </c>
      <c r="P14" s="457">
        <f>IF($I14&gt;$I$7,0,1)</f>
        <v>0</v>
      </c>
      <c r="Q14" s="457">
        <f>IF($I14&lt;$I$6,0,1)</f>
        <v>1</v>
      </c>
    </row>
    <row r="15" spans="1:256">
      <c r="A15" s="483">
        <v>2</v>
      </c>
      <c r="B15" s="451"/>
      <c r="C15" s="459"/>
      <c r="D15" s="451"/>
      <c r="E15" s="464" t="str">
        <f t="shared" ref="E15:E58" si="1">IF(OR(ISBLANK($B15),ISBLANK($C15),ISBLANK($D15)),"  - -",TEXT($I15,"Ddd, ")&amp;TEXT($I15,"Mmmm ")&amp;TEXT($I15,"Dd, ")&amp;IF(D15&lt;100,2000,0)+D15)</f>
        <v xml:space="preserve">  - -</v>
      </c>
      <c r="F15" s="452"/>
      <c r="G15" s="448"/>
      <c r="I15" s="458" t="str">
        <f t="shared" ref="I15:I58" si="2">IF(ISERROR(DATE(D15,C15,B15)),"--",DATE(K15,C15,B15))</f>
        <v>--</v>
      </c>
      <c r="J15" t="str">
        <f t="shared" si="0"/>
        <v>- -</v>
      </c>
      <c r="K15" s="455">
        <f t="shared" ref="K15:K58" si="3">IF(D15&gt;2000,0,2000)+D15</f>
        <v>2000</v>
      </c>
      <c r="M15" t="str">
        <f t="shared" ref="M15:M58" si="4">IF(J15="OK",IF(I15&lt;$I$4,"Current","next 45 days"),"do not count")</f>
        <v>do not count</v>
      </c>
      <c r="O15" s="457">
        <f t="shared" ref="O15:O58" si="5">IF(ISNUMBER($I15),1,0)</f>
        <v>0</v>
      </c>
      <c r="P15" s="457">
        <f>IF($I15&gt;$I$7,0,1)</f>
        <v>0</v>
      </c>
      <c r="Q15" s="457">
        <f t="shared" ref="Q15:Q58" si="6">IF($I15&lt;$I$6,0,1)</f>
        <v>1</v>
      </c>
    </row>
    <row r="16" spans="1:256">
      <c r="A16" s="483">
        <v>3</v>
      </c>
      <c r="B16" s="451"/>
      <c r="C16" s="459"/>
      <c r="D16" s="451"/>
      <c r="E16" s="464" t="str">
        <f t="shared" si="1"/>
        <v xml:space="preserve">  - -</v>
      </c>
      <c r="F16" s="452"/>
      <c r="G16" s="448"/>
      <c r="I16" s="458" t="str">
        <f t="shared" si="2"/>
        <v>--</v>
      </c>
      <c r="J16" t="str">
        <f t="shared" si="0"/>
        <v>- -</v>
      </c>
      <c r="K16" s="455">
        <f t="shared" si="3"/>
        <v>2000</v>
      </c>
      <c r="M16" t="str">
        <f t="shared" si="4"/>
        <v>do not count</v>
      </c>
      <c r="O16" s="457">
        <f t="shared" si="5"/>
        <v>0</v>
      </c>
      <c r="P16" s="457">
        <f t="shared" ref="P16:P58" si="7">IF($I16&gt;$I$7,0,1)</f>
        <v>0</v>
      </c>
      <c r="Q16" s="457">
        <f t="shared" si="6"/>
        <v>1</v>
      </c>
    </row>
    <row r="17" spans="1:17">
      <c r="A17" s="483">
        <v>4</v>
      </c>
      <c r="B17" s="451"/>
      <c r="C17" s="459"/>
      <c r="D17" s="451"/>
      <c r="E17" s="464" t="str">
        <f t="shared" si="1"/>
        <v xml:space="preserve">  - -</v>
      </c>
      <c r="F17" s="452"/>
      <c r="G17" s="448"/>
      <c r="I17" s="458" t="str">
        <f t="shared" si="2"/>
        <v>--</v>
      </c>
      <c r="J17" t="str">
        <f t="shared" si="0"/>
        <v>- -</v>
      </c>
      <c r="K17" s="455">
        <f t="shared" si="3"/>
        <v>2000</v>
      </c>
      <c r="M17" t="str">
        <f t="shared" si="4"/>
        <v>do not count</v>
      </c>
      <c r="O17" s="457">
        <f t="shared" si="5"/>
        <v>0</v>
      </c>
      <c r="P17" s="457">
        <f t="shared" si="7"/>
        <v>0</v>
      </c>
      <c r="Q17" s="457">
        <f t="shared" si="6"/>
        <v>1</v>
      </c>
    </row>
    <row r="18" spans="1:17">
      <c r="A18" s="483">
        <v>5</v>
      </c>
      <c r="B18" s="451"/>
      <c r="C18" s="459"/>
      <c r="D18" s="451"/>
      <c r="E18" s="464" t="str">
        <f t="shared" si="1"/>
        <v xml:space="preserve">  - -</v>
      </c>
      <c r="F18" s="452"/>
      <c r="G18" s="448"/>
      <c r="I18" s="458" t="str">
        <f t="shared" si="2"/>
        <v>--</v>
      </c>
      <c r="J18" t="str">
        <f t="shared" si="0"/>
        <v>- -</v>
      </c>
      <c r="K18" s="455">
        <f t="shared" si="3"/>
        <v>2000</v>
      </c>
      <c r="M18" t="str">
        <f t="shared" si="4"/>
        <v>do not count</v>
      </c>
      <c r="O18" s="457">
        <f t="shared" si="5"/>
        <v>0</v>
      </c>
      <c r="P18" s="457">
        <f t="shared" si="7"/>
        <v>0</v>
      </c>
      <c r="Q18" s="457">
        <f t="shared" si="6"/>
        <v>1</v>
      </c>
    </row>
    <row r="19" spans="1:17">
      <c r="A19" s="483">
        <v>6</v>
      </c>
      <c r="B19" s="451"/>
      <c r="C19" s="459"/>
      <c r="D19" s="451"/>
      <c r="E19" s="464" t="str">
        <f t="shared" si="1"/>
        <v xml:space="preserve">  - -</v>
      </c>
      <c r="F19" s="452"/>
      <c r="G19" s="448"/>
      <c r="I19" s="458" t="str">
        <f t="shared" si="2"/>
        <v>--</v>
      </c>
      <c r="J19" t="str">
        <f t="shared" si="0"/>
        <v>- -</v>
      </c>
      <c r="K19" s="455">
        <f t="shared" si="3"/>
        <v>2000</v>
      </c>
      <c r="M19" t="str">
        <f t="shared" si="4"/>
        <v>do not count</v>
      </c>
      <c r="O19" s="457">
        <f t="shared" si="5"/>
        <v>0</v>
      </c>
      <c r="P19" s="457">
        <f t="shared" si="7"/>
        <v>0</v>
      </c>
      <c r="Q19" s="457">
        <f t="shared" si="6"/>
        <v>1</v>
      </c>
    </row>
    <row r="20" spans="1:17">
      <c r="A20" s="483">
        <v>7</v>
      </c>
      <c r="B20" s="451"/>
      <c r="C20" s="459"/>
      <c r="D20" s="451"/>
      <c r="E20" s="464" t="str">
        <f t="shared" si="1"/>
        <v xml:space="preserve">  - -</v>
      </c>
      <c r="F20" s="452"/>
      <c r="G20" s="448"/>
      <c r="I20" s="458" t="str">
        <f t="shared" si="2"/>
        <v>--</v>
      </c>
      <c r="J20" t="str">
        <f t="shared" si="0"/>
        <v>- -</v>
      </c>
      <c r="K20" s="455">
        <f t="shared" si="3"/>
        <v>2000</v>
      </c>
      <c r="M20" t="str">
        <f t="shared" si="4"/>
        <v>do not count</v>
      </c>
      <c r="O20" s="457">
        <f t="shared" si="5"/>
        <v>0</v>
      </c>
      <c r="P20" s="457">
        <f t="shared" si="7"/>
        <v>0</v>
      </c>
      <c r="Q20" s="457">
        <f t="shared" si="6"/>
        <v>1</v>
      </c>
    </row>
    <row r="21" spans="1:17">
      <c r="A21" s="483">
        <v>8</v>
      </c>
      <c r="B21" s="451"/>
      <c r="C21" s="459"/>
      <c r="D21" s="451"/>
      <c r="E21" s="464" t="str">
        <f t="shared" si="1"/>
        <v xml:space="preserve">  - -</v>
      </c>
      <c r="F21" s="452"/>
      <c r="G21" s="448"/>
      <c r="I21" s="458" t="str">
        <f t="shared" si="2"/>
        <v>--</v>
      </c>
      <c r="J21" t="str">
        <f t="shared" si="0"/>
        <v>- -</v>
      </c>
      <c r="K21" s="455">
        <f t="shared" si="3"/>
        <v>2000</v>
      </c>
      <c r="M21" t="str">
        <f t="shared" si="4"/>
        <v>do not count</v>
      </c>
      <c r="O21" s="457">
        <f t="shared" si="5"/>
        <v>0</v>
      </c>
      <c r="P21" s="457">
        <f t="shared" si="7"/>
        <v>0</v>
      </c>
      <c r="Q21" s="457">
        <f t="shared" si="6"/>
        <v>1</v>
      </c>
    </row>
    <row r="22" spans="1:17">
      <c r="A22" s="483">
        <v>9</v>
      </c>
      <c r="B22" s="451"/>
      <c r="C22" s="459"/>
      <c r="D22" s="451"/>
      <c r="E22" s="464" t="str">
        <f t="shared" si="1"/>
        <v xml:space="preserve">  - -</v>
      </c>
      <c r="F22" s="452"/>
      <c r="G22" s="448"/>
      <c r="I22" s="458" t="str">
        <f t="shared" si="2"/>
        <v>--</v>
      </c>
      <c r="J22" t="str">
        <f t="shared" si="0"/>
        <v>- -</v>
      </c>
      <c r="K22" s="455">
        <f t="shared" si="3"/>
        <v>2000</v>
      </c>
      <c r="M22" t="str">
        <f t="shared" si="4"/>
        <v>do not count</v>
      </c>
      <c r="O22" s="457">
        <f t="shared" si="5"/>
        <v>0</v>
      </c>
      <c r="P22" s="457">
        <f t="shared" si="7"/>
        <v>0</v>
      </c>
      <c r="Q22" s="457">
        <f t="shared" si="6"/>
        <v>1</v>
      </c>
    </row>
    <row r="23" spans="1:17">
      <c r="A23" s="483">
        <v>10</v>
      </c>
      <c r="B23" s="451"/>
      <c r="C23" s="459"/>
      <c r="D23" s="451"/>
      <c r="E23" s="464" t="str">
        <f t="shared" si="1"/>
        <v xml:space="preserve">  - -</v>
      </c>
      <c r="F23" s="452"/>
      <c r="G23" s="448"/>
      <c r="I23" s="458" t="str">
        <f t="shared" si="2"/>
        <v>--</v>
      </c>
      <c r="J23" t="str">
        <f t="shared" si="0"/>
        <v>- -</v>
      </c>
      <c r="K23" s="455">
        <f t="shared" si="3"/>
        <v>2000</v>
      </c>
      <c r="M23" t="str">
        <f t="shared" si="4"/>
        <v>do not count</v>
      </c>
      <c r="O23" s="457">
        <f t="shared" si="5"/>
        <v>0</v>
      </c>
      <c r="P23" s="457">
        <f t="shared" si="7"/>
        <v>0</v>
      </c>
      <c r="Q23" s="457">
        <f t="shared" si="6"/>
        <v>1</v>
      </c>
    </row>
    <row r="24" spans="1:17">
      <c r="A24" s="483">
        <v>11</v>
      </c>
      <c r="B24" s="451"/>
      <c r="C24" s="459"/>
      <c r="D24" s="451"/>
      <c r="E24" s="464" t="str">
        <f t="shared" si="1"/>
        <v xml:space="preserve">  - -</v>
      </c>
      <c r="F24" s="452"/>
      <c r="G24" s="448"/>
      <c r="I24" s="458" t="str">
        <f t="shared" si="2"/>
        <v>--</v>
      </c>
      <c r="J24" t="str">
        <f t="shared" si="0"/>
        <v>- -</v>
      </c>
      <c r="K24" s="455">
        <f t="shared" si="3"/>
        <v>2000</v>
      </c>
      <c r="M24" t="str">
        <f t="shared" si="4"/>
        <v>do not count</v>
      </c>
      <c r="O24" s="457">
        <f t="shared" si="5"/>
        <v>0</v>
      </c>
      <c r="P24" s="457">
        <f t="shared" si="7"/>
        <v>0</v>
      </c>
      <c r="Q24" s="457">
        <f t="shared" si="6"/>
        <v>1</v>
      </c>
    </row>
    <row r="25" spans="1:17">
      <c r="A25" s="483">
        <v>12</v>
      </c>
      <c r="B25" s="451"/>
      <c r="C25" s="459"/>
      <c r="D25" s="451"/>
      <c r="E25" s="464" t="str">
        <f t="shared" si="1"/>
        <v xml:space="preserve">  - -</v>
      </c>
      <c r="F25" s="452"/>
      <c r="G25" s="448"/>
      <c r="I25" s="458" t="str">
        <f t="shared" si="2"/>
        <v>--</v>
      </c>
      <c r="J25" t="str">
        <f t="shared" si="0"/>
        <v>- -</v>
      </c>
      <c r="K25" s="455">
        <f t="shared" si="3"/>
        <v>2000</v>
      </c>
      <c r="M25" t="str">
        <f t="shared" si="4"/>
        <v>do not count</v>
      </c>
      <c r="O25" s="457">
        <f t="shared" si="5"/>
        <v>0</v>
      </c>
      <c r="P25" s="457">
        <f t="shared" si="7"/>
        <v>0</v>
      </c>
      <c r="Q25" s="457">
        <f t="shared" si="6"/>
        <v>1</v>
      </c>
    </row>
    <row r="26" spans="1:17">
      <c r="A26" s="483">
        <v>13</v>
      </c>
      <c r="B26" s="451"/>
      <c r="C26" s="459"/>
      <c r="D26" s="451"/>
      <c r="E26" s="464" t="str">
        <f t="shared" si="1"/>
        <v xml:space="preserve">  - -</v>
      </c>
      <c r="F26" s="452"/>
      <c r="G26" s="448"/>
      <c r="I26" s="458" t="str">
        <f t="shared" si="2"/>
        <v>--</v>
      </c>
      <c r="J26" t="str">
        <f t="shared" si="0"/>
        <v>- -</v>
      </c>
      <c r="K26" s="455">
        <f t="shared" si="3"/>
        <v>2000</v>
      </c>
      <c r="M26" t="str">
        <f t="shared" si="4"/>
        <v>do not count</v>
      </c>
      <c r="O26" s="457">
        <f t="shared" si="5"/>
        <v>0</v>
      </c>
      <c r="P26" s="457">
        <f t="shared" si="7"/>
        <v>0</v>
      </c>
      <c r="Q26" s="457">
        <f t="shared" si="6"/>
        <v>1</v>
      </c>
    </row>
    <row r="27" spans="1:17">
      <c r="A27" s="483">
        <v>14</v>
      </c>
      <c r="B27" s="451"/>
      <c r="C27" s="459"/>
      <c r="D27" s="451"/>
      <c r="E27" s="464" t="str">
        <f t="shared" si="1"/>
        <v xml:space="preserve">  - -</v>
      </c>
      <c r="F27" s="452"/>
      <c r="G27" s="448"/>
      <c r="I27" s="458" t="str">
        <f t="shared" si="2"/>
        <v>--</v>
      </c>
      <c r="J27" t="str">
        <f t="shared" si="0"/>
        <v>- -</v>
      </c>
      <c r="K27" s="455">
        <f t="shared" si="3"/>
        <v>2000</v>
      </c>
      <c r="M27" t="str">
        <f t="shared" si="4"/>
        <v>do not count</v>
      </c>
      <c r="O27" s="457">
        <f t="shared" si="5"/>
        <v>0</v>
      </c>
      <c r="P27" s="457">
        <f t="shared" si="7"/>
        <v>0</v>
      </c>
      <c r="Q27" s="457">
        <f t="shared" si="6"/>
        <v>1</v>
      </c>
    </row>
    <row r="28" spans="1:17">
      <c r="A28" s="483">
        <v>15</v>
      </c>
      <c r="B28" s="451"/>
      <c r="C28" s="459"/>
      <c r="D28" s="451"/>
      <c r="E28" s="464" t="str">
        <f t="shared" si="1"/>
        <v xml:space="preserve">  - -</v>
      </c>
      <c r="F28" s="452"/>
      <c r="G28" s="448"/>
      <c r="I28" s="458" t="str">
        <f t="shared" si="2"/>
        <v>--</v>
      </c>
      <c r="J28" t="str">
        <f t="shared" si="0"/>
        <v>- -</v>
      </c>
      <c r="K28" s="455">
        <f t="shared" si="3"/>
        <v>2000</v>
      </c>
      <c r="M28" t="str">
        <f t="shared" si="4"/>
        <v>do not count</v>
      </c>
      <c r="O28" s="457">
        <f t="shared" si="5"/>
        <v>0</v>
      </c>
      <c r="P28" s="457">
        <f t="shared" si="7"/>
        <v>0</v>
      </c>
      <c r="Q28" s="457">
        <f t="shared" si="6"/>
        <v>1</v>
      </c>
    </row>
    <row r="29" spans="1:17">
      <c r="A29" s="483">
        <v>16</v>
      </c>
      <c r="B29" s="451"/>
      <c r="C29" s="459"/>
      <c r="D29" s="451"/>
      <c r="E29" s="464" t="str">
        <f t="shared" si="1"/>
        <v xml:space="preserve">  - -</v>
      </c>
      <c r="F29" s="452"/>
      <c r="G29" s="448"/>
      <c r="I29" s="458" t="str">
        <f t="shared" si="2"/>
        <v>--</v>
      </c>
      <c r="J29" t="str">
        <f t="shared" si="0"/>
        <v>- -</v>
      </c>
      <c r="K29" s="455">
        <f t="shared" si="3"/>
        <v>2000</v>
      </c>
      <c r="M29" t="str">
        <f t="shared" si="4"/>
        <v>do not count</v>
      </c>
      <c r="O29" s="457">
        <f t="shared" si="5"/>
        <v>0</v>
      </c>
      <c r="P29" s="457">
        <f t="shared" si="7"/>
        <v>0</v>
      </c>
      <c r="Q29" s="457">
        <f t="shared" si="6"/>
        <v>1</v>
      </c>
    </row>
    <row r="30" spans="1:17">
      <c r="A30" s="483">
        <v>17</v>
      </c>
      <c r="B30" s="451"/>
      <c r="C30" s="459"/>
      <c r="D30" s="451"/>
      <c r="E30" s="464" t="str">
        <f t="shared" si="1"/>
        <v xml:space="preserve">  - -</v>
      </c>
      <c r="F30" s="452"/>
      <c r="G30" s="448"/>
      <c r="I30" s="458" t="str">
        <f t="shared" si="2"/>
        <v>--</v>
      </c>
      <c r="J30" t="str">
        <f t="shared" si="0"/>
        <v>- -</v>
      </c>
      <c r="K30" s="455">
        <f t="shared" si="3"/>
        <v>2000</v>
      </c>
      <c r="M30" t="str">
        <f t="shared" si="4"/>
        <v>do not count</v>
      </c>
      <c r="O30" s="457">
        <f t="shared" si="5"/>
        <v>0</v>
      </c>
      <c r="P30" s="457">
        <f t="shared" si="7"/>
        <v>0</v>
      </c>
      <c r="Q30" s="457">
        <f t="shared" si="6"/>
        <v>1</v>
      </c>
    </row>
    <row r="31" spans="1:17">
      <c r="A31" s="483">
        <v>18</v>
      </c>
      <c r="B31" s="451"/>
      <c r="C31" s="459"/>
      <c r="D31" s="451"/>
      <c r="E31" s="464" t="str">
        <f t="shared" si="1"/>
        <v xml:space="preserve">  - -</v>
      </c>
      <c r="F31" s="452"/>
      <c r="G31" s="448"/>
      <c r="I31" s="458" t="str">
        <f t="shared" si="2"/>
        <v>--</v>
      </c>
      <c r="J31" t="str">
        <f t="shared" si="0"/>
        <v>- -</v>
      </c>
      <c r="K31" s="455">
        <f t="shared" si="3"/>
        <v>2000</v>
      </c>
      <c r="M31" t="str">
        <f t="shared" si="4"/>
        <v>do not count</v>
      </c>
      <c r="O31" s="457">
        <f t="shared" si="5"/>
        <v>0</v>
      </c>
      <c r="P31" s="457">
        <f t="shared" si="7"/>
        <v>0</v>
      </c>
      <c r="Q31" s="457">
        <f t="shared" si="6"/>
        <v>1</v>
      </c>
    </row>
    <row r="32" spans="1:17">
      <c r="A32" s="483">
        <v>19</v>
      </c>
      <c r="B32" s="451"/>
      <c r="C32" s="459"/>
      <c r="D32" s="451"/>
      <c r="E32" s="464" t="str">
        <f t="shared" si="1"/>
        <v xml:space="preserve">  - -</v>
      </c>
      <c r="F32" s="452"/>
      <c r="G32" s="448"/>
      <c r="I32" s="458" t="str">
        <f t="shared" si="2"/>
        <v>--</v>
      </c>
      <c r="J32" t="str">
        <f t="shared" si="0"/>
        <v>- -</v>
      </c>
      <c r="K32" s="455">
        <f t="shared" si="3"/>
        <v>2000</v>
      </c>
      <c r="M32" t="str">
        <f t="shared" si="4"/>
        <v>do not count</v>
      </c>
      <c r="O32" s="457">
        <f t="shared" si="5"/>
        <v>0</v>
      </c>
      <c r="P32" s="457">
        <f t="shared" si="7"/>
        <v>0</v>
      </c>
      <c r="Q32" s="457">
        <f t="shared" si="6"/>
        <v>1</v>
      </c>
    </row>
    <row r="33" spans="1:17">
      <c r="A33" s="483">
        <v>20</v>
      </c>
      <c r="B33" s="451"/>
      <c r="C33" s="459"/>
      <c r="D33" s="451"/>
      <c r="E33" s="464" t="str">
        <f t="shared" si="1"/>
        <v xml:space="preserve">  - -</v>
      </c>
      <c r="F33" s="452"/>
      <c r="G33" s="448"/>
      <c r="I33" s="458" t="str">
        <f t="shared" si="2"/>
        <v>--</v>
      </c>
      <c r="J33" t="str">
        <f t="shared" si="0"/>
        <v>- -</v>
      </c>
      <c r="K33" s="455">
        <f t="shared" si="3"/>
        <v>2000</v>
      </c>
      <c r="M33" t="str">
        <f t="shared" si="4"/>
        <v>do not count</v>
      </c>
      <c r="O33" s="457">
        <f t="shared" si="5"/>
        <v>0</v>
      </c>
      <c r="P33" s="457">
        <f t="shared" si="7"/>
        <v>0</v>
      </c>
      <c r="Q33" s="457">
        <f t="shared" si="6"/>
        <v>1</v>
      </c>
    </row>
    <row r="34" spans="1:17">
      <c r="A34" s="483">
        <v>21</v>
      </c>
      <c r="B34" s="451"/>
      <c r="C34" s="459"/>
      <c r="D34" s="451"/>
      <c r="E34" s="464" t="str">
        <f t="shared" si="1"/>
        <v xml:space="preserve">  - -</v>
      </c>
      <c r="F34" s="452"/>
      <c r="G34" s="448"/>
      <c r="I34" s="458" t="str">
        <f t="shared" si="2"/>
        <v>--</v>
      </c>
      <c r="J34" t="str">
        <f t="shared" si="0"/>
        <v>- -</v>
      </c>
      <c r="K34" s="455">
        <f t="shared" si="3"/>
        <v>2000</v>
      </c>
      <c r="M34" t="str">
        <f t="shared" si="4"/>
        <v>do not count</v>
      </c>
      <c r="O34" s="457">
        <f t="shared" si="5"/>
        <v>0</v>
      </c>
      <c r="P34" s="457">
        <f t="shared" si="7"/>
        <v>0</v>
      </c>
      <c r="Q34" s="457">
        <f t="shared" si="6"/>
        <v>1</v>
      </c>
    </row>
    <row r="35" spans="1:17">
      <c r="A35" s="483">
        <v>22</v>
      </c>
      <c r="B35" s="451"/>
      <c r="C35" s="459"/>
      <c r="D35" s="451"/>
      <c r="E35" s="464" t="str">
        <f t="shared" si="1"/>
        <v xml:space="preserve">  - -</v>
      </c>
      <c r="F35" s="452"/>
      <c r="G35" s="448"/>
      <c r="I35" s="458" t="str">
        <f t="shared" si="2"/>
        <v>--</v>
      </c>
      <c r="J35" t="str">
        <f t="shared" si="0"/>
        <v>- -</v>
      </c>
      <c r="K35" s="455">
        <f t="shared" si="3"/>
        <v>2000</v>
      </c>
      <c r="M35" t="str">
        <f t="shared" si="4"/>
        <v>do not count</v>
      </c>
      <c r="O35" s="457">
        <f t="shared" si="5"/>
        <v>0</v>
      </c>
      <c r="P35" s="457">
        <f t="shared" si="7"/>
        <v>0</v>
      </c>
      <c r="Q35" s="457">
        <f t="shared" si="6"/>
        <v>1</v>
      </c>
    </row>
    <row r="36" spans="1:17">
      <c r="A36" s="483">
        <v>23</v>
      </c>
      <c r="B36" s="451"/>
      <c r="C36" s="459"/>
      <c r="D36" s="451"/>
      <c r="E36" s="464" t="str">
        <f t="shared" si="1"/>
        <v xml:space="preserve">  - -</v>
      </c>
      <c r="F36" s="452"/>
      <c r="G36" s="448"/>
      <c r="I36" s="458" t="str">
        <f t="shared" si="2"/>
        <v>--</v>
      </c>
      <c r="J36" t="str">
        <f t="shared" si="0"/>
        <v>- -</v>
      </c>
      <c r="K36" s="455">
        <f t="shared" si="3"/>
        <v>2000</v>
      </c>
      <c r="M36" t="str">
        <f t="shared" si="4"/>
        <v>do not count</v>
      </c>
      <c r="O36" s="457">
        <f t="shared" si="5"/>
        <v>0</v>
      </c>
      <c r="P36" s="457">
        <f t="shared" si="7"/>
        <v>0</v>
      </c>
      <c r="Q36" s="457">
        <f t="shared" si="6"/>
        <v>1</v>
      </c>
    </row>
    <row r="37" spans="1:17">
      <c r="A37" s="483">
        <v>24</v>
      </c>
      <c r="B37" s="451"/>
      <c r="C37" s="459"/>
      <c r="D37" s="451"/>
      <c r="E37" s="464" t="str">
        <f t="shared" si="1"/>
        <v xml:space="preserve">  - -</v>
      </c>
      <c r="F37" s="452"/>
      <c r="G37" s="448"/>
      <c r="I37" s="458" t="str">
        <f t="shared" si="2"/>
        <v>--</v>
      </c>
      <c r="J37" t="str">
        <f t="shared" si="0"/>
        <v>- -</v>
      </c>
      <c r="K37" s="455">
        <f t="shared" si="3"/>
        <v>2000</v>
      </c>
      <c r="M37" t="str">
        <f t="shared" si="4"/>
        <v>do not count</v>
      </c>
      <c r="O37" s="457">
        <f t="shared" si="5"/>
        <v>0</v>
      </c>
      <c r="P37" s="457">
        <f t="shared" si="7"/>
        <v>0</v>
      </c>
      <c r="Q37" s="457">
        <f t="shared" si="6"/>
        <v>1</v>
      </c>
    </row>
    <row r="38" spans="1:17">
      <c r="A38" s="483">
        <v>25</v>
      </c>
      <c r="B38" s="451"/>
      <c r="C38" s="459"/>
      <c r="D38" s="451"/>
      <c r="E38" s="464" t="str">
        <f t="shared" si="1"/>
        <v xml:space="preserve">  - -</v>
      </c>
      <c r="F38" s="452"/>
      <c r="G38" s="448"/>
      <c r="I38" s="458" t="str">
        <f t="shared" si="2"/>
        <v>--</v>
      </c>
      <c r="J38" t="str">
        <f t="shared" si="0"/>
        <v>- -</v>
      </c>
      <c r="K38" s="455">
        <f t="shared" si="3"/>
        <v>2000</v>
      </c>
      <c r="M38" t="str">
        <f t="shared" si="4"/>
        <v>do not count</v>
      </c>
      <c r="O38" s="457">
        <f t="shared" si="5"/>
        <v>0</v>
      </c>
      <c r="P38" s="457">
        <f t="shared" si="7"/>
        <v>0</v>
      </c>
      <c r="Q38" s="457">
        <f t="shared" si="6"/>
        <v>1</v>
      </c>
    </row>
    <row r="39" spans="1:17">
      <c r="A39" s="483">
        <v>26</v>
      </c>
      <c r="B39" s="451"/>
      <c r="C39" s="459"/>
      <c r="D39" s="451"/>
      <c r="E39" s="464" t="str">
        <f t="shared" si="1"/>
        <v xml:space="preserve">  - -</v>
      </c>
      <c r="F39" s="452"/>
      <c r="G39" s="448"/>
      <c r="I39" s="458" t="str">
        <f t="shared" si="2"/>
        <v>--</v>
      </c>
      <c r="J39" t="str">
        <f t="shared" si="0"/>
        <v>- -</v>
      </c>
      <c r="K39" s="455">
        <f t="shared" si="3"/>
        <v>2000</v>
      </c>
      <c r="M39" t="str">
        <f t="shared" si="4"/>
        <v>do not count</v>
      </c>
      <c r="O39" s="457">
        <f t="shared" si="5"/>
        <v>0</v>
      </c>
      <c r="P39" s="457">
        <f t="shared" si="7"/>
        <v>0</v>
      </c>
      <c r="Q39" s="457">
        <f t="shared" si="6"/>
        <v>1</v>
      </c>
    </row>
    <row r="40" spans="1:17">
      <c r="A40" s="483">
        <v>27</v>
      </c>
      <c r="B40" s="451"/>
      <c r="C40" s="459"/>
      <c r="D40" s="451"/>
      <c r="E40" s="464" t="str">
        <f t="shared" si="1"/>
        <v xml:space="preserve">  - -</v>
      </c>
      <c r="F40" s="452"/>
      <c r="G40" s="448"/>
      <c r="I40" s="458" t="str">
        <f t="shared" si="2"/>
        <v>--</v>
      </c>
      <c r="J40" t="str">
        <f t="shared" si="0"/>
        <v>- -</v>
      </c>
      <c r="K40" s="455">
        <f t="shared" si="3"/>
        <v>2000</v>
      </c>
      <c r="M40" t="str">
        <f t="shared" si="4"/>
        <v>do not count</v>
      </c>
      <c r="O40" s="457">
        <f t="shared" si="5"/>
        <v>0</v>
      </c>
      <c r="P40" s="457">
        <f t="shared" si="7"/>
        <v>0</v>
      </c>
      <c r="Q40" s="457">
        <f t="shared" si="6"/>
        <v>1</v>
      </c>
    </row>
    <row r="41" spans="1:17">
      <c r="A41" s="483">
        <v>28</v>
      </c>
      <c r="B41" s="451"/>
      <c r="C41" s="459"/>
      <c r="D41" s="451"/>
      <c r="E41" s="464" t="str">
        <f t="shared" si="1"/>
        <v xml:space="preserve">  - -</v>
      </c>
      <c r="F41" s="452"/>
      <c r="G41" s="448"/>
      <c r="I41" s="458" t="str">
        <f t="shared" si="2"/>
        <v>--</v>
      </c>
      <c r="J41" t="str">
        <f t="shared" si="0"/>
        <v>- -</v>
      </c>
      <c r="K41" s="455">
        <f t="shared" si="3"/>
        <v>2000</v>
      </c>
      <c r="M41" t="str">
        <f t="shared" si="4"/>
        <v>do not count</v>
      </c>
      <c r="O41" s="457">
        <f t="shared" si="5"/>
        <v>0</v>
      </c>
      <c r="P41" s="457">
        <f t="shared" si="7"/>
        <v>0</v>
      </c>
      <c r="Q41" s="457">
        <f t="shared" si="6"/>
        <v>1</v>
      </c>
    </row>
    <row r="42" spans="1:17">
      <c r="A42" s="483">
        <v>29</v>
      </c>
      <c r="B42" s="451"/>
      <c r="C42" s="459"/>
      <c r="D42" s="451"/>
      <c r="E42" s="464" t="str">
        <f t="shared" si="1"/>
        <v xml:space="preserve">  - -</v>
      </c>
      <c r="F42" s="452"/>
      <c r="G42" s="448"/>
      <c r="I42" s="458" t="str">
        <f t="shared" si="2"/>
        <v>--</v>
      </c>
      <c r="J42" t="str">
        <f t="shared" si="0"/>
        <v>- -</v>
      </c>
      <c r="K42" s="455">
        <f t="shared" si="3"/>
        <v>2000</v>
      </c>
      <c r="M42" t="str">
        <f t="shared" si="4"/>
        <v>do not count</v>
      </c>
      <c r="O42" s="457">
        <f t="shared" si="5"/>
        <v>0</v>
      </c>
      <c r="P42" s="457">
        <f t="shared" si="7"/>
        <v>0</v>
      </c>
      <c r="Q42" s="457">
        <f t="shared" si="6"/>
        <v>1</v>
      </c>
    </row>
    <row r="43" spans="1:17">
      <c r="A43" s="483">
        <v>30</v>
      </c>
      <c r="B43" s="451"/>
      <c r="C43" s="459"/>
      <c r="D43" s="451"/>
      <c r="E43" s="464" t="str">
        <f t="shared" si="1"/>
        <v xml:space="preserve">  - -</v>
      </c>
      <c r="F43" s="452"/>
      <c r="G43" s="448"/>
      <c r="I43" s="458" t="str">
        <f t="shared" si="2"/>
        <v>--</v>
      </c>
      <c r="J43" t="str">
        <f t="shared" si="0"/>
        <v>- -</v>
      </c>
      <c r="K43" s="455">
        <f t="shared" si="3"/>
        <v>2000</v>
      </c>
      <c r="M43" t="str">
        <f t="shared" si="4"/>
        <v>do not count</v>
      </c>
      <c r="O43" s="457">
        <f t="shared" si="5"/>
        <v>0</v>
      </c>
      <c r="P43" s="457">
        <f t="shared" si="7"/>
        <v>0</v>
      </c>
      <c r="Q43" s="457">
        <f t="shared" si="6"/>
        <v>1</v>
      </c>
    </row>
    <row r="44" spans="1:17">
      <c r="A44" s="483">
        <v>31</v>
      </c>
      <c r="B44" s="451"/>
      <c r="C44" s="459"/>
      <c r="D44" s="451"/>
      <c r="E44" s="464" t="str">
        <f t="shared" si="1"/>
        <v xml:space="preserve">  - -</v>
      </c>
      <c r="F44" s="452"/>
      <c r="G44" s="448"/>
      <c r="I44" s="458" t="str">
        <f t="shared" si="2"/>
        <v>--</v>
      </c>
      <c r="J44" t="str">
        <f t="shared" si="0"/>
        <v>- -</v>
      </c>
      <c r="K44" s="455">
        <f t="shared" si="3"/>
        <v>2000</v>
      </c>
      <c r="M44" t="str">
        <f t="shared" si="4"/>
        <v>do not count</v>
      </c>
      <c r="O44" s="457">
        <f t="shared" si="5"/>
        <v>0</v>
      </c>
      <c r="P44" s="457">
        <f t="shared" si="7"/>
        <v>0</v>
      </c>
      <c r="Q44" s="457">
        <f t="shared" si="6"/>
        <v>1</v>
      </c>
    </row>
    <row r="45" spans="1:17">
      <c r="A45" s="483">
        <v>32</v>
      </c>
      <c r="B45" s="451"/>
      <c r="C45" s="459"/>
      <c r="D45" s="451"/>
      <c r="E45" s="464" t="str">
        <f t="shared" si="1"/>
        <v xml:space="preserve">  - -</v>
      </c>
      <c r="F45" s="452"/>
      <c r="G45" s="448"/>
      <c r="I45" s="458" t="str">
        <f t="shared" si="2"/>
        <v>--</v>
      </c>
      <c r="J45" t="str">
        <f t="shared" si="0"/>
        <v>- -</v>
      </c>
      <c r="K45" s="455">
        <f t="shared" si="3"/>
        <v>2000</v>
      </c>
      <c r="M45" t="str">
        <f t="shared" si="4"/>
        <v>do not count</v>
      </c>
      <c r="O45" s="457">
        <f t="shared" si="5"/>
        <v>0</v>
      </c>
      <c r="P45" s="457">
        <f t="shared" si="7"/>
        <v>0</v>
      </c>
      <c r="Q45" s="457">
        <f t="shared" si="6"/>
        <v>1</v>
      </c>
    </row>
    <row r="46" spans="1:17">
      <c r="A46" s="483">
        <v>33</v>
      </c>
      <c r="B46" s="451"/>
      <c r="C46" s="459"/>
      <c r="D46" s="451"/>
      <c r="E46" s="464" t="str">
        <f t="shared" si="1"/>
        <v xml:space="preserve">  - -</v>
      </c>
      <c r="F46" s="452"/>
      <c r="G46" s="448"/>
      <c r="I46" s="458" t="str">
        <f t="shared" si="2"/>
        <v>--</v>
      </c>
      <c r="J46" t="str">
        <f t="shared" si="0"/>
        <v>- -</v>
      </c>
      <c r="K46" s="455">
        <f t="shared" si="3"/>
        <v>2000</v>
      </c>
      <c r="M46" t="str">
        <f t="shared" si="4"/>
        <v>do not count</v>
      </c>
      <c r="O46" s="457">
        <f t="shared" si="5"/>
        <v>0</v>
      </c>
      <c r="P46" s="457">
        <f t="shared" si="7"/>
        <v>0</v>
      </c>
      <c r="Q46" s="457">
        <f t="shared" si="6"/>
        <v>1</v>
      </c>
    </row>
    <row r="47" spans="1:17">
      <c r="A47" s="483">
        <v>34</v>
      </c>
      <c r="B47" s="451"/>
      <c r="C47" s="459"/>
      <c r="D47" s="451"/>
      <c r="E47" s="464" t="str">
        <f t="shared" si="1"/>
        <v xml:space="preserve">  - -</v>
      </c>
      <c r="F47" s="452"/>
      <c r="G47" s="448"/>
      <c r="I47" s="458" t="str">
        <f t="shared" si="2"/>
        <v>--</v>
      </c>
      <c r="J47" t="str">
        <f t="shared" si="0"/>
        <v>- -</v>
      </c>
      <c r="K47" s="455">
        <f t="shared" si="3"/>
        <v>2000</v>
      </c>
      <c r="M47" t="str">
        <f t="shared" si="4"/>
        <v>do not count</v>
      </c>
      <c r="O47" s="457">
        <f t="shared" si="5"/>
        <v>0</v>
      </c>
      <c r="P47" s="457">
        <f t="shared" si="7"/>
        <v>0</v>
      </c>
      <c r="Q47" s="457">
        <f t="shared" si="6"/>
        <v>1</v>
      </c>
    </row>
    <row r="48" spans="1:17">
      <c r="A48" s="483">
        <v>35</v>
      </c>
      <c r="B48" s="451"/>
      <c r="C48" s="459"/>
      <c r="D48" s="451"/>
      <c r="E48" s="464" t="str">
        <f t="shared" si="1"/>
        <v xml:space="preserve">  - -</v>
      </c>
      <c r="F48" s="452"/>
      <c r="G48" s="448"/>
      <c r="I48" s="458" t="str">
        <f t="shared" si="2"/>
        <v>--</v>
      </c>
      <c r="J48" t="str">
        <f t="shared" si="0"/>
        <v>- -</v>
      </c>
      <c r="K48" s="455">
        <f t="shared" si="3"/>
        <v>2000</v>
      </c>
      <c r="M48" t="str">
        <f t="shared" si="4"/>
        <v>do not count</v>
      </c>
      <c r="O48" s="457">
        <f t="shared" si="5"/>
        <v>0</v>
      </c>
      <c r="P48" s="457">
        <f t="shared" si="7"/>
        <v>0</v>
      </c>
      <c r="Q48" s="457">
        <f t="shared" si="6"/>
        <v>1</v>
      </c>
    </row>
    <row r="49" spans="1:17">
      <c r="A49" s="483">
        <v>36</v>
      </c>
      <c r="B49" s="451"/>
      <c r="C49" s="459"/>
      <c r="D49" s="451"/>
      <c r="E49" s="464" t="str">
        <f t="shared" si="1"/>
        <v xml:space="preserve">  - -</v>
      </c>
      <c r="F49" s="452"/>
      <c r="G49" s="448"/>
      <c r="I49" s="458" t="str">
        <f t="shared" si="2"/>
        <v>--</v>
      </c>
      <c r="J49" t="str">
        <f t="shared" si="0"/>
        <v>- -</v>
      </c>
      <c r="K49" s="455">
        <f t="shared" si="3"/>
        <v>2000</v>
      </c>
      <c r="M49" t="str">
        <f t="shared" si="4"/>
        <v>do not count</v>
      </c>
      <c r="O49" s="457">
        <f t="shared" si="5"/>
        <v>0</v>
      </c>
      <c r="P49" s="457">
        <f t="shared" si="7"/>
        <v>0</v>
      </c>
      <c r="Q49" s="457">
        <f t="shared" si="6"/>
        <v>1</v>
      </c>
    </row>
    <row r="50" spans="1:17">
      <c r="A50" s="483">
        <v>37</v>
      </c>
      <c r="B50" s="451"/>
      <c r="C50" s="459"/>
      <c r="D50" s="451"/>
      <c r="E50" s="464" t="str">
        <f t="shared" si="1"/>
        <v xml:space="preserve">  - -</v>
      </c>
      <c r="F50" s="452"/>
      <c r="G50" s="448"/>
      <c r="I50" s="458" t="str">
        <f t="shared" si="2"/>
        <v>--</v>
      </c>
      <c r="J50" t="str">
        <f t="shared" si="0"/>
        <v>- -</v>
      </c>
      <c r="K50" s="455">
        <f t="shared" si="3"/>
        <v>2000</v>
      </c>
      <c r="M50" t="str">
        <f t="shared" si="4"/>
        <v>do not count</v>
      </c>
      <c r="O50" s="457">
        <f t="shared" si="5"/>
        <v>0</v>
      </c>
      <c r="P50" s="457">
        <f t="shared" si="7"/>
        <v>0</v>
      </c>
      <c r="Q50" s="457">
        <f t="shared" si="6"/>
        <v>1</v>
      </c>
    </row>
    <row r="51" spans="1:17">
      <c r="A51" s="483">
        <v>38</v>
      </c>
      <c r="B51" s="451"/>
      <c r="C51" s="459"/>
      <c r="D51" s="451"/>
      <c r="E51" s="464" t="str">
        <f t="shared" si="1"/>
        <v xml:space="preserve">  - -</v>
      </c>
      <c r="F51" s="452"/>
      <c r="G51" s="448"/>
      <c r="I51" s="458" t="str">
        <f t="shared" si="2"/>
        <v>--</v>
      </c>
      <c r="J51" t="str">
        <f t="shared" si="0"/>
        <v>- -</v>
      </c>
      <c r="K51" s="455">
        <f t="shared" si="3"/>
        <v>2000</v>
      </c>
      <c r="M51" t="str">
        <f t="shared" si="4"/>
        <v>do not count</v>
      </c>
      <c r="O51" s="457">
        <f t="shared" si="5"/>
        <v>0</v>
      </c>
      <c r="P51" s="457">
        <f t="shared" si="7"/>
        <v>0</v>
      </c>
      <c r="Q51" s="457">
        <f t="shared" si="6"/>
        <v>1</v>
      </c>
    </row>
    <row r="52" spans="1:17">
      <c r="A52" s="483">
        <v>39</v>
      </c>
      <c r="B52" s="451"/>
      <c r="C52" s="459"/>
      <c r="D52" s="451"/>
      <c r="E52" s="464" t="str">
        <f t="shared" si="1"/>
        <v xml:space="preserve">  - -</v>
      </c>
      <c r="F52" s="452"/>
      <c r="G52" s="448"/>
      <c r="I52" s="458" t="str">
        <f t="shared" si="2"/>
        <v>--</v>
      </c>
      <c r="J52" t="str">
        <f t="shared" si="0"/>
        <v>- -</v>
      </c>
      <c r="K52" s="455">
        <f t="shared" si="3"/>
        <v>2000</v>
      </c>
      <c r="M52" t="str">
        <f t="shared" si="4"/>
        <v>do not count</v>
      </c>
      <c r="O52" s="457">
        <f t="shared" si="5"/>
        <v>0</v>
      </c>
      <c r="P52" s="457">
        <f t="shared" si="7"/>
        <v>0</v>
      </c>
      <c r="Q52" s="457">
        <f t="shared" si="6"/>
        <v>1</v>
      </c>
    </row>
    <row r="53" spans="1:17">
      <c r="A53" s="483">
        <v>40</v>
      </c>
      <c r="B53" s="451"/>
      <c r="C53" s="459"/>
      <c r="D53" s="451"/>
      <c r="E53" s="464" t="str">
        <f t="shared" si="1"/>
        <v xml:space="preserve">  - -</v>
      </c>
      <c r="F53" s="452"/>
      <c r="G53" s="448"/>
      <c r="I53" s="458" t="str">
        <f t="shared" si="2"/>
        <v>--</v>
      </c>
      <c r="J53" t="str">
        <f t="shared" si="0"/>
        <v>- -</v>
      </c>
      <c r="K53" s="455">
        <f t="shared" si="3"/>
        <v>2000</v>
      </c>
      <c r="M53" t="str">
        <f t="shared" si="4"/>
        <v>do not count</v>
      </c>
      <c r="O53" s="457">
        <f t="shared" si="5"/>
        <v>0</v>
      </c>
      <c r="P53" s="457">
        <f t="shared" si="7"/>
        <v>0</v>
      </c>
      <c r="Q53" s="457">
        <f t="shared" si="6"/>
        <v>1</v>
      </c>
    </row>
    <row r="54" spans="1:17">
      <c r="A54" s="483">
        <v>41</v>
      </c>
      <c r="B54" s="451"/>
      <c r="C54" s="459"/>
      <c r="D54" s="451"/>
      <c r="E54" s="464" t="str">
        <f t="shared" si="1"/>
        <v xml:space="preserve">  - -</v>
      </c>
      <c r="F54" s="452"/>
      <c r="G54" s="448"/>
      <c r="I54" s="458" t="str">
        <f t="shared" si="2"/>
        <v>--</v>
      </c>
      <c r="J54" t="str">
        <f t="shared" si="0"/>
        <v>- -</v>
      </c>
      <c r="K54" s="455">
        <f t="shared" si="3"/>
        <v>2000</v>
      </c>
      <c r="M54" t="str">
        <f t="shared" si="4"/>
        <v>do not count</v>
      </c>
      <c r="O54" s="457">
        <f t="shared" si="5"/>
        <v>0</v>
      </c>
      <c r="P54" s="457">
        <f t="shared" si="7"/>
        <v>0</v>
      </c>
      <c r="Q54" s="457">
        <f t="shared" si="6"/>
        <v>1</v>
      </c>
    </row>
    <row r="55" spans="1:17">
      <c r="A55" s="483">
        <v>42</v>
      </c>
      <c r="B55" s="451"/>
      <c r="C55" s="459"/>
      <c r="D55" s="451"/>
      <c r="E55" s="464" t="str">
        <f t="shared" si="1"/>
        <v xml:space="preserve">  - -</v>
      </c>
      <c r="F55" s="452"/>
      <c r="G55" s="448"/>
      <c r="I55" s="458" t="str">
        <f t="shared" si="2"/>
        <v>--</v>
      </c>
      <c r="J55" t="str">
        <f t="shared" si="0"/>
        <v>- -</v>
      </c>
      <c r="K55" s="455">
        <f t="shared" si="3"/>
        <v>2000</v>
      </c>
      <c r="M55" t="str">
        <f t="shared" si="4"/>
        <v>do not count</v>
      </c>
      <c r="O55" s="457">
        <f t="shared" si="5"/>
        <v>0</v>
      </c>
      <c r="P55" s="457">
        <f t="shared" si="7"/>
        <v>0</v>
      </c>
      <c r="Q55" s="457">
        <f t="shared" si="6"/>
        <v>1</v>
      </c>
    </row>
    <row r="56" spans="1:17">
      <c r="A56" s="483">
        <v>43</v>
      </c>
      <c r="B56" s="451"/>
      <c r="C56" s="459"/>
      <c r="D56" s="451"/>
      <c r="E56" s="464" t="str">
        <f t="shared" si="1"/>
        <v xml:space="preserve">  - -</v>
      </c>
      <c r="F56" s="452"/>
      <c r="G56" s="448"/>
      <c r="I56" s="458" t="str">
        <f t="shared" si="2"/>
        <v>--</v>
      </c>
      <c r="J56" t="str">
        <f t="shared" si="0"/>
        <v>- -</v>
      </c>
      <c r="K56" s="455">
        <f t="shared" si="3"/>
        <v>2000</v>
      </c>
      <c r="M56" t="str">
        <f t="shared" si="4"/>
        <v>do not count</v>
      </c>
      <c r="O56" s="457">
        <f t="shared" si="5"/>
        <v>0</v>
      </c>
      <c r="P56" s="457">
        <f t="shared" si="7"/>
        <v>0</v>
      </c>
      <c r="Q56" s="457">
        <f t="shared" si="6"/>
        <v>1</v>
      </c>
    </row>
    <row r="57" spans="1:17">
      <c r="A57" s="483">
        <v>44</v>
      </c>
      <c r="B57" s="451"/>
      <c r="C57" s="459"/>
      <c r="D57" s="451"/>
      <c r="E57" s="464" t="str">
        <f t="shared" si="1"/>
        <v xml:space="preserve">  - -</v>
      </c>
      <c r="F57" s="452"/>
      <c r="G57" s="448"/>
      <c r="I57" s="458" t="str">
        <f t="shared" si="2"/>
        <v>--</v>
      </c>
      <c r="J57" t="str">
        <f t="shared" si="0"/>
        <v>- -</v>
      </c>
      <c r="K57" s="455">
        <f t="shared" si="3"/>
        <v>2000</v>
      </c>
      <c r="M57" t="str">
        <f t="shared" si="4"/>
        <v>do not count</v>
      </c>
      <c r="O57" s="457">
        <f t="shared" si="5"/>
        <v>0</v>
      </c>
      <c r="P57" s="457">
        <f t="shared" si="7"/>
        <v>0</v>
      </c>
      <c r="Q57" s="457">
        <f t="shared" si="6"/>
        <v>1</v>
      </c>
    </row>
    <row r="58" spans="1:17">
      <c r="A58" s="483">
        <v>45</v>
      </c>
      <c r="B58" s="451"/>
      <c r="C58" s="459"/>
      <c r="D58" s="451"/>
      <c r="E58" s="464" t="str">
        <f t="shared" si="1"/>
        <v xml:space="preserve">  - -</v>
      </c>
      <c r="F58" s="452"/>
      <c r="G58" s="448"/>
      <c r="I58" s="458" t="str">
        <f t="shared" si="2"/>
        <v>--</v>
      </c>
      <c r="J58" t="str">
        <f t="shared" si="0"/>
        <v>- -</v>
      </c>
      <c r="K58" s="455">
        <f t="shared" si="3"/>
        <v>2000</v>
      </c>
      <c r="M58" t="str">
        <f t="shared" si="4"/>
        <v>do not count</v>
      </c>
      <c r="O58" s="457">
        <f t="shared" si="5"/>
        <v>0</v>
      </c>
      <c r="P58" s="457">
        <f t="shared" si="7"/>
        <v>0</v>
      </c>
      <c r="Q58" s="457">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O14:Q58">
    <cfRule type="cellIs" dxfId="15" priority="3" stopIfTrue="1" operator="equal">
      <formula>1</formula>
    </cfRule>
  </conditionalFormatting>
  <conditionalFormatting sqref="M14:M58">
    <cfRule type="cellIs" dxfId="14" priority="4" stopIfTrue="1" operator="equal">
      <formula>"do not count"</formula>
    </cfRule>
    <cfRule type="cellIs" dxfId="13" priority="5" stopIfTrue="1" operator="equal">
      <formula>"current"</formula>
    </cfRule>
    <cfRule type="cellIs" dxfId="12" priority="6" stopIfTrue="1" operator="equal">
      <formula>"next 45 days"</formula>
    </cfRule>
  </conditionalFormatting>
  <conditionalFormatting sqref="AE10 W10">
    <cfRule type="cellIs" dxfId="11" priority="7" stopIfTrue="1" operator="equal">
      <formula>W9</formula>
    </cfRule>
  </conditionalFormatting>
  <conditionalFormatting sqref="AD10">
    <cfRule type="cellIs" dxfId="10" priority="8" stopIfTrue="1" operator="equal">
      <formula>AD6</formula>
    </cfRule>
  </conditionalFormatting>
  <conditionalFormatting sqref="AC10">
    <cfRule type="cellIs" dxfId="9" priority="9" stopIfTrue="1" operator="equal">
      <formula>AC4</formula>
    </cfRule>
  </conditionalFormatting>
  <conditionalFormatting sqref="W10">
    <cfRule type="cellIs" dxfId="8" priority="10" stopIfTrue="1" operator="equal">
      <formula>W1048515</formula>
    </cfRule>
  </conditionalFormatting>
  <conditionalFormatting sqref="X10">
    <cfRule type="cellIs" dxfId="7" priority="11" stopIfTrue="1" operator="equal">
      <formula>X1048500</formula>
    </cfRule>
  </conditionalFormatting>
  <conditionalFormatting sqref="AG10">
    <cfRule type="cellIs" dxfId="6" priority="12" stopIfTrue="1" operator="equal">
      <formula>AG1048521</formula>
    </cfRule>
  </conditionalFormatting>
  <conditionalFormatting sqref="AF10 AB10">
    <cfRule type="cellIs" dxfId="5" priority="13" stopIfTrue="1" operator="equal">
      <formula>AB11</formula>
    </cfRule>
  </conditionalFormatting>
  <conditionalFormatting sqref="Z10">
    <cfRule type="cellIs" dxfId="4" priority="14" stopIfTrue="1" operator="equal">
      <formula>Z1048450</formula>
    </cfRule>
  </conditionalFormatting>
  <conditionalFormatting sqref="AE10">
    <cfRule type="cellIs" dxfId="3" priority="15" stopIfTrue="1" operator="equal">
      <formula>AE1048541</formula>
    </cfRule>
  </conditionalFormatting>
  <conditionalFormatting sqref="AH10">
    <cfRule type="cellIs" dxfId="2" priority="16" stopIfTrue="1" operator="equal">
      <formula>AH1048477</formula>
    </cfRule>
  </conditionalFormatting>
  <conditionalFormatting sqref="Y10">
    <cfRule type="cellIs" dxfId="1" priority="17" stopIfTrue="1" operator="equal">
      <formula>Y1048523</formula>
    </cfRule>
  </conditionalFormatting>
  <conditionalFormatting sqref="AA10">
    <cfRule type="cellIs" dxfId="0" priority="18" stopIfTrue="1" operator="equal">
      <formula>#REF!</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sheetPr>
  <dimension ref="A1:IV50"/>
  <sheetViews>
    <sheetView showGridLines="0" showRowColHeaders="0" tabSelected="1" zoomScale="148" zoomScaleNormal="148" workbookViewId="0">
      <selection activeCell="B45" sqref="B45"/>
    </sheetView>
  </sheetViews>
  <sheetFormatPr defaultColWidth="0" defaultRowHeight="12.75"/>
  <cols>
    <col min="1" max="1" width="4.85546875" style="614" customWidth="1"/>
    <col min="2" max="2" width="98.140625" style="599" customWidth="1"/>
    <col min="3" max="3" width="3.42578125" style="614" customWidth="1"/>
    <col min="4" max="4" width="3.42578125" style="614" hidden="1" customWidth="1"/>
    <col min="5" max="5" width="86.42578125" style="599" hidden="1" customWidth="1"/>
    <col min="6" max="6" width="122.7109375" style="599" hidden="1" customWidth="1"/>
    <col min="7" max="7" width="0" style="614" hidden="1" customWidth="1"/>
    <col min="8" max="8" width="51.140625" style="614" hidden="1" customWidth="1"/>
    <col min="9" max="255" width="0" style="614" hidden="1" customWidth="1"/>
    <col min="256" max="16384" width="2.5703125" style="614" hidden="1"/>
  </cols>
  <sheetData>
    <row r="1" spans="1:256" ht="3" customHeight="1">
      <c r="F1" s="615"/>
    </row>
    <row r="2" spans="1:256" ht="3" customHeight="1">
      <c r="F2" s="615"/>
    </row>
    <row r="3" spans="1:256" ht="46.5">
      <c r="A3" s="616"/>
      <c r="B3" s="676" t="str">
        <f t="shared" ref="B3:B41" si="0">IF(ISBLANK(E3),"",IF(Language="f",F3,E3))</f>
        <v>Car expenses and benefits log – Instructions</v>
      </c>
      <c r="C3" s="617"/>
      <c r="D3" s="617"/>
      <c r="E3" s="612" t="s">
        <v>447</v>
      </c>
      <c r="F3" s="613" t="s">
        <v>392</v>
      </c>
      <c r="G3" s="598"/>
      <c r="I3" s="598"/>
      <c r="J3" s="598"/>
      <c r="K3" s="598"/>
      <c r="L3" s="598"/>
      <c r="M3" s="598"/>
      <c r="N3" s="598"/>
      <c r="O3" s="598"/>
      <c r="P3" s="598"/>
    </row>
    <row r="4" spans="1:256" ht="6" customHeight="1">
      <c r="B4" s="677" t="str">
        <f t="shared" si="0"/>
        <v/>
      </c>
      <c r="E4" s="611"/>
      <c r="F4" s="562"/>
      <c r="IV4" s="614" t="s">
        <v>391</v>
      </c>
    </row>
    <row r="5" spans="1:256" ht="15.95" customHeight="1">
      <c r="B5" s="678" t="str">
        <f t="shared" si="0"/>
        <v>For more information, see:</v>
      </c>
      <c r="E5" s="618" t="s">
        <v>413</v>
      </c>
      <c r="F5" s="619" t="s">
        <v>418</v>
      </c>
    </row>
    <row r="6" spans="1:256" ht="15.75" customHeight="1">
      <c r="B6" s="679" t="str">
        <f t="shared" si="0"/>
        <v>Car expenses and benefits  – A tax guide</v>
      </c>
      <c r="E6" s="620" t="s">
        <v>446</v>
      </c>
      <c r="F6" s="623" t="s">
        <v>414</v>
      </c>
    </row>
    <row r="7" spans="1:256" ht="7.5" customHeight="1">
      <c r="B7" s="677" t="str">
        <f t="shared" si="0"/>
        <v/>
      </c>
      <c r="E7" s="611"/>
      <c r="F7" s="562"/>
    </row>
    <row r="8" spans="1:256" s="624" customFormat="1" ht="15">
      <c r="B8" s="680" t="str">
        <f t="shared" si="0"/>
        <v>Colours In Spreadsheet</v>
      </c>
      <c r="E8" s="626" t="s">
        <v>327</v>
      </c>
      <c r="F8" s="625" t="s">
        <v>393</v>
      </c>
    </row>
    <row r="9" spans="1:256" s="624" customFormat="1">
      <c r="B9" s="681" t="str">
        <f t="shared" si="0"/>
        <v>The following colours are used for the cells:</v>
      </c>
      <c r="E9" s="628" t="s">
        <v>415</v>
      </c>
      <c r="F9" s="627" t="s">
        <v>421</v>
      </c>
    </row>
    <row r="10" spans="1:256" s="624" customFormat="1">
      <c r="B10" s="682" t="str">
        <f t="shared" si="0"/>
        <v>–   Yellow or amber – text or numbers that you enter.</v>
      </c>
      <c r="E10" s="630" t="s">
        <v>402</v>
      </c>
      <c r="F10" s="629" t="s">
        <v>403</v>
      </c>
    </row>
    <row r="11" spans="1:256" s="624" customFormat="1">
      <c r="B11" s="682" t="str">
        <f t="shared" si="0"/>
        <v xml:space="preserve">–   Black or grey – headings or instructions. </v>
      </c>
      <c r="E11" s="630" t="s">
        <v>404</v>
      </c>
      <c r="F11" s="629" t="s">
        <v>405</v>
      </c>
    </row>
    <row r="12" spans="1:256" s="624" customFormat="1">
      <c r="B12" s="682" t="str">
        <f t="shared" si="0"/>
        <v xml:space="preserve">–   White – results calculated by the spreadsheet. </v>
      </c>
      <c r="E12" s="630" t="s">
        <v>406</v>
      </c>
      <c r="F12" s="629" t="s">
        <v>407</v>
      </c>
    </row>
    <row r="13" spans="1:256" s="624" customFormat="1">
      <c r="B13" s="682" t="str">
        <f t="shared" si="0"/>
        <v>–   Red or orange – possible problems.</v>
      </c>
      <c r="E13" s="630" t="s">
        <v>408</v>
      </c>
      <c r="F13" s="629" t="s">
        <v>409</v>
      </c>
    </row>
    <row r="14" spans="1:256" s="624" customFormat="1" ht="9" customHeight="1">
      <c r="B14" s="683" t="str">
        <f t="shared" si="0"/>
        <v/>
      </c>
      <c r="E14" s="632"/>
      <c r="F14" s="631"/>
    </row>
    <row r="15" spans="1:256" s="624" customFormat="1" ht="15">
      <c r="B15" s="680" t="str">
        <f t="shared" si="0"/>
        <v xml:space="preserve">Two Sections </v>
      </c>
      <c r="E15" s="626" t="s">
        <v>442</v>
      </c>
      <c r="F15" s="625" t="s">
        <v>443</v>
      </c>
    </row>
    <row r="16" spans="1:256" s="624" customFormat="1" ht="3" customHeight="1">
      <c r="B16" s="681" t="str">
        <f t="shared" si="0"/>
        <v/>
      </c>
      <c r="E16" s="628"/>
      <c r="F16" s="627"/>
    </row>
    <row r="17" spans="2:6" s="624" customFormat="1">
      <c r="B17" s="683" t="str">
        <f t="shared" si="0"/>
        <v xml:space="preserve">1.  Annual Summary </v>
      </c>
      <c r="E17" s="632" t="s">
        <v>386</v>
      </c>
      <c r="F17" s="631" t="s">
        <v>399</v>
      </c>
    </row>
    <row r="18" spans="2:6" s="624" customFormat="1">
      <c r="B18" s="683" t="str">
        <f t="shared" si="0"/>
        <v/>
      </c>
      <c r="E18" s="632"/>
    </row>
    <row r="19" spans="2:6" s="624" customFormat="1">
      <c r="B19" s="683" t="str">
        <f t="shared" si="0"/>
        <v/>
      </c>
      <c r="E19" s="632"/>
      <c r="F19" s="627" t="s">
        <v>328</v>
      </c>
    </row>
    <row r="20" spans="2:6" s="624" customFormat="1" ht="24">
      <c r="B20" s="681" t="str">
        <f t="shared" si="0"/>
        <v>Use the Annual Summary to enter the year, any special notes
and (towards the left) any months for which no car was available.</v>
      </c>
      <c r="E20" s="628" t="s">
        <v>416</v>
      </c>
      <c r="F20" s="627" t="s">
        <v>394</v>
      </c>
    </row>
    <row r="21" spans="2:6" s="624" customFormat="1">
      <c r="B21" s="681" t="str">
        <f t="shared" si="0"/>
        <v xml:space="preserve"> </v>
      </c>
      <c r="E21" s="628" t="s">
        <v>328</v>
      </c>
      <c r="F21" s="627"/>
    </row>
    <row r="22" spans="2:6" s="624" customFormat="1" ht="3.95" customHeight="1">
      <c r="B22" s="681" t="str">
        <f t="shared" si="0"/>
        <v/>
      </c>
      <c r="E22" s="628"/>
      <c r="F22" s="629"/>
    </row>
    <row r="23" spans="2:6" s="624" customFormat="1">
      <c r="B23" s="681" t="str">
        <f t="shared" si="0"/>
        <v>The Annual Summary provides:</v>
      </c>
      <c r="E23" s="628" t="s">
        <v>329</v>
      </c>
      <c r="F23" s="627" t="s">
        <v>395</v>
      </c>
    </row>
    <row r="24" spans="2:6" s="624" customFormat="1">
      <c r="B24" s="682" t="str">
        <f t="shared" si="0"/>
        <v xml:space="preserve">–   Top – numbers you will need for income tax purposes. </v>
      </c>
      <c r="E24" s="630" t="s">
        <v>410</v>
      </c>
      <c r="F24" s="629" t="s">
        <v>411</v>
      </c>
    </row>
    <row r="25" spans="2:6" s="624" customFormat="1" ht="24">
      <c r="B25" s="682" t="str">
        <f t="shared" si="0"/>
        <v>–   Bottom – diagnostics to help you spot errors (e.g., typos); sometimes no correction is needed.</v>
      </c>
      <c r="E25" s="630" t="s">
        <v>412</v>
      </c>
      <c r="F25" s="629" t="s">
        <v>422</v>
      </c>
    </row>
    <row r="26" spans="2:6" s="624" customFormat="1" ht="9" customHeight="1">
      <c r="B26" s="682" t="str">
        <f t="shared" si="0"/>
        <v/>
      </c>
      <c r="E26" s="630"/>
      <c r="F26" s="627"/>
    </row>
    <row r="27" spans="2:6" s="624" customFormat="1">
      <c r="B27" s="683" t="str">
        <f t="shared" si="0"/>
        <v>2.  Monthly Logs</v>
      </c>
      <c r="D27" s="633"/>
      <c r="E27" s="632" t="s">
        <v>385</v>
      </c>
      <c r="F27" s="631" t="s">
        <v>400</v>
      </c>
    </row>
    <row r="28" spans="2:6" s="624" customFormat="1">
      <c r="B28" s="683" t="str">
        <f t="shared" si="0"/>
        <v/>
      </c>
      <c r="D28" s="633"/>
      <c r="E28" s="632"/>
      <c r="F28" s="629"/>
    </row>
    <row r="29" spans="2:6" s="624" customFormat="1">
      <c r="B29" s="683" t="str">
        <f t="shared" si="0"/>
        <v/>
      </c>
      <c r="D29" s="633"/>
      <c r="E29" s="632"/>
      <c r="F29" s="627"/>
    </row>
    <row r="30" spans="2:6" s="624" customFormat="1">
      <c r="B30" s="681" t="str">
        <f t="shared" si="0"/>
        <v>Use the monthly logs to record dates, distances and expenditures:</v>
      </c>
      <c r="E30" s="628" t="s">
        <v>439</v>
      </c>
      <c r="F30" s="627" t="s">
        <v>437</v>
      </c>
    </row>
    <row r="31" spans="2:6" s="624" customFormat="1">
      <c r="B31" s="682" t="str">
        <f t="shared" si="0"/>
        <v>–   Top – Fill out at the beginning or end of the month, as appropriate.</v>
      </c>
      <c r="E31" s="630" t="s">
        <v>434</v>
      </c>
      <c r="F31" s="638" t="s">
        <v>423</v>
      </c>
    </row>
    <row r="32" spans="2:6" s="624" customFormat="1" ht="24">
      <c r="B32" s="682" t="str">
        <f t="shared" si="0"/>
        <v>–   Bottom – Fill out daily. (If you did not use the car for business purposes, enter only the date). 
      To the right of "C. Destination" enter only numbers, not text.</v>
      </c>
      <c r="E32" s="630" t="s">
        <v>455</v>
      </c>
      <c r="F32" s="638" t="s">
        <v>424</v>
      </c>
    </row>
    <row r="33" spans="2:6" s="624" customFormat="1" ht="9" customHeight="1">
      <c r="B33" s="681" t="str">
        <f t="shared" si="0"/>
        <v/>
      </c>
      <c r="E33" s="628"/>
      <c r="F33" s="629"/>
    </row>
    <row r="34" spans="2:6" s="624" customFormat="1" hidden="1">
      <c r="B34" s="683" t="str">
        <f t="shared" si="0"/>
        <v>3.  Payments to Employer</v>
      </c>
      <c r="E34" s="632" t="s">
        <v>384</v>
      </c>
      <c r="F34" s="631" t="s">
        <v>401</v>
      </c>
    </row>
    <row r="35" spans="2:6" s="624" customFormat="1" hidden="1">
      <c r="B35" s="683" t="str">
        <f t="shared" si="0"/>
        <v/>
      </c>
      <c r="E35" s="632"/>
      <c r="F35" s="627"/>
    </row>
    <row r="36" spans="2:6" s="624" customFormat="1" hidden="1">
      <c r="B36" s="683" t="str">
        <f t="shared" si="0"/>
        <v/>
      </c>
      <c r="E36" s="632"/>
      <c r="F36" s="634"/>
    </row>
    <row r="37" spans="2:6" s="624" customFormat="1" ht="24" hidden="1">
      <c r="B37" s="681" t="str">
        <f t="shared" si="0"/>
        <v xml:space="preserve">Record any payments you made to your employer in respect of the car(s), in the year or within 45 days after year end. </v>
      </c>
      <c r="E37" s="628" t="s">
        <v>417</v>
      </c>
      <c r="F37" s="627" t="s">
        <v>396</v>
      </c>
    </row>
    <row r="38" spans="2:6" s="624" customFormat="1" ht="9" customHeight="1">
      <c r="B38" s="681" t="str">
        <f t="shared" si="0"/>
        <v/>
      </c>
      <c r="E38" s="628"/>
      <c r="F38" s="634"/>
    </row>
    <row r="39" spans="2:6" s="624" customFormat="1" ht="15">
      <c r="B39" s="680" t="str">
        <f t="shared" si="0"/>
        <v>Feedback</v>
      </c>
      <c r="E39" s="626" t="s">
        <v>326</v>
      </c>
      <c r="F39" s="625" t="s">
        <v>397</v>
      </c>
    </row>
    <row r="40" spans="2:6" s="624" customFormat="1">
      <c r="B40" s="681" t="str">
        <f t="shared" si="0"/>
        <v>Please send any comments to:</v>
      </c>
      <c r="E40" s="635" t="s">
        <v>330</v>
      </c>
      <c r="F40" s="624" t="s">
        <v>398</v>
      </c>
    </row>
    <row r="41" spans="2:6" s="624" customFormat="1">
      <c r="B41" s="684" t="str">
        <f t="shared" si="0"/>
        <v>tax.services@ca.pwc.com</v>
      </c>
      <c r="E41" s="637" t="s">
        <v>331</v>
      </c>
      <c r="F41" s="636" t="s">
        <v>331</v>
      </c>
    </row>
    <row r="42" spans="2:6">
      <c r="B42" s="685"/>
      <c r="E42" s="621"/>
      <c r="F42" s="615"/>
    </row>
    <row r="43" spans="2:6">
      <c r="B43" s="685"/>
      <c r="E43" s="621"/>
      <c r="F43" s="615"/>
    </row>
    <row r="44" spans="2:6">
      <c r="B44" s="685"/>
      <c r="E44" s="664"/>
      <c r="F44" s="664"/>
    </row>
    <row r="45" spans="2:6" ht="75.75" customHeight="1">
      <c r="B45" s="685"/>
      <c r="E45" s="665" t="s">
        <v>438</v>
      </c>
      <c r="F45" s="665" t="s">
        <v>444</v>
      </c>
    </row>
    <row r="46" spans="2:6">
      <c r="E46" s="664"/>
      <c r="F46" s="664"/>
    </row>
    <row r="47" spans="2:6">
      <c r="E47" s="664"/>
      <c r="F47" s="664"/>
    </row>
    <row r="48" spans="2:6">
      <c r="E48" s="664"/>
      <c r="F48" s="664"/>
    </row>
    <row r="50" spans="5:5">
      <c r="E50" s="622"/>
    </row>
  </sheetData>
  <sheetProtection sheet="1" objects="1" scenarios="1"/>
  <phoneticPr fontId="4" type="noConversion"/>
  <hyperlinks>
    <hyperlink ref="B41" r:id="rId1" display="tax.services@ca.pwc.com"/>
    <hyperlink ref="E41" r:id="rId2"/>
    <hyperlink ref="F41" r:id="rId3"/>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6"/>
    <pageSetUpPr autoPageBreaks="0" fitToPage="1"/>
  </sheetPr>
  <dimension ref="A1:IU519"/>
  <sheetViews>
    <sheetView showGridLines="0" showRowColHeaders="0" topLeftCell="B1" zoomScaleNormal="100" workbookViewId="0">
      <pane ySplit="2" topLeftCell="A3" activePane="bottomLeft" state="frozenSplit"/>
      <selection activeCell="C5" sqref="C5"/>
      <selection pane="bottomLeft" activeCell="L3" sqref="L3"/>
    </sheetView>
  </sheetViews>
  <sheetFormatPr defaultColWidth="0" defaultRowHeight="0" customHeight="1" zeroHeight="1"/>
  <cols>
    <col min="1" max="1" width="0.85546875" customWidth="1"/>
    <col min="2" max="2" width="3.42578125" style="5" customWidth="1"/>
    <col min="3" max="3" width="4.85546875" style="5" customWidth="1"/>
    <col min="4" max="4" width="13.28515625" style="5" hidden="1" customWidth="1"/>
    <col min="5" max="5" width="10.5703125" style="5" customWidth="1"/>
    <col min="6" max="6" width="7.85546875" style="5" hidden="1" customWidth="1"/>
    <col min="7" max="7" width="10.85546875" style="5" customWidth="1"/>
    <col min="8" max="8" width="9.7109375" style="5" customWidth="1"/>
    <col min="9" max="9" width="13.28515625" style="5" customWidth="1"/>
    <col min="10" max="10" width="14.28515625" style="5" customWidth="1"/>
    <col min="11" max="11" width="11.28515625" style="5" customWidth="1"/>
    <col min="12" max="12" width="11.7109375" style="5" customWidth="1"/>
    <col min="13" max="13" width="10.42578125" style="5" customWidth="1"/>
    <col min="14" max="14" width="9.7109375" style="5" customWidth="1"/>
    <col min="15" max="15" width="12.5703125" style="5" customWidth="1"/>
    <col min="16" max="16" width="11" style="5" customWidth="1"/>
    <col min="17" max="17" width="21.140625" style="5" customWidth="1"/>
    <col min="18" max="18" width="23" style="5" customWidth="1"/>
    <col min="19" max="19" width="2.42578125" style="5" customWidth="1"/>
    <col min="20" max="20" width="1" style="5" hidden="1" customWidth="1"/>
    <col min="21" max="21" width="3.42578125" style="184" hidden="1" customWidth="1"/>
    <col min="22" max="22" width="14.5703125" style="184" hidden="1" customWidth="1"/>
    <col min="23" max="23" width="16.140625" style="184" hidden="1" customWidth="1"/>
    <col min="24" max="24" width="4.140625" style="184" hidden="1" customWidth="1"/>
    <col min="25" max="25" width="26.7109375" style="184" hidden="1" customWidth="1"/>
    <col min="26" max="26" width="25.85546875" style="184" hidden="1" customWidth="1"/>
    <col min="27" max="27" width="27.85546875" style="184" hidden="1" customWidth="1"/>
    <col min="28" max="28" width="24.140625" style="184" hidden="1" customWidth="1"/>
    <col min="29" max="29" width="0" style="185" hidden="1" customWidth="1"/>
    <col min="30" max="30" width="0" style="184" hidden="1" customWidth="1"/>
    <col min="31" max="31" width="11.42578125" style="185" hidden="1" customWidth="1"/>
    <col min="32" max="32" width="18.28515625" style="184" hidden="1" customWidth="1"/>
    <col min="33" max="33" width="10.7109375" style="184" hidden="1" customWidth="1"/>
    <col min="34" max="34" width="16" style="184" hidden="1" customWidth="1"/>
    <col min="35" max="35" width="13.140625" style="184" hidden="1" customWidth="1"/>
    <col min="36" max="36" width="30.5703125" style="184" hidden="1" customWidth="1"/>
    <col min="37" max="37" width="24.28515625" style="184" hidden="1" customWidth="1"/>
    <col min="38" max="38" width="11.7109375" style="185" hidden="1" customWidth="1"/>
    <col min="39" max="39" width="18.140625" style="185" hidden="1" customWidth="1"/>
    <col min="40" max="40" width="11" style="185" hidden="1" customWidth="1"/>
    <col min="41" max="41" width="13.7109375" style="185" hidden="1" customWidth="1"/>
    <col min="42" max="42" width="3" style="185" hidden="1" customWidth="1"/>
    <col min="43" max="43" width="6.7109375" style="185" hidden="1" customWidth="1"/>
    <col min="44" max="44" width="11.85546875" style="185" hidden="1" customWidth="1"/>
    <col min="45" max="45" width="11.28515625" style="185" hidden="1" customWidth="1"/>
    <col min="46" max="46" width="11" style="185" hidden="1" customWidth="1"/>
    <col min="47" max="47" width="3" style="185" hidden="1" customWidth="1"/>
    <col min="48" max="48" width="6.85546875" style="185" hidden="1" customWidth="1"/>
    <col min="49" max="49" width="7.42578125" style="185" hidden="1" customWidth="1"/>
    <col min="50" max="59" width="9.42578125" style="185" hidden="1" customWidth="1"/>
    <col min="60" max="60" width="10.85546875" style="185" hidden="1" customWidth="1"/>
    <col min="61" max="61" width="7.85546875" style="185" hidden="1" customWidth="1"/>
    <col min="62" max="62" width="7" style="185" hidden="1" customWidth="1"/>
    <col min="63" max="64" width="3" style="185" hidden="1" customWidth="1"/>
    <col min="65" max="65" width="9.42578125" style="185" hidden="1" customWidth="1"/>
    <col min="66" max="68" width="3" style="185" hidden="1" customWidth="1"/>
    <col min="69" max="69" width="0" style="184" hidden="1" customWidth="1"/>
    <col min="70" max="70" width="1.28515625" style="5" hidden="1" customWidth="1"/>
    <col min="71" max="73" width="2.5703125" style="5" hidden="1" customWidth="1"/>
    <col min="74" max="255" width="0" style="5" hidden="1" customWidth="1"/>
    <col min="256" max="16384" width="2.5703125" style="5" hidden="1"/>
  </cols>
  <sheetData>
    <row r="1" spans="1:254" customFormat="1" ht="4.5" customHeight="1">
      <c r="A1" s="30"/>
      <c r="B1" s="31"/>
      <c r="C1" s="31"/>
      <c r="D1" s="31"/>
      <c r="E1" s="31"/>
      <c r="F1" s="31"/>
      <c r="G1" s="31"/>
      <c r="H1" s="31"/>
      <c r="I1" s="31"/>
      <c r="J1" s="31"/>
      <c r="K1" s="31"/>
      <c r="L1" s="31"/>
      <c r="M1" s="31"/>
      <c r="N1" s="31"/>
      <c r="O1" s="31"/>
      <c r="P1" s="31"/>
      <c r="Q1" s="31"/>
      <c r="R1" s="32"/>
      <c r="S1" s="150"/>
      <c r="T1" s="43"/>
      <c r="U1" s="737"/>
      <c r="V1" s="738"/>
      <c r="W1" s="738"/>
      <c r="X1" s="738"/>
      <c r="Y1" s="738"/>
      <c r="Z1" s="738"/>
      <c r="AA1" s="738"/>
      <c r="AB1" s="738"/>
      <c r="AC1" s="738"/>
      <c r="AD1" s="738"/>
      <c r="AE1" s="178"/>
      <c r="AF1" s="177"/>
      <c r="AG1" s="177"/>
      <c r="AH1" s="177"/>
      <c r="AI1" s="177"/>
      <c r="AJ1" s="177"/>
      <c r="AK1" s="177"/>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9"/>
      <c r="BR1" s="1"/>
      <c r="BS1" s="43"/>
      <c r="BT1" s="43"/>
      <c r="BU1" s="43"/>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row>
    <row r="2" spans="1:254" s="4" customFormat="1" ht="28.5" customHeight="1">
      <c r="A2" s="81"/>
      <c r="B2" s="752" t="str">
        <f>IF(AND(ISNUMBER(AF7),AF7&gt;2000,AF7&lt;2999),Year_four_digits&amp;" ","")&amp;'NTS ONLY_set_year'!$E$35&amp;IF($V$7=$V$4,IF('NTS ONLY_set_year'!B1="y",""," ("&amp;'NTS ONLY_set_year'!$E$113&amp;")"),"")</f>
        <v>2016 Car expenses and benefits log – Annual summary</v>
      </c>
      <c r="C2" s="753"/>
      <c r="D2" s="753"/>
      <c r="E2" s="753"/>
      <c r="F2" s="753"/>
      <c r="G2" s="753"/>
      <c r="H2" s="753"/>
      <c r="I2" s="753"/>
      <c r="J2" s="753"/>
      <c r="K2" s="753"/>
      <c r="L2" s="753"/>
      <c r="M2" s="753"/>
      <c r="N2" s="753"/>
      <c r="O2" s="753"/>
      <c r="P2" s="753"/>
      <c r="Q2" s="750"/>
      <c r="R2" s="751"/>
      <c r="S2" s="147"/>
      <c r="T2" s="82"/>
      <c r="U2" s="739" t="s">
        <v>0</v>
      </c>
      <c r="V2" s="740"/>
      <c r="W2" s="740"/>
      <c r="X2" s="740"/>
      <c r="Y2" s="740"/>
      <c r="Z2" s="740"/>
      <c r="AA2" s="740"/>
      <c r="AB2" s="740"/>
      <c r="AC2" s="740"/>
      <c r="AD2" s="740"/>
      <c r="AE2" s="740"/>
      <c r="AF2" s="740"/>
      <c r="AG2" s="740"/>
      <c r="AH2" s="740"/>
      <c r="AI2" s="181"/>
      <c r="AJ2" s="181"/>
      <c r="AK2" s="181"/>
      <c r="AL2" s="182"/>
      <c r="AM2" s="182"/>
      <c r="AN2" s="182"/>
      <c r="AO2" s="182"/>
      <c r="AP2" s="182"/>
      <c r="AQ2" s="182"/>
      <c r="AR2" s="182"/>
      <c r="AS2" s="182"/>
      <c r="AT2" s="182"/>
      <c r="AU2" s="182"/>
      <c r="AV2" s="183" t="str">
        <f ca="1">INDEX($Y$24:$Y$35,AV35)&amp;"!"</f>
        <v>01!</v>
      </c>
      <c r="AW2" s="183" t="str">
        <f t="shared" ref="AW2:BG2" ca="1" si="0">INDEX($Y$24:$Y$35,AW35)&amp;"!"</f>
        <v>02!</v>
      </c>
      <c r="AX2" s="183" t="str">
        <f t="shared" ca="1" si="0"/>
        <v>03!</v>
      </c>
      <c r="AY2" s="183" t="str">
        <f t="shared" ca="1" si="0"/>
        <v>04!</v>
      </c>
      <c r="AZ2" s="183" t="str">
        <f t="shared" ca="1" si="0"/>
        <v>05!</v>
      </c>
      <c r="BA2" s="183" t="str">
        <f t="shared" ca="1" si="0"/>
        <v>06!</v>
      </c>
      <c r="BB2" s="183" t="str">
        <f t="shared" ca="1" si="0"/>
        <v>07!</v>
      </c>
      <c r="BC2" s="183" t="str">
        <f t="shared" ca="1" si="0"/>
        <v>08!</v>
      </c>
      <c r="BD2" s="183" t="str">
        <f t="shared" ca="1" si="0"/>
        <v>09!</v>
      </c>
      <c r="BE2" s="183" t="str">
        <f t="shared" ca="1" si="0"/>
        <v>10!</v>
      </c>
      <c r="BF2" s="183" t="str">
        <f t="shared" ca="1" si="0"/>
        <v>11!</v>
      </c>
      <c r="BG2" s="183" t="str">
        <f t="shared" ca="1" si="0"/>
        <v>12!</v>
      </c>
      <c r="BH2" s="182"/>
      <c r="BI2" s="182"/>
      <c r="BJ2" s="182"/>
      <c r="BK2" s="182"/>
      <c r="BL2" s="182"/>
      <c r="BM2" s="182"/>
      <c r="BN2" s="182"/>
      <c r="BO2" s="182"/>
      <c r="BP2" s="182"/>
      <c r="BQ2" s="180"/>
      <c r="BR2" s="84"/>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row>
    <row r="3" spans="1:254" customFormat="1" ht="15.75" customHeight="1" thickBot="1">
      <c r="A3" s="5"/>
      <c r="B3" s="754" t="str">
        <f>'NTS ONLY_set_year'!$E$137</f>
        <v>Type in yellow or amber cells only in all worksheets. Start by entering the year, below. (2016 shows when no year has been entered.)</v>
      </c>
      <c r="C3" s="755"/>
      <c r="D3" s="755"/>
      <c r="E3" s="755"/>
      <c r="F3" s="755"/>
      <c r="G3" s="755"/>
      <c r="H3" s="755"/>
      <c r="I3" s="755"/>
      <c r="J3" s="755"/>
      <c r="K3" s="756"/>
      <c r="L3" s="5"/>
      <c r="M3" s="474"/>
      <c r="N3" s="475"/>
      <c r="O3" s="708"/>
      <c r="P3" s="757"/>
      <c r="Q3" s="758"/>
      <c r="R3" s="758"/>
      <c r="S3" s="148"/>
      <c r="T3" s="44"/>
      <c r="U3" s="179"/>
      <c r="V3" s="179"/>
      <c r="W3" s="179"/>
      <c r="X3" s="179"/>
      <c r="Y3" s="179"/>
      <c r="Z3" s="184"/>
      <c r="AA3" s="184"/>
      <c r="AB3" s="184"/>
      <c r="AC3" s="185"/>
      <c r="AD3" s="184"/>
      <c r="AE3" s="185"/>
      <c r="AF3" s="184"/>
      <c r="AG3" s="184"/>
      <c r="AH3" s="179"/>
      <c r="AI3" s="179"/>
      <c r="AJ3" s="179"/>
      <c r="AK3" s="179"/>
      <c r="AL3" s="178">
        <v>1</v>
      </c>
      <c r="AM3" s="178">
        <v>2</v>
      </c>
      <c r="AN3" s="178">
        <v>3</v>
      </c>
      <c r="AO3" s="178">
        <v>4</v>
      </c>
      <c r="AP3" s="178">
        <v>5</v>
      </c>
      <c r="AQ3" s="178">
        <v>6</v>
      </c>
      <c r="AR3" s="178">
        <v>7</v>
      </c>
      <c r="AS3" s="178">
        <v>8</v>
      </c>
      <c r="AT3" s="178">
        <v>9</v>
      </c>
      <c r="AU3" s="178">
        <v>10</v>
      </c>
      <c r="AV3" s="178">
        <v>11</v>
      </c>
      <c r="AW3" s="178">
        <v>12</v>
      </c>
      <c r="AX3" s="178">
        <v>13</v>
      </c>
      <c r="AY3" s="178">
        <v>14</v>
      </c>
      <c r="AZ3" s="178">
        <v>15</v>
      </c>
      <c r="BA3" s="178">
        <v>16</v>
      </c>
      <c r="BB3" s="178">
        <v>17</v>
      </c>
      <c r="BC3" s="178">
        <v>18</v>
      </c>
      <c r="BD3" s="178">
        <v>19</v>
      </c>
      <c r="BE3" s="178">
        <v>20</v>
      </c>
      <c r="BF3" s="178">
        <v>21</v>
      </c>
      <c r="BG3" s="178">
        <v>22</v>
      </c>
      <c r="BH3" s="178">
        <v>23</v>
      </c>
      <c r="BI3" s="178">
        <v>24</v>
      </c>
      <c r="BJ3" s="178">
        <v>25</v>
      </c>
      <c r="BK3" s="178">
        <v>26</v>
      </c>
      <c r="BL3" s="178">
        <v>27</v>
      </c>
      <c r="BM3" s="178">
        <v>28</v>
      </c>
      <c r="BN3" s="178">
        <v>29</v>
      </c>
      <c r="BO3" s="178">
        <v>30</v>
      </c>
      <c r="BP3" s="178">
        <v>31</v>
      </c>
      <c r="BQ3" s="179"/>
      <c r="BR3" s="3"/>
      <c r="BS3" s="5"/>
      <c r="BT3" s="5"/>
      <c r="BU3" s="81"/>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81"/>
      <c r="IT3" s="5"/>
    </row>
    <row r="4" spans="1:254" customFormat="1" ht="12.75" hidden="1" customHeight="1" thickBot="1">
      <c r="A4" s="5"/>
      <c r="B4" s="755"/>
      <c r="C4" s="755"/>
      <c r="D4" s="755"/>
      <c r="E4" s="755"/>
      <c r="F4" s="755"/>
      <c r="G4" s="755"/>
      <c r="H4" s="755"/>
      <c r="I4" s="755"/>
      <c r="J4" s="755"/>
      <c r="K4" s="756"/>
      <c r="L4" s="54"/>
      <c r="M4" s="146"/>
      <c r="N4" s="146"/>
      <c r="O4" s="744"/>
      <c r="P4" s="745"/>
      <c r="Q4" s="745"/>
      <c r="R4" s="745"/>
      <c r="S4" s="149"/>
      <c r="T4" s="44"/>
      <c r="U4" s="179"/>
      <c r="V4" s="186" t="str">
        <f>'NTS ONLY_set_year'!E113</f>
        <v>Quebec</v>
      </c>
      <c r="W4" s="179"/>
      <c r="X4" s="179"/>
      <c r="Y4" s="179"/>
      <c r="Z4" s="180"/>
      <c r="AA4" s="179"/>
      <c r="AB4" s="187" t="s">
        <v>3</v>
      </c>
      <c r="AC4" s="185"/>
      <c r="AD4" s="184"/>
      <c r="AE4" s="185"/>
      <c r="AF4" s="184"/>
      <c r="AG4" s="184"/>
      <c r="AH4" s="184"/>
      <c r="AI4" s="184"/>
      <c r="AJ4" s="184"/>
      <c r="AK4" s="188" t="s">
        <v>4</v>
      </c>
      <c r="AL4" s="178">
        <v>1</v>
      </c>
      <c r="AM4" s="178">
        <v>2</v>
      </c>
      <c r="AN4" s="178">
        <v>3</v>
      </c>
      <c r="AO4" s="178">
        <v>4</v>
      </c>
      <c r="AP4" s="178">
        <v>5</v>
      </c>
      <c r="AQ4" s="178">
        <v>6</v>
      </c>
      <c r="AR4" s="178">
        <v>7</v>
      </c>
      <c r="AS4" s="178">
        <v>8</v>
      </c>
      <c r="AT4" s="178">
        <v>9</v>
      </c>
      <c r="AU4" s="178">
        <v>10</v>
      </c>
      <c r="AV4" s="178">
        <v>11</v>
      </c>
      <c r="AW4" s="178">
        <v>12</v>
      </c>
      <c r="AX4" s="178">
        <v>13</v>
      </c>
      <c r="AY4" s="178">
        <v>14</v>
      </c>
      <c r="AZ4" s="178">
        <v>15</v>
      </c>
      <c r="BA4" s="178">
        <v>16</v>
      </c>
      <c r="BB4" s="178">
        <v>17</v>
      </c>
      <c r="BC4" s="178">
        <v>18</v>
      </c>
      <c r="BD4" s="178">
        <v>19</v>
      </c>
      <c r="BE4" s="178">
        <v>20</v>
      </c>
      <c r="BF4" s="178">
        <v>21</v>
      </c>
      <c r="BG4" s="178">
        <v>22</v>
      </c>
      <c r="BH4" s="178">
        <v>23</v>
      </c>
      <c r="BI4" s="178">
        <v>24</v>
      </c>
      <c r="BJ4" s="178">
        <v>25</v>
      </c>
      <c r="BK4" s="178">
        <v>26</v>
      </c>
      <c r="BL4" s="178">
        <v>27</v>
      </c>
      <c r="BM4" s="178">
        <v>28</v>
      </c>
      <c r="BN4" s="178">
        <v>29</v>
      </c>
      <c r="BO4" s="178">
        <v>30</v>
      </c>
      <c r="BP4" s="178">
        <v>31</v>
      </c>
      <c r="BQ4" s="179"/>
      <c r="BR4" s="3"/>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81"/>
      <c r="IT4" s="5"/>
    </row>
    <row r="5" spans="1:254" customFormat="1" ht="24.75" customHeight="1" thickTop="1">
      <c r="A5" s="44"/>
      <c r="B5" s="755"/>
      <c r="C5" s="755"/>
      <c r="D5" s="755"/>
      <c r="E5" s="755"/>
      <c r="F5" s="755"/>
      <c r="G5" s="755"/>
      <c r="H5" s="755"/>
      <c r="I5" s="755"/>
      <c r="J5" s="755"/>
      <c r="K5" s="756"/>
      <c r="L5" s="748" t="str">
        <f>'NTS ONLY_set_year'!$E$128</f>
        <v>Total of monthly summaries</v>
      </c>
      <c r="M5" s="749"/>
      <c r="N5" s="749"/>
      <c r="O5" s="749"/>
      <c r="P5" s="749"/>
      <c r="Q5" s="749"/>
      <c r="R5" s="749"/>
      <c r="S5" s="532"/>
      <c r="T5" s="151"/>
      <c r="U5" s="179"/>
      <c r="V5" s="189" t="s">
        <v>147</v>
      </c>
      <c r="W5" s="179"/>
      <c r="X5" s="179"/>
      <c r="Y5" s="190"/>
      <c r="Z5" s="191" t="s">
        <v>38</v>
      </c>
      <c r="AA5" s="192" t="s">
        <v>39</v>
      </c>
      <c r="AB5" s="190"/>
      <c r="AC5" s="193"/>
      <c r="AD5" s="194" t="s">
        <v>7</v>
      </c>
      <c r="AE5" s="193"/>
      <c r="AF5" s="195"/>
      <c r="AG5" s="196">
        <v>31</v>
      </c>
      <c r="AH5" s="179" t="s">
        <v>47</v>
      </c>
      <c r="AI5" s="179"/>
      <c r="AJ5" s="179"/>
      <c r="AK5" s="188">
        <v>0</v>
      </c>
      <c r="AL5" s="178">
        <v>0</v>
      </c>
      <c r="AM5" s="178">
        <v>0</v>
      </c>
      <c r="AN5" s="178">
        <v>0</v>
      </c>
      <c r="AO5" s="178">
        <v>0</v>
      </c>
      <c r="AP5" s="178">
        <v>0</v>
      </c>
      <c r="AQ5" s="178">
        <v>0</v>
      </c>
      <c r="AR5" s="178">
        <v>0</v>
      </c>
      <c r="AS5" s="178">
        <v>0</v>
      </c>
      <c r="AT5" s="178">
        <v>0</v>
      </c>
      <c r="AU5" s="178">
        <v>0</v>
      </c>
      <c r="AV5" s="178">
        <v>0</v>
      </c>
      <c r="AW5" s="178">
        <v>0</v>
      </c>
      <c r="AX5" s="178">
        <v>0</v>
      </c>
      <c r="AY5" s="178">
        <v>0</v>
      </c>
      <c r="AZ5" s="178">
        <v>0</v>
      </c>
      <c r="BA5" s="178">
        <v>0</v>
      </c>
      <c r="BB5" s="178">
        <v>0</v>
      </c>
      <c r="BC5" s="178">
        <v>0</v>
      </c>
      <c r="BD5" s="178">
        <v>0</v>
      </c>
      <c r="BE5" s="178">
        <v>0</v>
      </c>
      <c r="BF5" s="178">
        <v>0</v>
      </c>
      <c r="BG5" s="178">
        <v>0</v>
      </c>
      <c r="BH5" s="178">
        <v>0</v>
      </c>
      <c r="BI5" s="178">
        <v>0</v>
      </c>
      <c r="BJ5" s="178">
        <v>0</v>
      </c>
      <c r="BK5" s="178">
        <v>0</v>
      </c>
      <c r="BL5" s="178">
        <v>0</v>
      </c>
      <c r="BM5" s="178">
        <v>0</v>
      </c>
      <c r="BN5" s="178">
        <v>0</v>
      </c>
      <c r="BO5" s="178">
        <v>0</v>
      </c>
      <c r="BP5" s="178">
        <v>0</v>
      </c>
      <c r="BQ5" s="179"/>
      <c r="BR5" s="3"/>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81"/>
      <c r="IT5" s="5"/>
    </row>
    <row r="6" spans="1:254" customFormat="1" ht="20.100000000000001" customHeight="1" thickBot="1">
      <c r="A6" s="5"/>
      <c r="B6" s="780">
        <f>IF(OR(NOT(ISNUMBER(Year_four_digits)),Year_four_digits&lt;1990),"- -",Year_four_digits)</f>
        <v>2016</v>
      </c>
      <c r="C6" s="781"/>
      <c r="D6" s="35"/>
      <c r="E6" s="782" t="str">
        <f>'NTS ONLY_set_year'!$E$66</f>
        <v>Enter year</v>
      </c>
      <c r="F6" s="783"/>
      <c r="G6" s="783"/>
      <c r="H6" s="784"/>
      <c r="I6" s="65">
        <f ca="1">SUM('01:12'!I7)</f>
        <v>0</v>
      </c>
      <c r="J6" s="19" t="str">
        <f>'NTS ONLY_set_year'!$E$24</f>
        <v>Business km</v>
      </c>
      <c r="K6" s="36"/>
      <c r="L6" s="741" t="str">
        <f>'NTS ONLY_set_year'!$E$92</f>
        <v>Miscellaneous expenses</v>
      </c>
      <c r="M6" s="742"/>
      <c r="N6" s="742"/>
      <c r="O6" s="743"/>
      <c r="P6" s="746" t="str">
        <f>'NTS ONLY_set_year'!$E$17</f>
        <v>Amounts received</v>
      </c>
      <c r="Q6" s="747"/>
      <c r="R6" s="747"/>
      <c r="S6" s="532"/>
      <c r="T6" s="151"/>
      <c r="U6" s="179"/>
      <c r="V6" s="179"/>
      <c r="W6" s="179"/>
      <c r="X6" s="179"/>
      <c r="Y6" s="197" t="s">
        <v>36</v>
      </c>
      <c r="Z6" s="198" t="b">
        <v>0</v>
      </c>
      <c r="AA6" s="199" t="b">
        <v>1</v>
      </c>
      <c r="AB6" s="200" t="s">
        <v>48</v>
      </c>
      <c r="AC6" s="201">
        <v>0</v>
      </c>
      <c r="AD6" s="202" t="b">
        <v>0</v>
      </c>
      <c r="AE6" s="203">
        <v>1</v>
      </c>
      <c r="AF6" s="204" t="s">
        <v>49</v>
      </c>
      <c r="AG6" s="205">
        <v>31</v>
      </c>
      <c r="AH6" s="179" t="s">
        <v>10</v>
      </c>
      <c r="AI6" s="179"/>
      <c r="AJ6" s="179"/>
      <c r="AK6" s="206">
        <v>0</v>
      </c>
      <c r="AL6" s="178">
        <v>0</v>
      </c>
      <c r="AM6" s="178">
        <v>0</v>
      </c>
      <c r="AN6" s="178">
        <v>0</v>
      </c>
      <c r="AO6" s="178">
        <v>0</v>
      </c>
      <c r="AP6" s="178">
        <v>0</v>
      </c>
      <c r="AQ6" s="178">
        <v>0</v>
      </c>
      <c r="AR6" s="178">
        <v>0</v>
      </c>
      <c r="AS6" s="178">
        <v>0</v>
      </c>
      <c r="AT6" s="178">
        <v>0</v>
      </c>
      <c r="AU6" s="178">
        <v>0</v>
      </c>
      <c r="AV6" s="178">
        <v>0</v>
      </c>
      <c r="AW6" s="178">
        <v>0</v>
      </c>
      <c r="AX6" s="178">
        <v>0</v>
      </c>
      <c r="AY6" s="178">
        <v>0</v>
      </c>
      <c r="AZ6" s="178">
        <v>0</v>
      </c>
      <c r="BA6" s="178">
        <v>0</v>
      </c>
      <c r="BB6" s="178">
        <v>0</v>
      </c>
      <c r="BC6" s="178">
        <v>0</v>
      </c>
      <c r="BD6" s="178">
        <v>0</v>
      </c>
      <c r="BE6" s="178">
        <v>0</v>
      </c>
      <c r="BF6" s="178">
        <v>0</v>
      </c>
      <c r="BG6" s="178">
        <v>0</v>
      </c>
      <c r="BH6" s="178">
        <v>0</v>
      </c>
      <c r="BI6" s="178">
        <v>0</v>
      </c>
      <c r="BJ6" s="178">
        <v>0</v>
      </c>
      <c r="BK6" s="178">
        <v>0</v>
      </c>
      <c r="BL6" s="178">
        <v>0</v>
      </c>
      <c r="BM6" s="178">
        <v>0</v>
      </c>
      <c r="BN6" s="178">
        <v>0</v>
      </c>
      <c r="BO6" s="178">
        <v>0</v>
      </c>
      <c r="BP6" s="178">
        <v>0</v>
      </c>
      <c r="BQ6" s="179"/>
      <c r="BR6" s="3"/>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81"/>
      <c r="IT6" s="5"/>
    </row>
    <row r="7" spans="1:254" customFormat="1" ht="16.5" thickTop="1" thickBot="1">
      <c r="A7" s="5"/>
      <c r="B7" s="813"/>
      <c r="C7" s="814"/>
      <c r="D7" s="6"/>
      <c r="E7" s="77" t="s">
        <v>121</v>
      </c>
      <c r="F7" s="20"/>
      <c r="G7" s="761" t="str">
        <f>'NTS ONLY_set_year'!$E$9</f>
        <v>(yy or yyyy)</v>
      </c>
      <c r="H7" s="762"/>
      <c r="I7" s="65">
        <f>SUM('01:12'!J7)</f>
        <v>0</v>
      </c>
      <c r="J7" s="9" t="str">
        <f>'NTS ONLY_set_year'!$E$110</f>
        <v>Personal km</v>
      </c>
      <c r="K7" s="36"/>
      <c r="L7" s="33"/>
      <c r="M7" s="17"/>
      <c r="N7" s="50" t="str">
        <f>'NTS ONLY_set_year'!$E$91</f>
        <v>Lease cost</v>
      </c>
      <c r="O7" s="49">
        <f>SUM('01:12'!N7)</f>
        <v>0</v>
      </c>
      <c r="P7" s="47">
        <f>SUM('01:12'!O7)</f>
        <v>0</v>
      </c>
      <c r="Q7" s="52" t="str">
        <f>'NTS ONLY_set_year'!$E$15</f>
        <v>Allowances from employer</v>
      </c>
      <c r="R7" s="530"/>
      <c r="S7" s="532"/>
      <c r="T7" s="151"/>
      <c r="U7" s="179"/>
      <c r="V7" s="207" t="str">
        <f>IF(LEFT(TRIM('NTS ONLY_set_year'!B2),1)="Q",$V$4,$V$5)</f>
        <v>Quebec</v>
      </c>
      <c r="W7" s="179"/>
      <c r="X7" s="179"/>
      <c r="Y7" s="208" t="s">
        <v>37</v>
      </c>
      <c r="Z7" s="209" t="b">
        <f>ISNUMBER(B7)</f>
        <v>0</v>
      </c>
      <c r="AA7" s="210" t="str">
        <f>IF(AA6,"▼▼▼ Enter month and year",AF6)</f>
        <v>▼▼▼ Enter month and year</v>
      </c>
      <c r="AB7" s="211" t="str">
        <f>E7</f>
        <v>◄◄◄</v>
      </c>
      <c r="AC7" s="212">
        <f>B7</f>
        <v>0</v>
      </c>
      <c r="AD7" s="213" t="b">
        <f>AND(ISNUMBER(B$7),OR(B$7&lt;0,INT(B$7)&lt;&gt;B$7))</f>
        <v>0</v>
      </c>
      <c r="AE7" s="214">
        <f>IF(AD7,2999,IF(B7&gt;2000,B7-2000,B7))</f>
        <v>0</v>
      </c>
      <c r="AF7" s="215">
        <f>IF(ISBLANK(B7),BASE_YEAR,2000+AE7)</f>
        <v>2016</v>
      </c>
      <c r="AG7" s="179"/>
      <c r="AH7" s="179" t="s">
        <v>13</v>
      </c>
      <c r="AI7" s="179"/>
      <c r="AJ7" s="179"/>
      <c r="AK7" s="216" t="s">
        <v>14</v>
      </c>
      <c r="AL7" s="178"/>
      <c r="AM7" s="178" t="s">
        <v>44</v>
      </c>
      <c r="AN7" s="178" t="s">
        <v>33</v>
      </c>
      <c r="AO7" s="178"/>
      <c r="AP7" s="178"/>
      <c r="AQ7" s="178"/>
      <c r="AR7" s="185"/>
      <c r="AS7" s="217"/>
      <c r="AT7" s="217"/>
      <c r="AU7" s="218" t="s">
        <v>97</v>
      </c>
      <c r="AV7" s="219">
        <f t="shared" ref="AV7:BG7" ca="1" si="1">INDIRECT(AV$2&amp;$BH7)</f>
        <v>1</v>
      </c>
      <c r="AW7" s="219">
        <f t="shared" ca="1" si="1"/>
        <v>1</v>
      </c>
      <c r="AX7" s="219">
        <f t="shared" ca="1" si="1"/>
        <v>1</v>
      </c>
      <c r="AY7" s="219">
        <f t="shared" ca="1" si="1"/>
        <v>1</v>
      </c>
      <c r="AZ7" s="219">
        <f t="shared" ca="1" si="1"/>
        <v>1</v>
      </c>
      <c r="BA7" s="219">
        <f t="shared" ca="1" si="1"/>
        <v>1</v>
      </c>
      <c r="BB7" s="219">
        <f t="shared" ca="1" si="1"/>
        <v>1</v>
      </c>
      <c r="BC7" s="219">
        <f t="shared" ca="1" si="1"/>
        <v>1</v>
      </c>
      <c r="BD7" s="219">
        <f t="shared" ca="1" si="1"/>
        <v>1</v>
      </c>
      <c r="BE7" s="219">
        <f t="shared" ca="1" si="1"/>
        <v>1</v>
      </c>
      <c r="BF7" s="219">
        <f t="shared" ca="1" si="1"/>
        <v>1</v>
      </c>
      <c r="BG7" s="219">
        <f t="shared" ca="1" si="1"/>
        <v>1</v>
      </c>
      <c r="BH7" s="178" t="str">
        <f>ADDRESS(ROW('01'!AJ16),COLUMN('01'!AJ16))</f>
        <v>$AJ$16</v>
      </c>
      <c r="BI7" s="220"/>
      <c r="BJ7" s="185"/>
      <c r="BK7" s="178"/>
      <c r="BL7" s="178"/>
      <c r="BM7" s="220"/>
      <c r="BN7" s="178"/>
      <c r="BO7" s="178"/>
      <c r="BP7" s="178"/>
      <c r="BQ7" s="179"/>
      <c r="BR7" s="3"/>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customFormat="1" ht="13.5" customHeight="1">
      <c r="A8" s="5"/>
      <c r="B8" s="124"/>
      <c r="C8" s="125"/>
      <c r="D8" s="125"/>
      <c r="E8" s="125"/>
      <c r="F8" s="125"/>
      <c r="G8" s="125"/>
      <c r="H8" s="126"/>
      <c r="I8" s="175">
        <f>SUM('01:12'!H7)</f>
        <v>0</v>
      </c>
      <c r="J8" s="176" t="str">
        <f>'NTS ONLY_set_year'!$E$86</f>
        <v>km driven in year</v>
      </c>
      <c r="K8" s="447"/>
      <c r="L8" s="64"/>
      <c r="M8" s="17"/>
      <c r="N8" s="51" t="str">
        <f>'NTS ONLY_set_year'!$E$81</f>
        <v>Interest expense</v>
      </c>
      <c r="O8" s="46">
        <f>SUM('01:12'!N8)</f>
        <v>0</v>
      </c>
      <c r="P8" s="48">
        <f>SUM('01:12'!O8)</f>
        <v>0</v>
      </c>
      <c r="Q8" s="53" t="str">
        <f>'NTS ONLY_set_year'!$E$114</f>
        <v>Reimbursements from employer</v>
      </c>
      <c r="R8" s="530"/>
      <c r="S8" s="532"/>
      <c r="T8" s="151"/>
      <c r="U8" s="179"/>
      <c r="V8" s="179"/>
      <c r="W8" s="179"/>
      <c r="X8" s="179"/>
      <c r="Y8" s="179"/>
      <c r="Z8" s="180"/>
      <c r="AA8" s="179"/>
      <c r="AB8" s="221" t="s">
        <v>50</v>
      </c>
      <c r="AC8" s="222">
        <v>0</v>
      </c>
      <c r="AD8" s="223">
        <v>0</v>
      </c>
      <c r="AE8" s="178"/>
      <c r="AF8" s="179"/>
      <c r="AG8" s="179"/>
      <c r="AH8" s="179"/>
      <c r="AI8" s="179" t="s">
        <v>51</v>
      </c>
      <c r="AJ8" s="179"/>
      <c r="AK8" s="179"/>
      <c r="AL8" s="766" t="s">
        <v>41</v>
      </c>
      <c r="AM8" s="178"/>
      <c r="AN8" s="766" t="s">
        <v>42</v>
      </c>
      <c r="AO8" s="178"/>
      <c r="AP8" s="178"/>
      <c r="AQ8" s="787" t="s">
        <v>43</v>
      </c>
      <c r="AR8" s="766" t="s">
        <v>45</v>
      </c>
      <c r="AS8" s="217"/>
      <c r="AT8" s="217"/>
      <c r="AU8" s="218" t="s">
        <v>99</v>
      </c>
      <c r="AV8" s="219">
        <f t="shared" ref="AV8:BG10" ca="1" si="2">INDIRECT(AV$2&amp;$BH8)</f>
        <v>0</v>
      </c>
      <c r="AW8" s="219">
        <f t="shared" ca="1" si="2"/>
        <v>0</v>
      </c>
      <c r="AX8" s="219">
        <f t="shared" ca="1" si="2"/>
        <v>0</v>
      </c>
      <c r="AY8" s="219">
        <f t="shared" ca="1" si="2"/>
        <v>0</v>
      </c>
      <c r="AZ8" s="219">
        <f t="shared" ca="1" si="2"/>
        <v>0</v>
      </c>
      <c r="BA8" s="219">
        <f t="shared" ca="1" si="2"/>
        <v>0</v>
      </c>
      <c r="BB8" s="219">
        <f t="shared" ca="1" si="2"/>
        <v>0</v>
      </c>
      <c r="BC8" s="219">
        <f t="shared" ca="1" si="2"/>
        <v>0</v>
      </c>
      <c r="BD8" s="219">
        <f t="shared" ca="1" si="2"/>
        <v>0</v>
      </c>
      <c r="BE8" s="219">
        <f t="shared" ca="1" si="2"/>
        <v>0</v>
      </c>
      <c r="BF8" s="219">
        <f t="shared" ca="1" si="2"/>
        <v>0</v>
      </c>
      <c r="BG8" s="219">
        <f t="shared" ca="1" si="2"/>
        <v>0</v>
      </c>
      <c r="BH8" s="178" t="str">
        <f>ADDRESS(ROW('01'!AQ7),COLUMN('01'!AQ7))</f>
        <v>$AQ$7</v>
      </c>
      <c r="BI8" s="220"/>
      <c r="BJ8" s="178"/>
      <c r="BK8" s="178"/>
      <c r="BL8" s="178"/>
      <c r="BM8" s="220"/>
      <c r="BN8" s="178"/>
      <c r="BO8" s="178"/>
      <c r="BP8" s="178"/>
      <c r="BQ8" s="179"/>
      <c r="BR8" s="3"/>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customFormat="1" ht="12.75" customHeight="1">
      <c r="A9" s="5"/>
      <c r="B9" s="476"/>
      <c r="C9" s="477"/>
      <c r="D9" s="477"/>
      <c r="E9" s="477"/>
      <c r="F9" s="477"/>
      <c r="G9" s="477"/>
      <c r="H9" s="478"/>
      <c r="I9" s="479" t="str">
        <f>IF(I8&lt;=0,"",I7/I8)</f>
        <v/>
      </c>
      <c r="J9" s="19" t="str">
        <f>IF($I$9&lt;0.5,"("&amp;'NTS ONLY_set_year'!$E$110&amp;" &lt;50%:",'NTS ONLY_set_year'!$E$110)</f>
        <v>Personal km</v>
      </c>
      <c r="K9" s="480"/>
      <c r="L9" s="64"/>
      <c r="M9" s="18"/>
      <c r="N9" s="51" t="str">
        <f>'NTS ONLY_set_year'!$E$79</f>
        <v>Insurance</v>
      </c>
      <c r="O9" s="45">
        <f>SUM('01:12'!N9)</f>
        <v>0</v>
      </c>
      <c r="P9" s="47">
        <f>SUM('01:12'!O9)</f>
        <v>0</v>
      </c>
      <c r="Q9" s="53" t="str">
        <f>'NTS ONLY_set_year'!$E$71</f>
        <v>Gasoline excise tax refund</v>
      </c>
      <c r="R9" s="530"/>
      <c r="S9" s="532"/>
      <c r="T9" s="151"/>
      <c r="U9" s="179"/>
      <c r="V9" s="225"/>
      <c r="W9" s="226"/>
      <c r="X9" s="184"/>
      <c r="Y9" s="227" t="s">
        <v>20</v>
      </c>
      <c r="Z9" s="228">
        <f ca="1">SUM('01'!U5)</f>
        <v>0</v>
      </c>
      <c r="AA9" s="179"/>
      <c r="AB9" s="221" t="s">
        <v>50</v>
      </c>
      <c r="AC9" s="222">
        <v>0</v>
      </c>
      <c r="AD9" s="223">
        <v>0</v>
      </c>
      <c r="AE9" s="178"/>
      <c r="AF9" s="179"/>
      <c r="AG9" s="179"/>
      <c r="AH9" s="179"/>
      <c r="AI9" s="179"/>
      <c r="AJ9" s="179"/>
      <c r="AK9" s="179"/>
      <c r="AL9" s="774"/>
      <c r="AM9" s="178"/>
      <c r="AN9" s="774"/>
      <c r="AO9" s="178"/>
      <c r="AP9" s="178"/>
      <c r="AQ9" s="787"/>
      <c r="AR9" s="774"/>
      <c r="AS9" s="217"/>
      <c r="AT9" s="217"/>
      <c r="AU9" s="218" t="s">
        <v>104</v>
      </c>
      <c r="AV9" s="219">
        <f t="shared" ca="1" si="2"/>
        <v>0</v>
      </c>
      <c r="AW9" s="219">
        <f t="shared" ca="1" si="2"/>
        <v>0</v>
      </c>
      <c r="AX9" s="219">
        <f t="shared" ca="1" si="2"/>
        <v>0</v>
      </c>
      <c r="AY9" s="219">
        <f t="shared" ca="1" si="2"/>
        <v>0</v>
      </c>
      <c r="AZ9" s="219">
        <f t="shared" ca="1" si="2"/>
        <v>0</v>
      </c>
      <c r="BA9" s="219">
        <f t="shared" ca="1" si="2"/>
        <v>0</v>
      </c>
      <c r="BB9" s="219">
        <f t="shared" ca="1" si="2"/>
        <v>0</v>
      </c>
      <c r="BC9" s="219">
        <f t="shared" ca="1" si="2"/>
        <v>0</v>
      </c>
      <c r="BD9" s="219">
        <f t="shared" ca="1" si="2"/>
        <v>0</v>
      </c>
      <c r="BE9" s="219">
        <f t="shared" ca="1" si="2"/>
        <v>0</v>
      </c>
      <c r="BF9" s="219">
        <f t="shared" ca="1" si="2"/>
        <v>0</v>
      </c>
      <c r="BG9" s="219">
        <f t="shared" ca="1" si="2"/>
        <v>0</v>
      </c>
      <c r="BH9" s="178" t="str">
        <f>ADDRESS(ROW('01'!AJ2),COLUMN('01'!AJ2))</f>
        <v>$AJ$2</v>
      </c>
      <c r="BI9" s="178"/>
      <c r="BJ9" s="178"/>
      <c r="BK9" s="178"/>
      <c r="BL9" s="178"/>
      <c r="BM9" s="220"/>
      <c r="BN9" s="178"/>
      <c r="BO9" s="178"/>
      <c r="BP9" s="178"/>
      <c r="BQ9" s="179"/>
      <c r="BR9" s="3"/>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customFormat="1" ht="12.75">
      <c r="A10" s="5"/>
      <c r="B10" s="476"/>
      <c r="C10" s="477"/>
      <c r="D10" s="477"/>
      <c r="E10" s="477"/>
      <c r="F10" s="477"/>
      <c r="G10" s="477"/>
      <c r="H10" s="478"/>
      <c r="I10" s="763" t="str">
        <f>IF($I$9&lt;0.5,'NTS ONLY_set_year'!$E$125&amp;")","")</f>
        <v/>
      </c>
      <c r="J10" s="764"/>
      <c r="K10" s="765"/>
      <c r="L10" s="33"/>
      <c r="M10" s="17"/>
      <c r="N10" s="75" t="str">
        <f>'NTS ONLY_set_year'!$E$12</f>
        <v>Accident repair (personal)</v>
      </c>
      <c r="O10" s="46">
        <f>SUM('01:12'!N10)</f>
        <v>0</v>
      </c>
      <c r="P10" s="48">
        <f>SUM('01:12'!O10)</f>
        <v>0</v>
      </c>
      <c r="Q10" s="53" t="str">
        <f>'NTS ONLY_set_year'!$E$72</f>
        <v>GST/HST rebate received</v>
      </c>
      <c r="R10" s="530"/>
      <c r="S10" s="532"/>
      <c r="T10" s="151"/>
      <c r="U10" s="179"/>
      <c r="V10" s="179" t="str">
        <f>'NTS ONLY_set_year'!E103</f>
        <v>ok</v>
      </c>
      <c r="W10" s="179"/>
      <c r="X10" s="179"/>
      <c r="Y10" s="179"/>
      <c r="Z10" s="230"/>
      <c r="AA10" s="231"/>
      <c r="AB10" s="232" t="s">
        <v>50</v>
      </c>
      <c r="AC10" s="233"/>
      <c r="AD10" s="232"/>
      <c r="AE10" s="233"/>
      <c r="AF10" s="234"/>
      <c r="AG10" s="231"/>
      <c r="AH10" s="235"/>
      <c r="AI10" s="231"/>
      <c r="AJ10" s="231"/>
      <c r="AK10" s="179"/>
      <c r="AL10" s="774"/>
      <c r="AM10" s="236"/>
      <c r="AN10" s="774"/>
      <c r="AO10" s="236"/>
      <c r="AP10" s="236"/>
      <c r="AQ10" s="787"/>
      <c r="AR10" s="774"/>
      <c r="AS10" s="217"/>
      <c r="AT10" s="217"/>
      <c r="AU10" s="218" t="s">
        <v>105</v>
      </c>
      <c r="AV10" s="219">
        <f t="shared" ca="1" si="2"/>
        <v>31</v>
      </c>
      <c r="AW10" s="219">
        <f t="shared" ca="1" si="2"/>
        <v>29</v>
      </c>
      <c r="AX10" s="219">
        <f t="shared" ca="1" si="2"/>
        <v>31</v>
      </c>
      <c r="AY10" s="219">
        <f t="shared" ca="1" si="2"/>
        <v>30</v>
      </c>
      <c r="AZ10" s="219">
        <f t="shared" ca="1" si="2"/>
        <v>31</v>
      </c>
      <c r="BA10" s="219">
        <f t="shared" ca="1" si="2"/>
        <v>30</v>
      </c>
      <c r="BB10" s="219">
        <f t="shared" ca="1" si="2"/>
        <v>31</v>
      </c>
      <c r="BC10" s="219">
        <f t="shared" ca="1" si="2"/>
        <v>31</v>
      </c>
      <c r="BD10" s="219">
        <f t="shared" ca="1" si="2"/>
        <v>30</v>
      </c>
      <c r="BE10" s="219">
        <f t="shared" ca="1" si="2"/>
        <v>31</v>
      </c>
      <c r="BF10" s="219">
        <f t="shared" ca="1" si="2"/>
        <v>30</v>
      </c>
      <c r="BG10" s="219">
        <f t="shared" ca="1" si="2"/>
        <v>31</v>
      </c>
      <c r="BH10" s="178" t="str">
        <f>ADDRESS(ROW('01'!AF5),COLUMN('01'!AF5))</f>
        <v>$AF$5</v>
      </c>
      <c r="BI10" s="236"/>
      <c r="BJ10" s="236"/>
      <c r="BK10" s="236"/>
      <c r="BL10" s="236"/>
      <c r="BM10" s="220"/>
      <c r="BN10" s="236"/>
      <c r="BO10" s="236"/>
      <c r="BP10" s="236"/>
      <c r="BQ10" s="179"/>
      <c r="BR10" s="8"/>
      <c r="BS10" s="7"/>
      <c r="BT10" s="7"/>
      <c r="BU10" s="7"/>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customFormat="1" ht="12.75">
      <c r="A11" s="5"/>
      <c r="B11" s="815" t="str">
        <f>'NTS ONLY_set_year'!$E$120</f>
        <v>Special notes:</v>
      </c>
      <c r="C11" s="815"/>
      <c r="D11" s="815"/>
      <c r="E11" s="815"/>
      <c r="F11" s="815"/>
      <c r="G11" s="815"/>
      <c r="H11" s="816"/>
      <c r="I11" s="127"/>
      <c r="J11" s="127" t="str">
        <f>'NTS ONLY_set_year'!$E$52</f>
        <v>Days vehicle is available</v>
      </c>
      <c r="K11" s="128">
        <f ca="1">$V$19</f>
        <v>366</v>
      </c>
      <c r="L11" s="34"/>
      <c r="M11" s="17"/>
      <c r="N11" s="75" t="str">
        <f>'NTS ONLY_set_year'!$E$11</f>
        <v>Accident repair (business)</v>
      </c>
      <c r="O11" s="45">
        <f>SUM('01:12'!N11)</f>
        <v>0</v>
      </c>
      <c r="P11" s="688">
        <f>SUM('01:12'!O11)</f>
        <v>0</v>
      </c>
      <c r="Q11" s="53" t="str">
        <f>'NTS ONLY_set_year'!$E$164</f>
        <v>QST rebate received</v>
      </c>
      <c r="R11" s="530"/>
      <c r="S11" s="532"/>
      <c r="T11" s="151"/>
      <c r="U11" s="179"/>
      <c r="V11" s="179" t="str">
        <f>'NTS ONLY_set_year'!E96</f>
        <v>No problem</v>
      </c>
      <c r="W11" s="179"/>
      <c r="X11" s="179"/>
      <c r="Y11" s="179"/>
      <c r="Z11" s="237"/>
      <c r="AA11" s="237"/>
      <c r="AB11" s="178">
        <v>0</v>
      </c>
      <c r="AC11" s="238"/>
      <c r="AD11" s="231"/>
      <c r="AE11" s="236"/>
      <c r="AF11" s="239"/>
      <c r="AG11" s="179"/>
      <c r="AH11" s="231"/>
      <c r="AI11" s="231"/>
      <c r="AJ11" s="231"/>
      <c r="AK11" s="179"/>
      <c r="AL11" s="774"/>
      <c r="AM11" s="236"/>
      <c r="AN11" s="774"/>
      <c r="AO11" s="236"/>
      <c r="AP11" s="236"/>
      <c r="AQ11" s="787"/>
      <c r="AR11" s="774"/>
      <c r="AS11" s="229"/>
      <c r="AT11" s="229"/>
      <c r="AU11" s="229"/>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179"/>
      <c r="BR11" s="8"/>
      <c r="BS11" s="7"/>
      <c r="BT11" s="7"/>
      <c r="BU11" s="7"/>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customFormat="1" ht="13.5" customHeight="1">
      <c r="A12" s="5"/>
      <c r="B12" s="806"/>
      <c r="C12" s="807"/>
      <c r="D12" s="807"/>
      <c r="E12" s="807"/>
      <c r="F12" s="807"/>
      <c r="G12" s="807"/>
      <c r="H12" s="807"/>
      <c r="I12" s="807"/>
      <c r="J12" s="807"/>
      <c r="K12" s="807"/>
      <c r="L12" s="808"/>
      <c r="M12" s="809"/>
      <c r="N12" s="53"/>
      <c r="O12" s="53"/>
      <c r="P12" s="689">
        <f>SUM('01:12'!O12)</f>
        <v>0</v>
      </c>
      <c r="Q12" s="481" t="str">
        <f>'NTS ONLY_set_year'!$E$80</f>
        <v>Insurance proceeds</v>
      </c>
      <c r="R12" s="531"/>
      <c r="S12" s="152"/>
      <c r="T12" s="151"/>
      <c r="U12" s="179"/>
      <c r="V12" s="179"/>
      <c r="W12" s="179"/>
      <c r="X12" s="179"/>
      <c r="Y12" s="179"/>
      <c r="Z12" s="237"/>
      <c r="AA12" s="237"/>
      <c r="AB12" s="237"/>
      <c r="AC12" s="238"/>
      <c r="AD12" s="231"/>
      <c r="AE12" s="236"/>
      <c r="AF12" s="240"/>
      <c r="AG12" s="179"/>
      <c r="AH12" s="231"/>
      <c r="AI12" s="231"/>
      <c r="AJ12" s="231"/>
      <c r="AK12" s="231"/>
      <c r="AL12" s="774"/>
      <c r="AM12" s="236"/>
      <c r="AN12" s="774"/>
      <c r="AO12" s="236"/>
      <c r="AP12" s="236"/>
      <c r="AQ12" s="787"/>
      <c r="AR12" s="774"/>
      <c r="AS12" s="229"/>
      <c r="AT12" s="229"/>
      <c r="AU12" s="229"/>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179"/>
      <c r="BR12" s="8"/>
      <c r="BS12" s="7"/>
      <c r="BT12" s="7"/>
      <c r="BU12" s="7"/>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customFormat="1" ht="3.75" hidden="1" customHeight="1">
      <c r="A13" s="5"/>
      <c r="B13" s="810"/>
      <c r="C13" s="811"/>
      <c r="D13" s="811"/>
      <c r="E13" s="811"/>
      <c r="F13" s="811"/>
      <c r="G13" s="811"/>
      <c r="H13" s="811"/>
      <c r="I13" s="811"/>
      <c r="J13" s="811"/>
      <c r="K13" s="811"/>
      <c r="L13" s="796"/>
      <c r="M13" s="812"/>
      <c r="N13" s="74"/>
      <c r="O13" s="500"/>
      <c r="P13" s="500"/>
      <c r="Q13" s="500"/>
      <c r="R13" s="500"/>
      <c r="S13" s="152"/>
      <c r="T13" s="151"/>
      <c r="U13" s="179"/>
      <c r="V13" s="179"/>
      <c r="W13" s="179"/>
      <c r="X13" s="179"/>
      <c r="Y13" s="179"/>
      <c r="Z13" s="237"/>
      <c r="AA13" s="229" t="s">
        <v>21</v>
      </c>
      <c r="AB13" s="237"/>
      <c r="AC13" s="238"/>
      <c r="AD13" s="231"/>
      <c r="AE13" s="236"/>
      <c r="AF13" s="240"/>
      <c r="AG13" s="179"/>
      <c r="AH13" s="231"/>
      <c r="AI13" s="231"/>
      <c r="AJ13" s="231"/>
      <c r="AK13" s="231"/>
      <c r="AL13" s="774"/>
      <c r="AM13" s="236"/>
      <c r="AN13" s="774"/>
      <c r="AO13" s="236"/>
      <c r="AP13" s="236"/>
      <c r="AQ13" s="787"/>
      <c r="AR13" s="774"/>
      <c r="AS13" s="229"/>
      <c r="AT13" s="229"/>
      <c r="AU13" s="229"/>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179"/>
      <c r="BR13" s="8"/>
      <c r="BS13" s="7"/>
      <c r="BT13" s="7"/>
      <c r="BU13" s="7"/>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customFormat="1" ht="14.25" customHeight="1">
      <c r="A14" s="5"/>
      <c r="B14" s="810"/>
      <c r="C14" s="811"/>
      <c r="D14" s="811"/>
      <c r="E14" s="811"/>
      <c r="F14" s="811"/>
      <c r="G14" s="811"/>
      <c r="H14" s="811"/>
      <c r="I14" s="811"/>
      <c r="J14" s="811"/>
      <c r="K14" s="811"/>
      <c r="L14" s="796"/>
      <c r="M14" s="812"/>
      <c r="N14" s="803" t="str">
        <f>'NTS ONLY_set_year'!$E$23</f>
        <v>Business kilometres driven</v>
      </c>
      <c r="O14" s="775" t="str">
        <f>'NTS ONLY_set_year'!$E$67</f>
        <v>Other expenses</v>
      </c>
      <c r="P14" s="776"/>
      <c r="Q14" s="776"/>
      <c r="R14" s="777"/>
      <c r="S14" s="44"/>
      <c r="T14" s="151"/>
      <c r="U14" s="179"/>
      <c r="V14" s="179" t="str">
        <f>'NTS ONLY_set_year'!E37</f>
        <v>Check</v>
      </c>
      <c r="W14" s="179"/>
      <c r="X14" s="179"/>
      <c r="Y14" s="179"/>
      <c r="Z14" s="241"/>
      <c r="AA14" s="184"/>
      <c r="AB14" s="241"/>
      <c r="AC14" s="229"/>
      <c r="AD14" s="179"/>
      <c r="AE14" s="178"/>
      <c r="AF14" s="179"/>
      <c r="AG14" s="179"/>
      <c r="AH14" s="179"/>
      <c r="AI14" s="179"/>
      <c r="AJ14" s="179"/>
      <c r="AK14" s="179"/>
      <c r="AL14" s="774"/>
      <c r="AM14" s="178"/>
      <c r="AN14" s="774"/>
      <c r="AO14" s="178"/>
      <c r="AP14" s="178"/>
      <c r="AQ14" s="787"/>
      <c r="AR14" s="774"/>
      <c r="AS14" s="766" t="s">
        <v>46</v>
      </c>
      <c r="AT14" s="229"/>
      <c r="AU14" s="229"/>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9"/>
      <c r="BR14" s="3"/>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customFormat="1" ht="21" customHeight="1">
      <c r="A15" s="5"/>
      <c r="B15" s="810"/>
      <c r="C15" s="811"/>
      <c r="D15" s="811"/>
      <c r="E15" s="811"/>
      <c r="F15" s="811"/>
      <c r="G15" s="811"/>
      <c r="H15" s="811"/>
      <c r="I15" s="811"/>
      <c r="J15" s="811"/>
      <c r="K15" s="811"/>
      <c r="L15" s="796"/>
      <c r="M15" s="812"/>
      <c r="N15" s="804"/>
      <c r="O15" s="759" t="str">
        <f>'NTS ONLY_set_year'!$E$106</f>
        <v>Parking</v>
      </c>
      <c r="P15" s="768" t="str">
        <f>'NTS ONLY_set_year'!$E$70</f>
        <v>Fuel
and oil</v>
      </c>
      <c r="Q15" s="768" t="str">
        <f>'NTS ONLY_set_year'!$E$97</f>
        <v>Normal repairs and maintenance</v>
      </c>
      <c r="R15" s="770" t="str">
        <f>'NTS ONLY_set_year'!$E$105</f>
        <v>Other operating expenses (incl. licence, registration)</v>
      </c>
      <c r="S15" s="772"/>
      <c r="T15" s="151"/>
      <c r="U15" s="179"/>
      <c r="V15" s="242" t="s">
        <v>114</v>
      </c>
      <c r="W15" s="179"/>
      <c r="X15" s="179"/>
      <c r="Y15" s="179"/>
      <c r="Z15" s="241"/>
      <c r="AA15" s="243">
        <v>31</v>
      </c>
      <c r="AB15" s="241"/>
      <c r="AC15" s="243">
        <v>0</v>
      </c>
      <c r="AD15" s="179"/>
      <c r="AE15" s="178"/>
      <c r="AF15" s="179"/>
      <c r="AG15" s="179"/>
      <c r="AH15" s="179"/>
      <c r="AI15" s="179"/>
      <c r="AJ15" s="179"/>
      <c r="AK15" s="179"/>
      <c r="AL15" s="774"/>
      <c r="AM15" s="178"/>
      <c r="AN15" s="774"/>
      <c r="AO15" s="178"/>
      <c r="AP15" s="178"/>
      <c r="AQ15" s="787"/>
      <c r="AR15" s="774"/>
      <c r="AS15" s="767"/>
      <c r="AT15" s="229"/>
      <c r="AU15" s="229"/>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9"/>
      <c r="BR15" s="3"/>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customFormat="1" ht="14.25" customHeight="1" thickBot="1">
      <c r="A16" s="5"/>
      <c r="B16" s="810"/>
      <c r="C16" s="811"/>
      <c r="D16" s="811"/>
      <c r="E16" s="811"/>
      <c r="F16" s="811"/>
      <c r="G16" s="811"/>
      <c r="H16" s="811"/>
      <c r="I16" s="811"/>
      <c r="J16" s="811"/>
      <c r="K16" s="811"/>
      <c r="L16" s="796"/>
      <c r="M16" s="812"/>
      <c r="N16" s="805"/>
      <c r="O16" s="760"/>
      <c r="P16" s="769"/>
      <c r="Q16" s="769"/>
      <c r="R16" s="771"/>
      <c r="S16" s="773"/>
      <c r="T16" s="151"/>
      <c r="U16" s="179"/>
      <c r="V16" s="244" t="s">
        <v>112</v>
      </c>
      <c r="W16" s="179"/>
      <c r="X16" s="179"/>
      <c r="Y16" s="179"/>
      <c r="Z16" s="179"/>
      <c r="AA16" s="245">
        <v>164</v>
      </c>
      <c r="AB16" s="179"/>
      <c r="AC16" s="178"/>
      <c r="AD16" s="179"/>
      <c r="AE16" s="178"/>
      <c r="AF16" s="179"/>
      <c r="AG16" s="179"/>
      <c r="AH16" s="179"/>
      <c r="AI16" s="179"/>
      <c r="AJ16" s="179"/>
      <c r="AK16" s="179"/>
      <c r="AL16" s="774"/>
      <c r="AM16" s="178"/>
      <c r="AN16" s="774"/>
      <c r="AO16" s="178"/>
      <c r="AP16" s="178"/>
      <c r="AQ16" s="246">
        <v>999</v>
      </c>
      <c r="AR16" s="774"/>
      <c r="AS16" s="767"/>
      <c r="AT16" s="229"/>
      <c r="AU16" s="229"/>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9"/>
      <c r="BR16" s="3"/>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customFormat="1" ht="13.5" customHeight="1" thickTop="1" thickBot="1">
      <c r="A17" s="5"/>
      <c r="B17" s="810"/>
      <c r="C17" s="811"/>
      <c r="D17" s="811"/>
      <c r="E17" s="811"/>
      <c r="F17" s="811"/>
      <c r="G17" s="811"/>
      <c r="H17" s="811"/>
      <c r="I17" s="811"/>
      <c r="J17" s="811"/>
      <c r="K17" s="811"/>
      <c r="L17" s="796"/>
      <c r="M17" s="812"/>
      <c r="N17" s="578">
        <f ca="1">SUM('01:12'!M19)</f>
        <v>0</v>
      </c>
      <c r="O17" s="579">
        <f ca="1">SUM('01:12'!N19)</f>
        <v>0</v>
      </c>
      <c r="P17" s="114">
        <f ca="1">SUM('01:12'!O19)</f>
        <v>0</v>
      </c>
      <c r="Q17" s="114">
        <f ca="1">SUM('01:12'!P19)</f>
        <v>0</v>
      </c>
      <c r="R17" s="580">
        <f ca="1">SUM('01:12'!Q19)</f>
        <v>0</v>
      </c>
      <c r="S17" s="773"/>
      <c r="T17" s="151"/>
      <c r="U17" s="179"/>
      <c r="V17" s="247" t="s">
        <v>106</v>
      </c>
      <c r="W17" s="248"/>
      <c r="X17" s="179"/>
      <c r="Y17" s="237"/>
      <c r="Z17" s="237"/>
      <c r="AA17" s="245"/>
      <c r="AB17" s="179"/>
      <c r="AC17" s="178" t="s">
        <v>14</v>
      </c>
      <c r="AD17" s="237"/>
      <c r="AE17" s="178"/>
      <c r="AF17" s="179"/>
      <c r="AG17" s="179">
        <v>0</v>
      </c>
      <c r="AH17" s="179"/>
      <c r="AI17" s="179"/>
      <c r="AJ17" s="249" t="s">
        <v>161</v>
      </c>
      <c r="AK17" s="249"/>
      <c r="AL17" s="774"/>
      <c r="AM17" s="178"/>
      <c r="AN17" s="774"/>
      <c r="AO17" s="178"/>
      <c r="AP17" s="178"/>
      <c r="AQ17" s="246">
        <v>999</v>
      </c>
      <c r="AR17" s="774"/>
      <c r="AS17" s="767"/>
      <c r="AT17" s="229"/>
      <c r="AU17" s="229"/>
      <c r="AV17" s="250" t="s">
        <v>67</v>
      </c>
      <c r="AW17" s="217"/>
      <c r="AX17" s="217"/>
      <c r="AY17" s="217"/>
      <c r="AZ17" s="217"/>
      <c r="BA17" s="217"/>
      <c r="BB17" s="217"/>
      <c r="BC17" s="217"/>
      <c r="BD17" s="217"/>
      <c r="BE17" s="217"/>
      <c r="BF17" s="217"/>
      <c r="BG17" s="217"/>
      <c r="BH17" s="178"/>
      <c r="BI17" s="178"/>
      <c r="BJ17" s="178"/>
      <c r="BK17" s="178"/>
      <c r="BL17" s="178"/>
      <c r="BM17" s="178"/>
      <c r="BN17" s="178"/>
      <c r="BO17" s="178"/>
      <c r="BP17" s="178"/>
      <c r="BQ17" s="179"/>
      <c r="BR17" s="3"/>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customFormat="1" ht="7.5" customHeight="1" thickTop="1" thickBot="1">
      <c r="A18" s="5"/>
      <c r="B18" s="581"/>
      <c r="C18" s="582"/>
      <c r="D18" s="582"/>
      <c r="E18" s="582"/>
      <c r="F18" s="582"/>
      <c r="G18" s="582"/>
      <c r="H18" s="582"/>
      <c r="I18" s="582"/>
      <c r="J18" s="582"/>
      <c r="K18" s="583"/>
      <c r="L18" s="584"/>
      <c r="M18" s="585"/>
      <c r="N18" s="586"/>
      <c r="O18" s="586"/>
      <c r="P18" s="586"/>
      <c r="Q18" s="586"/>
      <c r="R18" s="587"/>
      <c r="S18" s="153"/>
      <c r="T18" s="151"/>
      <c r="U18" s="179"/>
      <c r="V18" s="251"/>
      <c r="W18" s="252"/>
      <c r="X18" s="179"/>
      <c r="Y18" s="237"/>
      <c r="Z18" s="237"/>
      <c r="AA18" s="245"/>
      <c r="AB18" s="179"/>
      <c r="AC18" s="178"/>
      <c r="AD18" s="237"/>
      <c r="AE18" s="178"/>
      <c r="AF18" s="179"/>
      <c r="AG18" s="179"/>
      <c r="AH18" s="179"/>
      <c r="AI18" s="179"/>
      <c r="AJ18" s="249"/>
      <c r="AK18" s="249"/>
      <c r="AL18" s="229"/>
      <c r="AM18" s="178"/>
      <c r="AN18" s="229"/>
      <c r="AO18" s="178"/>
      <c r="AP18" s="178"/>
      <c r="AQ18" s="246"/>
      <c r="AR18" s="229"/>
      <c r="AS18" s="229"/>
      <c r="AT18" s="229"/>
      <c r="AU18" s="229"/>
      <c r="AV18" s="250"/>
      <c r="AW18" s="217"/>
      <c r="AX18" s="217"/>
      <c r="AY18" s="217"/>
      <c r="AZ18" s="217"/>
      <c r="BA18" s="217"/>
      <c r="BB18" s="217"/>
      <c r="BC18" s="217"/>
      <c r="BD18" s="217"/>
      <c r="BE18" s="217"/>
      <c r="BF18" s="217"/>
      <c r="BG18" s="217"/>
      <c r="BH18" s="178"/>
      <c r="BI18" s="178"/>
      <c r="BJ18" s="178"/>
      <c r="BK18" s="178"/>
      <c r="BL18" s="178"/>
      <c r="BM18" s="178"/>
      <c r="BN18" s="178"/>
      <c r="BO18" s="178"/>
      <c r="BP18" s="178"/>
      <c r="BQ18" s="179"/>
      <c r="BR18" s="3"/>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customFormat="1" ht="24" customHeight="1" thickTop="1">
      <c r="A19" s="5"/>
      <c r="B19" s="801" t="str">
        <f>'NTS ONLY_set_year'!$E$63</f>
        <v>Enter "X" for any month in which no car was available 
      ▼▼</v>
      </c>
      <c r="C19" s="801"/>
      <c r="D19" s="527"/>
      <c r="E19" s="714" t="str">
        <f>'NTS ONLY_set_year'!$E$94</f>
        <v>Monthly records:
Days missing or not in order?</v>
      </c>
      <c r="F19" s="715"/>
      <c r="G19" s="790" t="str">
        <f>'NTS ONLY_set_year'!$E$45</f>
        <v>Common odometer problems – diagnostics (to help you detect errors)</v>
      </c>
      <c r="H19" s="791"/>
      <c r="I19" s="791"/>
      <c r="J19" s="791"/>
      <c r="K19" s="791"/>
      <c r="L19" s="791"/>
      <c r="M19" s="791"/>
      <c r="N19" s="791"/>
      <c r="O19" s="791"/>
      <c r="P19" s="791"/>
      <c r="Q19" s="791"/>
      <c r="R19" s="528"/>
      <c r="S19" s="153"/>
      <c r="T19" s="151"/>
      <c r="U19" s="179"/>
      <c r="V19" s="253">
        <f ca="1">V20-V21</f>
        <v>366</v>
      </c>
      <c r="W19" s="248"/>
      <c r="X19" s="179"/>
      <c r="Y19" s="237"/>
      <c r="Z19" s="237"/>
      <c r="AA19" s="245"/>
      <c r="AB19" s="179"/>
      <c r="AC19" s="178"/>
      <c r="AD19" s="237"/>
      <c r="AE19" s="178"/>
      <c r="AF19" s="179"/>
      <c r="AG19" s="179"/>
      <c r="AH19" s="184"/>
      <c r="AI19" s="184"/>
      <c r="AJ19" s="249" t="str">
        <f>LOWER($AJ$20)</f>
        <v>check</v>
      </c>
      <c r="AK19" s="254" t="str">
        <f>" "&amp;'NTS ONLY_set_year'!$E$44</f>
        <v xml:space="preserve"> Check end against largest reading in this month</v>
      </c>
      <c r="AL19" s="229"/>
      <c r="AM19" s="178"/>
      <c r="AN19" s="229"/>
      <c r="AO19" s="178"/>
      <c r="AP19" s="178"/>
      <c r="AQ19" s="246"/>
      <c r="AR19" s="229"/>
      <c r="AS19" s="229"/>
      <c r="AT19" s="229"/>
      <c r="AU19" s="229"/>
      <c r="AV19" s="250"/>
      <c r="AW19" s="217"/>
      <c r="AX19" s="217"/>
      <c r="AY19" s="217"/>
      <c r="AZ19" s="217"/>
      <c r="BA19" s="217"/>
      <c r="BB19" s="217"/>
      <c r="BC19" s="217"/>
      <c r="BD19" s="217"/>
      <c r="BE19" s="217"/>
      <c r="BF19" s="217"/>
      <c r="BG19" s="217"/>
      <c r="BH19" s="178"/>
      <c r="BI19" s="178"/>
      <c r="BJ19" s="178"/>
      <c r="BK19" s="178"/>
      <c r="BL19" s="178"/>
      <c r="BM19" s="178"/>
      <c r="BN19" s="178"/>
      <c r="BO19" s="178"/>
      <c r="BP19" s="178"/>
      <c r="BQ19" s="179"/>
      <c r="BR19" s="3"/>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4" customFormat="1" ht="21" customHeight="1">
      <c r="A20" s="5"/>
      <c r="B20" s="802"/>
      <c r="C20" s="802"/>
      <c r="D20" s="44"/>
      <c r="E20" s="716"/>
      <c r="F20" s="717"/>
      <c r="G20" s="470"/>
      <c r="H20" s="529"/>
      <c r="I20" s="798"/>
      <c r="J20" s="799"/>
      <c r="K20" s="799"/>
      <c r="L20" s="800"/>
      <c r="M20" s="735" t="str">
        <f>'NTS ONLY_set_year'!$E$100</f>
        <v>Odometer for start and/or end of month</v>
      </c>
      <c r="N20" s="735"/>
      <c r="O20" s="735"/>
      <c r="P20" s="736"/>
      <c r="Q20" s="788" t="str">
        <f>'NTS ONLY_set_year'!$E$78</f>
        <v xml:space="preserve">Individual odometer entries </v>
      </c>
      <c r="R20" s="156"/>
      <c r="S20" s="80"/>
      <c r="T20" s="151"/>
      <c r="U20" s="179"/>
      <c r="V20" s="251">
        <f ca="1">SUM(AV10:BG10)</f>
        <v>366</v>
      </c>
      <c r="W20" s="248"/>
      <c r="X20" s="179"/>
      <c r="Y20" s="255" t="str">
        <f ca="1">IF(ISNUMBER(MATCH('NTS ONLY_set_year'!$E$37,M24:M35,0)),'NTS ONLY_set_year'!$E$111,'NTS ONLY_set_year'!$E$96)</f>
        <v>No problem</v>
      </c>
      <c r="Z20" s="255" t="str">
        <f ca="1">IF(ISNUMBER(MATCH('NTS ONLY_set_year'!$E$37,N24:N35,0)),'NTS ONLY_set_year'!$E$111,'NTS ONLY_set_year'!$E$96)</f>
        <v>No problem</v>
      </c>
      <c r="AA20" s="255" t="str">
        <f ca="1">IF(ISNUMBER(MATCH('NTS ONLY_set_year'!$E$37,O24:O35,0)),'NTS ONLY_set_year'!$E$111,'NTS ONLY_set_year'!$E$96)</f>
        <v>No problem</v>
      </c>
      <c r="AB20" s="255" t="str">
        <f ca="1">IF(ISNUMBER(MATCH('NTS ONLY_set_year'!$E$37,P24:P35,0)),'NTS ONLY_set_year'!$E$111,'NTS ONLY_set_year'!$E$96)</f>
        <v>No problem</v>
      </c>
      <c r="AC20" s="178"/>
      <c r="AD20" s="237"/>
      <c r="AE20" s="178"/>
      <c r="AF20" s="179"/>
      <c r="AG20" s="179"/>
      <c r="AH20" s="184"/>
      <c r="AI20" s="179"/>
      <c r="AJ20" s="249" t="str">
        <f>'NTS ONLY_set_year'!$E$37</f>
        <v>Check</v>
      </c>
      <c r="AK20" s="249" t="str">
        <f>" "&amp;'NTS ONLY_set_year'!$E$13</f>
        <v xml:space="preserve"> against smallest reading in this month</v>
      </c>
      <c r="AL20" s="229"/>
      <c r="AM20" s="178"/>
      <c r="AN20" s="229"/>
      <c r="AO20" s="178"/>
      <c r="AP20" s="178"/>
      <c r="AQ20" s="246"/>
      <c r="AR20" s="229"/>
      <c r="AS20" s="229"/>
      <c r="AT20" s="229"/>
      <c r="AU20" s="229"/>
      <c r="AV20" s="250"/>
      <c r="AW20" s="217"/>
      <c r="AX20" s="217"/>
      <c r="AY20" s="217"/>
      <c r="AZ20" s="217"/>
      <c r="BA20" s="217"/>
      <c r="BB20" s="217"/>
      <c r="BC20" s="217"/>
      <c r="BD20" s="217"/>
      <c r="BE20" s="217"/>
      <c r="BF20" s="217"/>
      <c r="BG20" s="217"/>
      <c r="BH20" s="178"/>
      <c r="BI20" s="178"/>
      <c r="BJ20" s="178"/>
      <c r="BK20" s="178"/>
      <c r="BL20" s="178"/>
      <c r="BM20" s="178"/>
      <c r="BN20" s="178"/>
      <c r="BO20" s="178"/>
      <c r="BP20" s="178"/>
      <c r="BQ20" s="179"/>
      <c r="BR20" s="3"/>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4" customFormat="1" ht="24.75" customHeight="1">
      <c r="A21" s="5"/>
      <c r="B21" s="802"/>
      <c r="C21" s="802"/>
      <c r="D21" s="44"/>
      <c r="E21" s="716"/>
      <c r="F21" s="717"/>
      <c r="G21" s="795" t="str">
        <f>'NTS ONLY_set_year'!$E$36</f>
        <v>Cars used*</v>
      </c>
      <c r="H21" s="529"/>
      <c r="I21" s="725" t="str">
        <f>'NTS ONLY_set_year'!E117</f>
        <v>Smallest START reading for any car</v>
      </c>
      <c r="J21" s="728" t="str">
        <f>'NTS ONLY_set_year'!E89</f>
        <v>Largest END reading for any car</v>
      </c>
      <c r="K21" s="551"/>
      <c r="L21" s="552"/>
      <c r="M21" s="720" t="str">
        <f>'NTS ONLY_set_year'!$E$123</f>
        <v>START
does not match END of previous month</v>
      </c>
      <c r="N21" s="720" t="str">
        <f>'NTS ONLY_set_year'!$E$122</f>
        <v>START
exceeds smallest reading in the month</v>
      </c>
      <c r="O21" s="720" t="str">
        <f>'NTS ONLY_set_year'!$E$60</f>
        <v>END
is less
than largest reading in
the month</v>
      </c>
      <c r="P21" s="793" t="str">
        <f>'NTS ONLY_set_year'!$E$85</f>
        <v>km (END minus START) may be nil or negative</v>
      </c>
      <c r="Q21" s="789"/>
      <c r="R21" s="157"/>
      <c r="S21" s="154"/>
      <c r="T21" s="151"/>
      <c r="U21" s="179"/>
      <c r="V21" s="256">
        <f ca="1">SUM(V24:V35)</f>
        <v>0</v>
      </c>
      <c r="W21" s="792" t="s">
        <v>149</v>
      </c>
      <c r="X21" s="179"/>
      <c r="Y21" s="237"/>
      <c r="Z21" s="237"/>
      <c r="AA21" s="245"/>
      <c r="AB21" s="179"/>
      <c r="AC21" s="178"/>
      <c r="AD21" s="237"/>
      <c r="AE21" s="178"/>
      <c r="AF21" s="179"/>
      <c r="AG21" s="179"/>
      <c r="AH21" s="184"/>
      <c r="AI21" s="179"/>
      <c r="AJ21" s="249" t="str">
        <f>'NTS ONLY_set_year'!$E$41</f>
        <v>Check start</v>
      </c>
      <c r="AK21" s="249" t="str">
        <f>" "&amp;'NTS ONLY_set_year'!$E$14</f>
        <v xml:space="preserve"> against end of previous month</v>
      </c>
      <c r="AL21" s="185"/>
      <c r="AM21" s="178"/>
      <c r="AN21" s="229"/>
      <c r="AO21" s="178"/>
      <c r="AP21" s="178"/>
      <c r="AQ21" s="246"/>
      <c r="AR21" s="229"/>
      <c r="AS21" s="229"/>
      <c r="AT21" s="229"/>
      <c r="AU21" s="229"/>
      <c r="AV21" s="250"/>
      <c r="AW21" s="217"/>
      <c r="AX21" s="217"/>
      <c r="AY21" s="217"/>
      <c r="AZ21" s="217"/>
      <c r="BA21" s="217"/>
      <c r="BB21" s="217"/>
      <c r="BC21" s="217"/>
      <c r="BD21" s="217"/>
      <c r="BE21" s="217"/>
      <c r="BF21" s="217"/>
      <c r="BG21" s="217"/>
      <c r="BH21" s="178"/>
      <c r="BI21" s="178"/>
      <c r="BJ21" s="178"/>
      <c r="BK21" s="178"/>
      <c r="BL21" s="178"/>
      <c r="BM21" s="178"/>
      <c r="BN21" s="178"/>
      <c r="BO21" s="178"/>
      <c r="BP21" s="178"/>
      <c r="BQ21" s="179"/>
      <c r="BR21" s="3"/>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4" customFormat="1" ht="12.75">
      <c r="A22" s="5"/>
      <c r="B22" s="802"/>
      <c r="C22" s="802"/>
      <c r="D22" s="44"/>
      <c r="E22" s="716"/>
      <c r="F22" s="717"/>
      <c r="G22" s="796"/>
      <c r="H22" s="529"/>
      <c r="I22" s="726"/>
      <c r="J22" s="729"/>
      <c r="K22" s="725" t="str">
        <f>'NTS ONLY_set_year'!E118</f>
        <v>Smallest trip reading</v>
      </c>
      <c r="L22" s="733" t="str">
        <f>'NTS ONLY_set_year'!E90</f>
        <v>Largest trip reading</v>
      </c>
      <c r="M22" s="721"/>
      <c r="N22" s="721"/>
      <c r="O22" s="721"/>
      <c r="P22" s="794"/>
      <c r="Q22" s="731" t="str">
        <f>'NTS ONLY_set_year'!$E$8</f>
        <v>(e.g., if km at start of trip less than km at end of previous trip)</v>
      </c>
      <c r="R22" s="157"/>
      <c r="S22" s="154"/>
      <c r="T22" s="151"/>
      <c r="U22" s="179"/>
      <c r="V22" s="257"/>
      <c r="W22" s="792"/>
      <c r="X22" s="179"/>
      <c r="Y22" s="237"/>
      <c r="Z22" s="237"/>
      <c r="AA22" s="245"/>
      <c r="AB22" s="179"/>
      <c r="AC22" s="785" t="s">
        <v>214</v>
      </c>
      <c r="AD22" s="237"/>
      <c r="AE22" s="178" t="str">
        <f>ADDRESS(ROW('01'!$BO$14),COLUMN('01'!$BO$14))</f>
        <v>$BO$14</v>
      </c>
      <c r="AF22" s="179"/>
      <c r="AG22" s="179"/>
      <c r="AH22" s="184"/>
      <c r="AI22" s="184"/>
      <c r="AJ22" s="254" t="str">
        <f>" "&amp;'NTS ONLY_set_year'!$E$18</f>
        <v xml:space="preserve"> and</v>
      </c>
      <c r="AK22" s="254" t="str">
        <f>" "&amp;'NTS ONLY_set_year'!$E$40</f>
        <v xml:space="preserve"> Check individual start and end km entries.</v>
      </c>
      <c r="AL22" s="229"/>
      <c r="AM22" s="178"/>
      <c r="AN22" s="229"/>
      <c r="AO22" s="178"/>
      <c r="AP22" s="178"/>
      <c r="AQ22" s="246"/>
      <c r="AR22" s="229"/>
      <c r="AS22" s="229"/>
      <c r="AT22" s="229"/>
      <c r="AU22" s="229"/>
      <c r="AV22" s="250"/>
      <c r="AW22" s="217"/>
      <c r="AX22" s="217"/>
      <c r="AY22" s="217"/>
      <c r="AZ22" s="217"/>
      <c r="BA22" s="217"/>
      <c r="BB22" s="217"/>
      <c r="BC22" s="217"/>
      <c r="BD22" s="217"/>
      <c r="BE22" s="217"/>
      <c r="BF22" s="217"/>
      <c r="BG22" s="217"/>
      <c r="BH22" s="178"/>
      <c r="BI22" s="178"/>
      <c r="BJ22" s="178"/>
      <c r="BK22" s="178"/>
      <c r="BL22" s="178"/>
      <c r="BM22" s="178"/>
      <c r="BN22" s="178"/>
      <c r="BO22" s="178"/>
      <c r="BP22" s="178"/>
      <c r="BQ22" s="179"/>
      <c r="BR22" s="3"/>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4" customFormat="1" ht="21" customHeight="1">
      <c r="A23" s="5"/>
      <c r="B23" s="802"/>
      <c r="C23" s="802"/>
      <c r="D23" s="44"/>
      <c r="E23" s="718"/>
      <c r="F23" s="719"/>
      <c r="G23" s="797"/>
      <c r="H23" s="123"/>
      <c r="I23" s="727"/>
      <c r="J23" s="730"/>
      <c r="K23" s="727"/>
      <c r="L23" s="734"/>
      <c r="M23" s="721"/>
      <c r="N23" s="721"/>
      <c r="O23" s="721"/>
      <c r="P23" s="794"/>
      <c r="Q23" s="732"/>
      <c r="R23" s="157"/>
      <c r="S23" s="154"/>
      <c r="T23" s="151"/>
      <c r="U23" s="179"/>
      <c r="V23" s="257" t="s">
        <v>107</v>
      </c>
      <c r="W23" s="792"/>
      <c r="X23" s="258"/>
      <c r="Y23" s="259" t="s">
        <v>77</v>
      </c>
      <c r="Z23" s="260"/>
      <c r="AA23" s="261"/>
      <c r="AB23" s="258"/>
      <c r="AC23" s="786"/>
      <c r="AD23" s="263" t="s">
        <v>88</v>
      </c>
      <c r="AE23" s="360" t="s">
        <v>208</v>
      </c>
      <c r="AF23" s="179"/>
      <c r="AG23" s="179"/>
      <c r="AH23" s="179"/>
      <c r="AI23" s="184"/>
      <c r="AJ23" s="179"/>
      <c r="AK23" s="184"/>
      <c r="AL23" s="229"/>
      <c r="AM23" s="178"/>
      <c r="AN23" s="229"/>
      <c r="AO23" s="178"/>
      <c r="AP23" s="178"/>
      <c r="AQ23" s="246"/>
      <c r="AR23" s="229"/>
      <c r="AS23" s="229"/>
      <c r="AT23" s="229"/>
      <c r="AU23" s="229"/>
      <c r="AV23" s="250"/>
      <c r="AW23" s="217"/>
      <c r="AX23" s="217"/>
      <c r="AY23" s="217"/>
      <c r="AZ23" s="217"/>
      <c r="BA23" s="217"/>
      <c r="BB23" s="217"/>
      <c r="BC23" s="217"/>
      <c r="BD23" s="217"/>
      <c r="BE23" s="217"/>
      <c r="BF23" s="217"/>
      <c r="BG23" s="217"/>
      <c r="BH23" s="178"/>
      <c r="BI23" s="178"/>
      <c r="BJ23" s="178"/>
      <c r="BK23" s="178"/>
      <c r="BL23" s="178"/>
      <c r="BM23" s="178"/>
      <c r="BN23" s="178"/>
      <c r="BO23" s="178"/>
      <c r="BP23" s="178"/>
      <c r="BQ23" s="179"/>
      <c r="BR23" s="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4" customFormat="1" ht="11.1" customHeight="1">
      <c r="A24" s="5"/>
      <c r="B24" s="3"/>
      <c r="C24" s="22"/>
      <c r="D24" s="5"/>
      <c r="E24" s="600" t="str">
        <f ca="1">IF($W24=0,'NTS ONLY_set_year'!$E$95,IF(INDEX($AV$7:$BG$7,$X24)&gt;0,'NTS ONLY_set_year'!$E$37,'NTS ONLY_set_year'!$E$103))</f>
        <v>No data</v>
      </c>
      <c r="F24" s="601"/>
      <c r="G24" s="162" t="str">
        <f ca="1">IF($W24=0,"- -",AD24)</f>
        <v>- -</v>
      </c>
      <c r="H24" s="160" t="str">
        <f>'NTS ONLY_set_year'!$E$152</f>
        <v>January</v>
      </c>
      <c r="I24" s="503">
        <f t="shared" ref="I24:I35" ca="1" si="3">INDEX($AX$38:$BI$38,$X24)</f>
        <v>0</v>
      </c>
      <c r="J24" s="504">
        <f t="shared" ref="J24:J35" ca="1" si="4">INDEX($AX$39:$BI$39,$X24)</f>
        <v>0</v>
      </c>
      <c r="K24" s="523" t="str">
        <f t="shared" ref="K24:K35" ca="1" si="5">IF($W24=0,"- -",INDEX($AX$40:$BI$40,$X24))</f>
        <v>- -</v>
      </c>
      <c r="L24" s="524" t="str">
        <f ca="1">IF($W24=0,"- -",INDEX($AV$41:$BG$41,$X24))</f>
        <v>- -</v>
      </c>
      <c r="M24" s="161" t="s">
        <v>200</v>
      </c>
      <c r="N24" s="162" t="str">
        <f ca="1">IF(AND(ISTEXT(I24),ISTEXT(J24)),"- -",IF(AND(ISNUMBER(I24),I24&gt;K24),$V$14,$V$10))</f>
        <v>ok</v>
      </c>
      <c r="O24" s="162" t="str">
        <f ca="1">IF(OR(AND(I24=0,J24=0),AND(ISTEXT(I24),ISTEXT(J24))),"- -",IF(J24&lt;L24,$V$14,$V$10))</f>
        <v>- -</v>
      </c>
      <c r="P24" s="163" t="str">
        <f ca="1">IF(AND(ISTEXT(I24),ISTEXT(J24)),"- -",IF(AE24&gt;0,$V$14,$V$10))</f>
        <v>ok</v>
      </c>
      <c r="Q24" s="163" t="str">
        <f ca="1">IF($W24=0,"- -",IF(INDEX($AV$32:$BG$32,$X24)=1,$V$14,$V$10))</f>
        <v>- -</v>
      </c>
      <c r="R24" s="164" t="str">
        <f>'NTS ONLY_set_year'!$E$152</f>
        <v>January</v>
      </c>
      <c r="S24" s="66"/>
      <c r="T24" s="151"/>
      <c r="U24" s="179"/>
      <c r="V24" s="264">
        <f t="shared" ref="V24:V35" ca="1" si="6">INDEX($AV$9:$BG$9,$X24)</f>
        <v>0</v>
      </c>
      <c r="W24" s="265">
        <f ca="1">IF(INDEX($AV$8:$BG$8,$X24)=0,0,1)</f>
        <v>0</v>
      </c>
      <c r="X24" s="266">
        <v>1</v>
      </c>
      <c r="Y24" s="267" t="str">
        <f ca="1">MID(Z24,FIND("]",Z24,1)+1,99)</f>
        <v>01</v>
      </c>
      <c r="Z24" s="268" t="str">
        <f ca="1">CELL("filename",'01'!C7)</f>
        <v>C:\Users\ABLACK~1\AppData\Local\Temp\notesF3B52A\[pwc-electronic-car-log-2016-02-en.xlsx]01</v>
      </c>
      <c r="AA24" s="269"/>
      <c r="AB24" s="270"/>
      <c r="AC24" s="537" t="str">
        <f>IF(AND($V$7="Quebec",C24="x"),"X","OK")</f>
        <v>OK</v>
      </c>
      <c r="AD24" s="271">
        <f ca="1">INDEX($AV$31:$BG$31,$X24)</f>
        <v>0</v>
      </c>
      <c r="AE24" s="361">
        <f ca="1">INDIRECT(Y24&amp;"!"&amp;$AE$22)</f>
        <v>0</v>
      </c>
      <c r="AF24" s="179"/>
      <c r="AG24" s="272" t="s">
        <v>55</v>
      </c>
      <c r="AH24" s="273" t="str">
        <f t="shared" ref="AH24:AH35" ca="1" si="7">IF(OR(M24=$AJ$19,N24=$AJ$19,P24=$AJ$19),$AJ$21,"")</f>
        <v/>
      </c>
      <c r="AI24" s="274" t="str">
        <f t="shared" ref="AI24:AI35" ca="1" si="8">IF(N24=$AJ$20,$AK$21,"")</f>
        <v/>
      </c>
      <c r="AJ24" s="275" t="str">
        <f ca="1">IF(P24=$AJ$19,IF(LEN(AI24)&lt;4,"",$AJ$22)&amp;$AK$20,"")</f>
        <v/>
      </c>
      <c r="AK24" s="276" t="str">
        <f t="shared" ref="AK24:AK35" ca="1" si="9">IF(LEN(AJ24)&lt;4,"",". ")&amp;IF(Q24=$AJ$20,$AK$22,"")</f>
        <v/>
      </c>
      <c r="AL24" s="274" t="str">
        <f ca="1">IF(O24=$AJ$20,$AK$19,"")</f>
        <v/>
      </c>
      <c r="AM24" s="277" t="str">
        <f ca="1">TRIM($AH24&amp;$AI24&amp;$AJ24&amp;$AK24&amp;$AL24)</f>
        <v/>
      </c>
      <c r="AN24" s="278"/>
      <c r="AO24" s="178"/>
      <c r="AP24" s="178"/>
      <c r="AQ24" s="246"/>
      <c r="AR24" s="229"/>
      <c r="AS24" s="229"/>
      <c r="AT24" s="229"/>
      <c r="AU24" s="229"/>
      <c r="AV24" s="250"/>
      <c r="AW24" s="217"/>
      <c r="AX24" s="217"/>
      <c r="AY24" s="217"/>
      <c r="AZ24" s="217"/>
      <c r="BA24" s="217"/>
      <c r="BB24" s="217"/>
      <c r="BC24" s="217"/>
      <c r="BD24" s="217"/>
      <c r="BE24" s="217"/>
      <c r="BF24" s="217"/>
      <c r="BG24" s="217"/>
      <c r="BH24" s="178"/>
      <c r="BI24" s="178"/>
      <c r="BJ24" s="178"/>
      <c r="BK24" s="178"/>
      <c r="BL24" s="178"/>
      <c r="BM24" s="178"/>
      <c r="BN24" s="178"/>
      <c r="BO24" s="178"/>
      <c r="BP24" s="178"/>
      <c r="BQ24" s="179"/>
      <c r="BR24" s="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4" customFormat="1" ht="11.1" customHeight="1">
      <c r="A25" s="5"/>
      <c r="B25" s="3"/>
      <c r="C25" s="22"/>
      <c r="D25" s="5"/>
      <c r="E25" s="602" t="str">
        <f ca="1">IF($W25=0,'NTS ONLY_set_year'!$E$95,IF(INDEX($AV$7:$BG$7,$X25)&gt;0,'NTS ONLY_set_year'!$E$37,'NTS ONLY_set_year'!$E$103))</f>
        <v>No data</v>
      </c>
      <c r="F25" s="603"/>
      <c r="G25" s="167" t="str">
        <f t="shared" ref="G25:G35" ca="1" si="10">IF($W25=0,"- -",AD25)</f>
        <v>- -</v>
      </c>
      <c r="H25" s="165" t="str">
        <f>'NTS ONLY_set_year'!$E$153</f>
        <v>February</v>
      </c>
      <c r="I25" s="503">
        <f t="shared" ca="1" si="3"/>
        <v>0</v>
      </c>
      <c r="J25" s="504">
        <f t="shared" ca="1" si="4"/>
        <v>0</v>
      </c>
      <c r="K25" s="523" t="str">
        <f t="shared" ca="1" si="5"/>
        <v>- -</v>
      </c>
      <c r="L25" s="524" t="str">
        <f t="shared" ref="L25:L35" ca="1" si="11">IF($W25=0,"- -",INDEX($AV$41:$BG$41,$X25))</f>
        <v>- -</v>
      </c>
      <c r="M25" s="166" t="str">
        <f ca="1">IF(AND(ISTEXT(I25),ISTEXT(J25)),"- -",IF(I25&lt;&gt;J24,$V$14,$V$10))</f>
        <v>ok</v>
      </c>
      <c r="N25" s="167" t="str">
        <f t="shared" ref="N25:N35" ca="1" si="12">IF(AND(ISTEXT(I25),ISTEXT(J25)),"- -",IF(AND(ISNUMBER(I25),I25&gt;K25),$V$14,$V$10))</f>
        <v>ok</v>
      </c>
      <c r="O25" s="167" t="str">
        <f t="shared" ref="O25:O35" ca="1" si="13">IF(OR(AND(I25=0,J25=0),AND(ISTEXT(I25),ISTEXT(J25))),"- -",IF(J25&lt;L25,$V$14,$V$10))</f>
        <v>- -</v>
      </c>
      <c r="P25" s="168" t="str">
        <f t="shared" ref="P25:P35" ca="1" si="14">IF(AND(ISTEXT(I25),ISTEXT(J25)),"- -",IF(AE25&gt;0,$V$14,$V$10))</f>
        <v>ok</v>
      </c>
      <c r="Q25" s="168" t="str">
        <f t="shared" ref="Q25:Q35" ca="1" si="15">IF($W25=0,"- -",IF(INDEX($AV$32:$BG$32,$X25)=1,$V$14,$V$10))</f>
        <v>- -</v>
      </c>
      <c r="R25" s="169" t="str">
        <f>'NTS ONLY_set_year'!$E$153</f>
        <v>February</v>
      </c>
      <c r="S25" s="66"/>
      <c r="T25" s="151"/>
      <c r="U25" s="179"/>
      <c r="V25" s="264">
        <f t="shared" ca="1" si="6"/>
        <v>0</v>
      </c>
      <c r="W25" s="265">
        <f t="shared" ref="W25:W35" ca="1" si="16">IF(INDEX($AV$8:$BG$8,$X25)=0,0,1)</f>
        <v>0</v>
      </c>
      <c r="X25" s="279">
        <v>2</v>
      </c>
      <c r="Y25" s="280" t="str">
        <f ca="1">MID(Z25,FIND("]",Z25,1)+1,99)</f>
        <v>02</v>
      </c>
      <c r="Z25" s="281" t="str">
        <f ca="1">CELL("filename",'02'!B5)</f>
        <v>C:\Users\ABLACK~1\AppData\Local\Temp\notesF3B52A\[pwc-electronic-car-log-2016-02-en.xlsx]02</v>
      </c>
      <c r="AA25" s="282"/>
      <c r="AB25" s="283"/>
      <c r="AC25" s="418" t="str">
        <f t="shared" ref="AC25:AC35" si="17">IF(AND($V$7="Quebec",C25="x"),"X","OK")</f>
        <v>OK</v>
      </c>
      <c r="AD25" s="284">
        <f ca="1">INDEX($AV$31:$BG$31,$X25)</f>
        <v>0</v>
      </c>
      <c r="AE25" s="361">
        <f t="shared" ref="AE25:AE35" ca="1" si="18">INDIRECT(Y25&amp;"!"&amp;$AE$22)</f>
        <v>0</v>
      </c>
      <c r="AF25" s="179"/>
      <c r="AG25" s="285" t="s">
        <v>56</v>
      </c>
      <c r="AH25" s="286" t="str">
        <f t="shared" ca="1" si="7"/>
        <v/>
      </c>
      <c r="AI25" s="287" t="str">
        <f t="shared" ca="1" si="8"/>
        <v/>
      </c>
      <c r="AJ25" s="288" t="str">
        <f t="shared" ref="AJ25:AJ35" ca="1" si="19">IF(P25=$AJ$19,IF(LEN(AI25)&lt;4,"",$AJ$22)&amp;$AK$20,"")</f>
        <v/>
      </c>
      <c r="AK25" s="289" t="str">
        <f t="shared" ca="1" si="9"/>
        <v/>
      </c>
      <c r="AL25" s="287" t="str">
        <f t="shared" ref="AL25:AL35" ca="1" si="20">IF(O25=$AJ$20,$AK$19,"")</f>
        <v/>
      </c>
      <c r="AM25" s="290" t="str">
        <f t="shared" ref="AM25:AM35" ca="1" si="21">TRIM($AH25&amp;$AI25&amp;$AJ25&amp;$AK25&amp;$AL25)</f>
        <v/>
      </c>
      <c r="AN25" s="291"/>
      <c r="AO25" s="178"/>
      <c r="AP25" s="178"/>
      <c r="AQ25" s="246"/>
      <c r="AR25" s="229"/>
      <c r="AS25" s="229"/>
      <c r="AT25" s="229"/>
      <c r="AU25" s="229"/>
      <c r="AV25" s="250"/>
      <c r="AW25" s="217"/>
      <c r="AX25" s="217"/>
      <c r="AY25" s="217"/>
      <c r="AZ25" s="217"/>
      <c r="BA25" s="217"/>
      <c r="BB25" s="217"/>
      <c r="BC25" s="217"/>
      <c r="BD25" s="217"/>
      <c r="BE25" s="217"/>
      <c r="BF25" s="217"/>
      <c r="BG25" s="217"/>
      <c r="BH25" s="178"/>
      <c r="BI25" s="178"/>
      <c r="BJ25" s="178"/>
      <c r="BK25" s="178"/>
      <c r="BL25" s="178"/>
      <c r="BM25" s="178"/>
      <c r="BN25" s="178"/>
      <c r="BO25" s="178"/>
      <c r="BP25" s="178"/>
      <c r="BQ25" s="179"/>
      <c r="BR25" s="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4" customFormat="1" ht="11.1" customHeight="1">
      <c r="A26" s="5"/>
      <c r="B26" s="3"/>
      <c r="C26" s="120"/>
      <c r="D26" s="5"/>
      <c r="E26" s="602" t="str">
        <f ca="1">IF($W26=0,'NTS ONLY_set_year'!$E$95,IF(INDEX($AV$7:$BG$7,$X26)&gt;0,'NTS ONLY_set_year'!$E$37,'NTS ONLY_set_year'!$E$103))</f>
        <v>No data</v>
      </c>
      <c r="F26" s="603"/>
      <c r="G26" s="167" t="str">
        <f t="shared" ca="1" si="10"/>
        <v>- -</v>
      </c>
      <c r="H26" s="165" t="str">
        <f>'NTS ONLY_set_year'!$E$154</f>
        <v>March</v>
      </c>
      <c r="I26" s="505">
        <f t="shared" ca="1" si="3"/>
        <v>0</v>
      </c>
      <c r="J26" s="506">
        <f t="shared" ca="1" si="4"/>
        <v>0</v>
      </c>
      <c r="K26" s="525" t="str">
        <f t="shared" ca="1" si="5"/>
        <v>- -</v>
      </c>
      <c r="L26" s="526" t="str">
        <f t="shared" ca="1" si="11"/>
        <v>- -</v>
      </c>
      <c r="M26" s="166" t="str">
        <f t="shared" ref="M26:M35" ca="1" si="22">IF(AND(ISTEXT(I26),ISTEXT(J26)),"- -",IF(I26&lt;&gt;J25,$V$14,$V$10))</f>
        <v>ok</v>
      </c>
      <c r="N26" s="167" t="str">
        <f t="shared" ca="1" si="12"/>
        <v>ok</v>
      </c>
      <c r="O26" s="167" t="str">
        <f t="shared" ca="1" si="13"/>
        <v>- -</v>
      </c>
      <c r="P26" s="168" t="str">
        <f t="shared" ca="1" si="14"/>
        <v>ok</v>
      </c>
      <c r="Q26" s="168" t="str">
        <f t="shared" ca="1" si="15"/>
        <v>- -</v>
      </c>
      <c r="R26" s="169" t="str">
        <f>'NTS ONLY_set_year'!$E$154</f>
        <v>March</v>
      </c>
      <c r="S26" s="66"/>
      <c r="T26" s="151"/>
      <c r="U26" s="179"/>
      <c r="V26" s="264">
        <f t="shared" ca="1" si="6"/>
        <v>0</v>
      </c>
      <c r="W26" s="265">
        <f t="shared" ca="1" si="16"/>
        <v>0</v>
      </c>
      <c r="X26" s="292">
        <v>3</v>
      </c>
      <c r="Y26" s="293" t="str">
        <f ca="1">MID(Z26,FIND("]",Z26,1)+1,99)</f>
        <v>03</v>
      </c>
      <c r="Z26" s="294" t="str">
        <f ca="1">CELL("filename",'03'!B5)</f>
        <v>C:\Users\ABLACK~1\AppData\Local\Temp\notesF3B52A\[pwc-electronic-car-log-2016-02-en.xlsx]03</v>
      </c>
      <c r="AA26" s="295"/>
      <c r="AB26" s="295"/>
      <c r="AC26" s="538" t="str">
        <f t="shared" si="17"/>
        <v>OK</v>
      </c>
      <c r="AD26" s="296">
        <f t="shared" ref="AD26:AD35" ca="1" si="23">INDEX($AV$31:$BG$31,$X26)</f>
        <v>0</v>
      </c>
      <c r="AE26" s="361">
        <f t="shared" ca="1" si="18"/>
        <v>0</v>
      </c>
      <c r="AF26" s="179"/>
      <c r="AG26" s="285" t="s">
        <v>57</v>
      </c>
      <c r="AH26" s="286" t="str">
        <f t="shared" ca="1" si="7"/>
        <v/>
      </c>
      <c r="AI26" s="287" t="str">
        <f t="shared" ca="1" si="8"/>
        <v/>
      </c>
      <c r="AJ26" s="288" t="str">
        <f t="shared" ca="1" si="19"/>
        <v/>
      </c>
      <c r="AK26" s="289" t="str">
        <f t="shared" ca="1" si="9"/>
        <v/>
      </c>
      <c r="AL26" s="287" t="str">
        <f t="shared" ca="1" si="20"/>
        <v/>
      </c>
      <c r="AM26" s="290" t="str">
        <f t="shared" ca="1" si="21"/>
        <v/>
      </c>
      <c r="AN26" s="291"/>
      <c r="AO26" s="178"/>
      <c r="AP26" s="178"/>
      <c r="AQ26" s="246"/>
      <c r="AR26" s="229"/>
      <c r="AS26" s="229"/>
      <c r="AT26" s="229"/>
      <c r="AU26" s="229"/>
      <c r="AV26" s="250"/>
      <c r="AW26" s="217"/>
      <c r="AX26" s="217"/>
      <c r="AY26" s="217"/>
      <c r="AZ26" s="217"/>
      <c r="BA26" s="217"/>
      <c r="BB26" s="217"/>
      <c r="BC26" s="217"/>
      <c r="BD26" s="217"/>
      <c r="BE26" s="217"/>
      <c r="BF26" s="217"/>
      <c r="BG26" s="217"/>
      <c r="BH26" s="178"/>
      <c r="BI26" s="178"/>
      <c r="BJ26" s="178"/>
      <c r="BK26" s="178"/>
      <c r="BL26" s="178"/>
      <c r="BM26" s="178"/>
      <c r="BN26" s="178"/>
      <c r="BO26" s="178"/>
      <c r="BP26" s="178"/>
      <c r="BQ26" s="179"/>
      <c r="BR26" s="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4" customFormat="1" ht="11.1" customHeight="1">
      <c r="A27" s="5"/>
      <c r="B27" s="3"/>
      <c r="C27" s="119"/>
      <c r="D27" s="5"/>
      <c r="E27" s="600" t="str">
        <f ca="1">IF($W27=0,'NTS ONLY_set_year'!$E$95,IF(INDEX($AV$7:$BG$7,$X27)&gt;0,'NTS ONLY_set_year'!$E$37,'NTS ONLY_set_year'!$E$103))</f>
        <v>No data</v>
      </c>
      <c r="F27" s="601"/>
      <c r="G27" s="162" t="str">
        <f t="shared" ca="1" si="10"/>
        <v>- -</v>
      </c>
      <c r="H27" s="160" t="str">
        <f>'NTS ONLY_set_year'!$E$155</f>
        <v>April</v>
      </c>
      <c r="I27" s="501">
        <f t="shared" ca="1" si="3"/>
        <v>0</v>
      </c>
      <c r="J27" s="502">
        <f t="shared" ca="1" si="4"/>
        <v>0</v>
      </c>
      <c r="K27" s="521" t="str">
        <f t="shared" ca="1" si="5"/>
        <v>- -</v>
      </c>
      <c r="L27" s="522" t="str">
        <f t="shared" ca="1" si="11"/>
        <v>- -</v>
      </c>
      <c r="M27" s="161" t="str">
        <f t="shared" ca="1" si="22"/>
        <v>ok</v>
      </c>
      <c r="N27" s="162" t="str">
        <f t="shared" ca="1" si="12"/>
        <v>ok</v>
      </c>
      <c r="O27" s="162" t="str">
        <f t="shared" ca="1" si="13"/>
        <v>- -</v>
      </c>
      <c r="P27" s="163" t="str">
        <f t="shared" ca="1" si="14"/>
        <v>ok</v>
      </c>
      <c r="Q27" s="163" t="str">
        <f t="shared" ca="1" si="15"/>
        <v>- -</v>
      </c>
      <c r="R27" s="164" t="str">
        <f>'NTS ONLY_set_year'!$E$155</f>
        <v>April</v>
      </c>
      <c r="S27" s="66"/>
      <c r="T27" s="151"/>
      <c r="U27" s="179"/>
      <c r="V27" s="264">
        <f t="shared" ca="1" si="6"/>
        <v>0</v>
      </c>
      <c r="W27" s="265">
        <f t="shared" ca="1" si="16"/>
        <v>0</v>
      </c>
      <c r="X27" s="266">
        <v>4</v>
      </c>
      <c r="Y27" s="267" t="str">
        <f t="shared" ref="Y27:Y35" ca="1" si="24">MID(Z27,FIND("]",Z27,1)+1,99)</f>
        <v>04</v>
      </c>
      <c r="Z27" s="294" t="str">
        <f ca="1">CELL("filename",'04'!B7)</f>
        <v>C:\Users\ABLACK~1\AppData\Local\Temp\notesF3B52A\[pwc-electronic-car-log-2016-02-en.xlsx]04</v>
      </c>
      <c r="AA27" s="269"/>
      <c r="AB27" s="270"/>
      <c r="AC27" s="537" t="str">
        <f t="shared" si="17"/>
        <v>OK</v>
      </c>
      <c r="AD27" s="271">
        <f ca="1">INDEX($AV$31:$BG$31,$X27)</f>
        <v>0</v>
      </c>
      <c r="AE27" s="361">
        <f t="shared" ca="1" si="18"/>
        <v>0</v>
      </c>
      <c r="AF27" s="179"/>
      <c r="AG27" s="272" t="s">
        <v>58</v>
      </c>
      <c r="AH27" s="273" t="str">
        <f t="shared" ca="1" si="7"/>
        <v/>
      </c>
      <c r="AI27" s="274" t="str">
        <f t="shared" ca="1" si="8"/>
        <v/>
      </c>
      <c r="AJ27" s="275" t="str">
        <f t="shared" ca="1" si="19"/>
        <v/>
      </c>
      <c r="AK27" s="276" t="str">
        <f t="shared" ca="1" si="9"/>
        <v/>
      </c>
      <c r="AL27" s="274" t="str">
        <f t="shared" ca="1" si="20"/>
        <v/>
      </c>
      <c r="AM27" s="277" t="str">
        <f t="shared" ca="1" si="21"/>
        <v/>
      </c>
      <c r="AN27" s="278"/>
      <c r="AO27" s="178"/>
      <c r="AP27" s="178"/>
      <c r="AQ27" s="246"/>
      <c r="AR27" s="229"/>
      <c r="AS27" s="229"/>
      <c r="AT27" s="553" t="s">
        <v>323</v>
      </c>
      <c r="AU27" s="553"/>
      <c r="AV27" s="554" t="s">
        <v>200</v>
      </c>
      <c r="AW27" s="554">
        <f ca="1">AV37</f>
        <v>0</v>
      </c>
      <c r="AX27" s="554">
        <f t="shared" ref="AX27:BG27" ca="1" si="25">AW37</f>
        <v>0</v>
      </c>
      <c r="AY27" s="554">
        <f t="shared" ca="1" si="25"/>
        <v>0</v>
      </c>
      <c r="AZ27" s="554">
        <f t="shared" ca="1" si="25"/>
        <v>0</v>
      </c>
      <c r="BA27" s="554">
        <f t="shared" ca="1" si="25"/>
        <v>0</v>
      </c>
      <c r="BB27" s="554">
        <f t="shared" ca="1" si="25"/>
        <v>0</v>
      </c>
      <c r="BC27" s="554">
        <f t="shared" ca="1" si="25"/>
        <v>0</v>
      </c>
      <c r="BD27" s="554">
        <f t="shared" ca="1" si="25"/>
        <v>0</v>
      </c>
      <c r="BE27" s="554">
        <f t="shared" ca="1" si="25"/>
        <v>0</v>
      </c>
      <c r="BF27" s="554">
        <f t="shared" ca="1" si="25"/>
        <v>0</v>
      </c>
      <c r="BG27" s="554">
        <f t="shared" ca="1" si="25"/>
        <v>0</v>
      </c>
      <c r="BI27" s="178"/>
      <c r="BJ27" s="178"/>
      <c r="BK27" s="178"/>
      <c r="BL27" s="178"/>
      <c r="BM27" s="178"/>
      <c r="BN27" s="178"/>
      <c r="BO27" s="178"/>
      <c r="BP27" s="178"/>
      <c r="BQ27" s="179"/>
      <c r="BR27" s="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4" customFormat="1" ht="11.1" customHeight="1">
      <c r="A28" s="5"/>
      <c r="B28" s="3"/>
      <c r="C28" s="22"/>
      <c r="D28" s="5"/>
      <c r="E28" s="602" t="str">
        <f ca="1">IF($W28=0,'NTS ONLY_set_year'!$E$95,IF(INDEX($AV$7:$BG$7,$X28)&gt;0,'NTS ONLY_set_year'!$E$37,'NTS ONLY_set_year'!$E$103))</f>
        <v>No data</v>
      </c>
      <c r="F28" s="603"/>
      <c r="G28" s="167" t="str">
        <f t="shared" ca="1" si="10"/>
        <v>- -</v>
      </c>
      <c r="H28" s="165" t="str">
        <f>'NTS ONLY_set_year'!$E$156</f>
        <v>May</v>
      </c>
      <c r="I28" s="503">
        <f t="shared" ca="1" si="3"/>
        <v>0</v>
      </c>
      <c r="J28" s="504">
        <f t="shared" ca="1" si="4"/>
        <v>0</v>
      </c>
      <c r="K28" s="523" t="str">
        <f t="shared" ca="1" si="5"/>
        <v>- -</v>
      </c>
      <c r="L28" s="524" t="str">
        <f t="shared" ca="1" si="11"/>
        <v>- -</v>
      </c>
      <c r="M28" s="166" t="str">
        <f t="shared" ca="1" si="22"/>
        <v>ok</v>
      </c>
      <c r="N28" s="167" t="str">
        <f t="shared" ca="1" si="12"/>
        <v>ok</v>
      </c>
      <c r="O28" s="167" t="str">
        <f t="shared" ca="1" si="13"/>
        <v>- -</v>
      </c>
      <c r="P28" s="168" t="str">
        <f t="shared" ca="1" si="14"/>
        <v>ok</v>
      </c>
      <c r="Q28" s="168" t="str">
        <f t="shared" ca="1" si="15"/>
        <v>- -</v>
      </c>
      <c r="R28" s="169" t="str">
        <f>'NTS ONLY_set_year'!$E$156</f>
        <v>May</v>
      </c>
      <c r="S28" s="66"/>
      <c r="T28" s="151"/>
      <c r="U28" s="179"/>
      <c r="V28" s="264">
        <f t="shared" ca="1" si="6"/>
        <v>0</v>
      </c>
      <c r="W28" s="265">
        <f t="shared" ca="1" si="16"/>
        <v>0</v>
      </c>
      <c r="X28" s="279">
        <v>5</v>
      </c>
      <c r="Y28" s="280" t="str">
        <f t="shared" ca="1" si="24"/>
        <v>05</v>
      </c>
      <c r="Z28" s="281" t="str">
        <f ca="1">CELL("filename",'05'!H7)</f>
        <v>C:\Users\ABLACK~1\AppData\Local\Temp\notesF3B52A\[pwc-electronic-car-log-2016-02-en.xlsx]05</v>
      </c>
      <c r="AA28" s="282"/>
      <c r="AB28" s="283"/>
      <c r="AC28" s="418" t="str">
        <f t="shared" si="17"/>
        <v>OK</v>
      </c>
      <c r="AD28" s="284">
        <f t="shared" ca="1" si="23"/>
        <v>0</v>
      </c>
      <c r="AE28" s="361">
        <f t="shared" ca="1" si="18"/>
        <v>0</v>
      </c>
      <c r="AF28" s="179"/>
      <c r="AG28" s="285" t="s">
        <v>59</v>
      </c>
      <c r="AH28" s="286" t="str">
        <f t="shared" ca="1" si="7"/>
        <v/>
      </c>
      <c r="AI28" s="287" t="str">
        <f t="shared" ca="1" si="8"/>
        <v/>
      </c>
      <c r="AJ28" s="288" t="str">
        <f t="shared" ca="1" si="19"/>
        <v/>
      </c>
      <c r="AK28" s="289" t="str">
        <f t="shared" ca="1" si="9"/>
        <v/>
      </c>
      <c r="AL28" s="287" t="str">
        <f t="shared" ca="1" si="20"/>
        <v/>
      </c>
      <c r="AM28" s="290" t="str">
        <f t="shared" ca="1" si="21"/>
        <v/>
      </c>
      <c r="AN28" s="291"/>
      <c r="AO28" s="178"/>
      <c r="AP28" s="178"/>
      <c r="AQ28" s="246"/>
      <c r="AR28" s="229"/>
      <c r="AS28" s="229"/>
      <c r="AT28" s="229"/>
      <c r="AU28" s="229"/>
      <c r="AV28" s="250"/>
      <c r="AW28" s="217"/>
      <c r="AX28" s="217"/>
      <c r="AY28" s="217"/>
      <c r="AZ28" s="217"/>
      <c r="BA28" s="217"/>
      <c r="BB28" s="217"/>
      <c r="BC28" s="217"/>
      <c r="BD28" s="217"/>
      <c r="BE28" s="217"/>
      <c r="BF28" s="217"/>
      <c r="BG28" s="217"/>
      <c r="BH28" s="178"/>
      <c r="BI28" s="178"/>
      <c r="BJ28" s="178"/>
      <c r="BK28" s="178"/>
      <c r="BL28" s="178"/>
      <c r="BM28" s="178"/>
      <c r="BN28" s="178"/>
      <c r="BO28" s="178"/>
      <c r="BP28" s="178"/>
      <c r="BQ28" s="179"/>
      <c r="BR28" s="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4" customFormat="1" ht="11.1" customHeight="1">
      <c r="A29" s="5"/>
      <c r="B29" s="3"/>
      <c r="C29" s="120"/>
      <c r="D29" s="5"/>
      <c r="E29" s="604" t="str">
        <f ca="1">IF($W29=0,'NTS ONLY_set_year'!$E$95,IF(INDEX($AV$7:$BG$7,$X29)&gt;0,'NTS ONLY_set_year'!$E$37,'NTS ONLY_set_year'!$E$103))</f>
        <v>No data</v>
      </c>
      <c r="F29" s="605"/>
      <c r="G29" s="173" t="str">
        <f t="shared" ca="1" si="10"/>
        <v>- -</v>
      </c>
      <c r="H29" s="171" t="str">
        <f>'NTS ONLY_set_year'!$E$157</f>
        <v>June</v>
      </c>
      <c r="I29" s="505">
        <f t="shared" ca="1" si="3"/>
        <v>0</v>
      </c>
      <c r="J29" s="506">
        <f t="shared" ca="1" si="4"/>
        <v>0</v>
      </c>
      <c r="K29" s="525" t="str">
        <f t="shared" ca="1" si="5"/>
        <v>- -</v>
      </c>
      <c r="L29" s="526" t="str">
        <f t="shared" ca="1" si="11"/>
        <v>- -</v>
      </c>
      <c r="M29" s="172" t="str">
        <f t="shared" ca="1" si="22"/>
        <v>ok</v>
      </c>
      <c r="N29" s="173" t="str">
        <f t="shared" ca="1" si="12"/>
        <v>ok</v>
      </c>
      <c r="O29" s="173" t="str">
        <f t="shared" ca="1" si="13"/>
        <v>- -</v>
      </c>
      <c r="P29" s="174" t="str">
        <f t="shared" ca="1" si="14"/>
        <v>ok</v>
      </c>
      <c r="Q29" s="174" t="str">
        <f t="shared" ca="1" si="15"/>
        <v>- -</v>
      </c>
      <c r="R29" s="170" t="str">
        <f>'NTS ONLY_set_year'!$E$157</f>
        <v>June</v>
      </c>
      <c r="S29" s="66"/>
      <c r="T29" s="151"/>
      <c r="U29" s="179"/>
      <c r="V29" s="264">
        <f t="shared" ca="1" si="6"/>
        <v>0</v>
      </c>
      <c r="W29" s="265">
        <f t="shared" ca="1" si="16"/>
        <v>0</v>
      </c>
      <c r="X29" s="292">
        <v>6</v>
      </c>
      <c r="Y29" s="293" t="str">
        <f t="shared" ca="1" si="24"/>
        <v>06</v>
      </c>
      <c r="Z29" s="297" t="str">
        <f ca="1">CELL("filename",'06'!H8)</f>
        <v>C:\Users\ABLACK~1\AppData\Local\Temp\notesF3B52A\[pwc-electronic-car-log-2016-02-en.xlsx]06</v>
      </c>
      <c r="AA29" s="298"/>
      <c r="AB29" s="295"/>
      <c r="AC29" s="538" t="str">
        <f t="shared" si="17"/>
        <v>OK</v>
      </c>
      <c r="AD29" s="296">
        <f t="shared" ca="1" si="23"/>
        <v>0</v>
      </c>
      <c r="AE29" s="361">
        <f t="shared" ca="1" si="18"/>
        <v>0</v>
      </c>
      <c r="AF29" s="179"/>
      <c r="AG29" s="299" t="s">
        <v>60</v>
      </c>
      <c r="AH29" s="300" t="str">
        <f t="shared" ca="1" si="7"/>
        <v/>
      </c>
      <c r="AI29" s="301" t="str">
        <f t="shared" ca="1" si="8"/>
        <v/>
      </c>
      <c r="AJ29" s="302" t="str">
        <f t="shared" ca="1" si="19"/>
        <v/>
      </c>
      <c r="AK29" s="303" t="str">
        <f t="shared" ca="1" si="9"/>
        <v/>
      </c>
      <c r="AL29" s="301" t="str">
        <f t="shared" ca="1" si="20"/>
        <v/>
      </c>
      <c r="AM29" s="304" t="str">
        <f t="shared" ca="1" si="21"/>
        <v/>
      </c>
      <c r="AN29" s="305"/>
      <c r="AO29" s="178"/>
      <c r="AP29" s="178"/>
      <c r="AQ29" s="246"/>
      <c r="AR29" s="229"/>
      <c r="AS29" s="229"/>
      <c r="AT29" s="229"/>
      <c r="AU29" s="229"/>
      <c r="AV29" s="250"/>
      <c r="AW29" s="217"/>
      <c r="AX29" s="217"/>
      <c r="AY29" s="217"/>
      <c r="AZ29" s="217"/>
      <c r="BA29" s="217"/>
      <c r="BB29" s="217"/>
      <c r="BC29" s="217"/>
      <c r="BD29" s="217"/>
      <c r="BE29" s="217"/>
      <c r="BF29" s="217"/>
      <c r="BG29" s="217"/>
      <c r="BH29" s="178"/>
      <c r="BI29" s="178"/>
      <c r="BJ29" s="178"/>
      <c r="BK29" s="178"/>
      <c r="BL29" s="178"/>
      <c r="BM29" s="178"/>
      <c r="BN29" s="178"/>
      <c r="BO29" s="178"/>
      <c r="BP29" s="178"/>
      <c r="BQ29" s="179"/>
      <c r="BR29" s="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4" customFormat="1" ht="11.1" customHeight="1">
      <c r="A30" s="5"/>
      <c r="B30" s="3"/>
      <c r="C30" s="119"/>
      <c r="D30" s="5"/>
      <c r="E30" s="600" t="str">
        <f ca="1">IF($W30=0,'NTS ONLY_set_year'!$E$95,IF(INDEX($AV$7:$BG$7,$X30)&gt;0,'NTS ONLY_set_year'!$E$37,'NTS ONLY_set_year'!$E$103))</f>
        <v>No data</v>
      </c>
      <c r="F30" s="601"/>
      <c r="G30" s="162" t="str">
        <f t="shared" ca="1" si="10"/>
        <v>- -</v>
      </c>
      <c r="H30" s="160" t="str">
        <f>'NTS ONLY_set_year'!$E$158</f>
        <v>July</v>
      </c>
      <c r="I30" s="501">
        <f t="shared" ca="1" si="3"/>
        <v>0</v>
      </c>
      <c r="J30" s="502">
        <f t="shared" ca="1" si="4"/>
        <v>0</v>
      </c>
      <c r="K30" s="521" t="str">
        <f t="shared" ca="1" si="5"/>
        <v>- -</v>
      </c>
      <c r="L30" s="522" t="str">
        <f t="shared" ca="1" si="11"/>
        <v>- -</v>
      </c>
      <c r="M30" s="161" t="str">
        <f t="shared" ca="1" si="22"/>
        <v>ok</v>
      </c>
      <c r="N30" s="162" t="str">
        <f t="shared" ca="1" si="12"/>
        <v>ok</v>
      </c>
      <c r="O30" s="162" t="str">
        <f t="shared" ca="1" si="13"/>
        <v>- -</v>
      </c>
      <c r="P30" s="163" t="str">
        <f t="shared" ca="1" si="14"/>
        <v>ok</v>
      </c>
      <c r="Q30" s="163" t="str">
        <f t="shared" ca="1" si="15"/>
        <v>- -</v>
      </c>
      <c r="R30" s="164" t="str">
        <f>'NTS ONLY_set_year'!$E$158</f>
        <v>July</v>
      </c>
      <c r="S30" s="66"/>
      <c r="T30" s="151"/>
      <c r="U30" s="179"/>
      <c r="V30" s="264">
        <f t="shared" ca="1" si="6"/>
        <v>0</v>
      </c>
      <c r="W30" s="265">
        <f t="shared" ca="1" si="16"/>
        <v>0</v>
      </c>
      <c r="X30" s="306">
        <v>7</v>
      </c>
      <c r="Y30" s="307" t="str">
        <f t="shared" ca="1" si="24"/>
        <v>07</v>
      </c>
      <c r="Z30" s="297" t="str">
        <f ca="1">CELL("filename",'07'!B10)</f>
        <v>C:\Users\ABLACK~1\AppData\Local\Temp\notesF3B52A\[pwc-electronic-car-log-2016-02-en.xlsx]07</v>
      </c>
      <c r="AA30" s="261"/>
      <c r="AB30" s="258"/>
      <c r="AC30" s="435" t="str">
        <f t="shared" si="17"/>
        <v>OK</v>
      </c>
      <c r="AD30" s="271">
        <f t="shared" ca="1" si="23"/>
        <v>0</v>
      </c>
      <c r="AE30" s="361">
        <f t="shared" ca="1" si="18"/>
        <v>0</v>
      </c>
      <c r="AF30" s="179"/>
      <c r="AG30" s="272" t="s">
        <v>61</v>
      </c>
      <c r="AH30" s="273" t="str">
        <f t="shared" ca="1" si="7"/>
        <v/>
      </c>
      <c r="AI30" s="274" t="str">
        <f t="shared" ca="1" si="8"/>
        <v/>
      </c>
      <c r="AJ30" s="275" t="str">
        <f t="shared" ca="1" si="19"/>
        <v/>
      </c>
      <c r="AK30" s="276" t="str">
        <f t="shared" ca="1" si="9"/>
        <v/>
      </c>
      <c r="AL30" s="274" t="str">
        <f t="shared" ca="1" si="20"/>
        <v/>
      </c>
      <c r="AM30" s="277" t="str">
        <f t="shared" ca="1" si="21"/>
        <v/>
      </c>
      <c r="AN30" s="278"/>
      <c r="AO30" s="178"/>
      <c r="AP30" s="178"/>
      <c r="AQ30" s="246"/>
      <c r="AR30" s="229"/>
      <c r="AS30" s="217"/>
      <c r="AT30" s="217"/>
      <c r="AU30" s="308"/>
      <c r="AV30" s="309"/>
      <c r="AW30" s="309"/>
      <c r="AX30" s="309"/>
      <c r="AY30" s="309"/>
      <c r="AZ30" s="309"/>
      <c r="BA30" s="309"/>
      <c r="BB30" s="309"/>
      <c r="BC30" s="309"/>
      <c r="BD30" s="309"/>
      <c r="BE30" s="309"/>
      <c r="BF30" s="309"/>
      <c r="BG30" s="309"/>
      <c r="BH30" s="178"/>
      <c r="BI30" s="178"/>
      <c r="BJ30" s="178"/>
      <c r="BK30" s="178"/>
      <c r="BL30" s="178"/>
      <c r="BM30" s="178"/>
      <c r="BN30" s="178"/>
      <c r="BO30" s="178"/>
      <c r="BP30" s="178"/>
      <c r="BQ30" s="179"/>
      <c r="BR30" s="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4" customFormat="1" ht="11.1" customHeight="1">
      <c r="A31" s="5"/>
      <c r="B31" s="3"/>
      <c r="C31" s="22"/>
      <c r="D31" s="5"/>
      <c r="E31" s="602" t="str">
        <f ca="1">IF($W31=0,'NTS ONLY_set_year'!$E$95,IF(INDEX($AV$7:$BG$7,$X31)&gt;0,'NTS ONLY_set_year'!$E$37,'NTS ONLY_set_year'!$E$103))</f>
        <v>No data</v>
      </c>
      <c r="F31" s="603"/>
      <c r="G31" s="167" t="str">
        <f t="shared" ca="1" si="10"/>
        <v>- -</v>
      </c>
      <c r="H31" s="165" t="str">
        <f>'NTS ONLY_set_year'!$E$159</f>
        <v>August</v>
      </c>
      <c r="I31" s="503">
        <f t="shared" ca="1" si="3"/>
        <v>0</v>
      </c>
      <c r="J31" s="504">
        <f t="shared" ca="1" si="4"/>
        <v>0</v>
      </c>
      <c r="K31" s="523" t="str">
        <f t="shared" ca="1" si="5"/>
        <v>- -</v>
      </c>
      <c r="L31" s="524" t="str">
        <f t="shared" ca="1" si="11"/>
        <v>- -</v>
      </c>
      <c r="M31" s="166" t="str">
        <f t="shared" ca="1" si="22"/>
        <v>ok</v>
      </c>
      <c r="N31" s="167" t="str">
        <f t="shared" ca="1" si="12"/>
        <v>ok</v>
      </c>
      <c r="O31" s="167" t="str">
        <f t="shared" ca="1" si="13"/>
        <v>- -</v>
      </c>
      <c r="P31" s="168" t="str">
        <f t="shared" ca="1" si="14"/>
        <v>ok</v>
      </c>
      <c r="Q31" s="168" t="str">
        <f t="shared" ca="1" si="15"/>
        <v>- -</v>
      </c>
      <c r="R31" s="169" t="str">
        <f>'NTS ONLY_set_year'!$E$159</f>
        <v>August</v>
      </c>
      <c r="S31" s="66"/>
      <c r="T31" s="151"/>
      <c r="U31" s="179"/>
      <c r="V31" s="264">
        <f t="shared" ca="1" si="6"/>
        <v>0</v>
      </c>
      <c r="W31" s="265">
        <f t="shared" ca="1" si="16"/>
        <v>0</v>
      </c>
      <c r="X31" s="306">
        <v>8</v>
      </c>
      <c r="Y31" s="307" t="str">
        <f t="shared" ca="1" si="24"/>
        <v>08</v>
      </c>
      <c r="Z31" s="297" t="str">
        <f ca="1">CELL("filename",'08'!U4)</f>
        <v>C:\Users\ABLACK~1\AppData\Local\Temp\notesF3B52A\[pwc-electronic-car-log-2016-02-en.xlsx]08</v>
      </c>
      <c r="AA31" s="261"/>
      <c r="AB31" s="258"/>
      <c r="AC31" s="435" t="str">
        <f t="shared" si="17"/>
        <v>OK</v>
      </c>
      <c r="AD31" s="284">
        <f t="shared" ca="1" si="23"/>
        <v>0</v>
      </c>
      <c r="AE31" s="361">
        <f t="shared" ca="1" si="18"/>
        <v>0</v>
      </c>
      <c r="AF31" s="179"/>
      <c r="AG31" s="285" t="s">
        <v>62</v>
      </c>
      <c r="AH31" s="286" t="str">
        <f t="shared" ca="1" si="7"/>
        <v/>
      </c>
      <c r="AI31" s="287" t="str">
        <f t="shared" ca="1" si="8"/>
        <v/>
      </c>
      <c r="AJ31" s="288" t="str">
        <f t="shared" ca="1" si="19"/>
        <v/>
      </c>
      <c r="AK31" s="289" t="str">
        <f t="shared" ca="1" si="9"/>
        <v/>
      </c>
      <c r="AL31" s="287" t="str">
        <f t="shared" ca="1" si="20"/>
        <v/>
      </c>
      <c r="AM31" s="290" t="str">
        <f t="shared" ca="1" si="21"/>
        <v/>
      </c>
      <c r="AN31" s="291"/>
      <c r="AO31" s="178"/>
      <c r="AP31" s="178"/>
      <c r="AQ31" s="246"/>
      <c r="AR31" s="229"/>
      <c r="AS31" s="217"/>
      <c r="AT31" s="217"/>
      <c r="AU31" s="308" t="s">
        <v>88</v>
      </c>
      <c r="AV31" s="219">
        <f t="shared" ref="AV31:BG32" ca="1" si="26">INDIRECT(AV$2&amp;$BH31)</f>
        <v>0</v>
      </c>
      <c r="AW31" s="219">
        <f t="shared" ca="1" si="26"/>
        <v>0</v>
      </c>
      <c r="AX31" s="219">
        <f t="shared" ca="1" si="26"/>
        <v>0</v>
      </c>
      <c r="AY31" s="219">
        <f t="shared" ca="1" si="26"/>
        <v>0</v>
      </c>
      <c r="AZ31" s="219">
        <f t="shared" ca="1" si="26"/>
        <v>0</v>
      </c>
      <c r="BA31" s="219">
        <f t="shared" ca="1" si="26"/>
        <v>0</v>
      </c>
      <c r="BB31" s="219">
        <f t="shared" ca="1" si="26"/>
        <v>0</v>
      </c>
      <c r="BC31" s="219">
        <f t="shared" ca="1" si="26"/>
        <v>0</v>
      </c>
      <c r="BD31" s="219">
        <f t="shared" ca="1" si="26"/>
        <v>0</v>
      </c>
      <c r="BE31" s="219">
        <f t="shared" ca="1" si="26"/>
        <v>0</v>
      </c>
      <c r="BF31" s="219">
        <f t="shared" ca="1" si="26"/>
        <v>0</v>
      </c>
      <c r="BG31" s="219">
        <f ca="1">INDIRECT(BG$2&amp;$BH31)</f>
        <v>0</v>
      </c>
      <c r="BH31" s="178" t="str">
        <f>ADDRESS(ROW('01'!BM16),COLUMN('01'!BM16))</f>
        <v>$BM$16</v>
      </c>
      <c r="BI31" s="178"/>
      <c r="BJ31" s="178"/>
      <c r="BK31" s="178"/>
      <c r="BL31" s="178"/>
      <c r="BM31" s="178"/>
      <c r="BN31" s="178"/>
      <c r="BO31" s="178"/>
      <c r="BP31" s="178"/>
      <c r="BQ31" s="179"/>
      <c r="BR31" s="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4" customFormat="1" ht="11.1" customHeight="1">
      <c r="A32" s="5"/>
      <c r="B32" s="3"/>
      <c r="C32" s="120"/>
      <c r="D32" s="5"/>
      <c r="E32" s="604" t="str">
        <f ca="1">IF($W32=0,'NTS ONLY_set_year'!$E$95,IF(INDEX($AV$7:$BG$7,$X32)&gt;0,'NTS ONLY_set_year'!$E$37,'NTS ONLY_set_year'!$E$103))</f>
        <v>No data</v>
      </c>
      <c r="F32" s="605"/>
      <c r="G32" s="173" t="str">
        <f t="shared" ca="1" si="10"/>
        <v>- -</v>
      </c>
      <c r="H32" s="171" t="str">
        <f>'NTS ONLY_set_year'!$E$160</f>
        <v>September</v>
      </c>
      <c r="I32" s="505">
        <f t="shared" ca="1" si="3"/>
        <v>0</v>
      </c>
      <c r="J32" s="506">
        <f t="shared" ca="1" si="4"/>
        <v>0</v>
      </c>
      <c r="K32" s="525" t="str">
        <f t="shared" ca="1" si="5"/>
        <v>- -</v>
      </c>
      <c r="L32" s="526" t="str">
        <f t="shared" ca="1" si="11"/>
        <v>- -</v>
      </c>
      <c r="M32" s="172" t="str">
        <f t="shared" ca="1" si="22"/>
        <v>ok</v>
      </c>
      <c r="N32" s="173" t="str">
        <f t="shared" ca="1" si="12"/>
        <v>ok</v>
      </c>
      <c r="O32" s="173" t="str">
        <f t="shared" ca="1" si="13"/>
        <v>- -</v>
      </c>
      <c r="P32" s="174" t="str">
        <f t="shared" ca="1" si="14"/>
        <v>ok</v>
      </c>
      <c r="Q32" s="174" t="str">
        <f t="shared" ca="1" si="15"/>
        <v>- -</v>
      </c>
      <c r="R32" s="170" t="str">
        <f>'NTS ONLY_set_year'!$E$160</f>
        <v>September</v>
      </c>
      <c r="S32" s="66"/>
      <c r="T32" s="151"/>
      <c r="U32" s="179"/>
      <c r="V32" s="264">
        <f t="shared" ca="1" si="6"/>
        <v>0</v>
      </c>
      <c r="W32" s="265">
        <f t="shared" ca="1" si="16"/>
        <v>0</v>
      </c>
      <c r="X32" s="306">
        <v>9</v>
      </c>
      <c r="Y32" s="307" t="str">
        <f t="shared" ca="1" si="24"/>
        <v>09</v>
      </c>
      <c r="Z32" s="268" t="str">
        <f ca="1">CELL("filename",'09'!N12)</f>
        <v>C:\Users\ABLACK~1\AppData\Local\Temp\notesF3B52A\[pwc-electronic-car-log-2016-02-en.xlsx]09</v>
      </c>
      <c r="AA32" s="261"/>
      <c r="AB32" s="258"/>
      <c r="AC32" s="435" t="str">
        <f t="shared" si="17"/>
        <v>OK</v>
      </c>
      <c r="AD32" s="296">
        <f t="shared" ca="1" si="23"/>
        <v>0</v>
      </c>
      <c r="AE32" s="361">
        <f t="shared" ca="1" si="18"/>
        <v>0</v>
      </c>
      <c r="AF32" s="179"/>
      <c r="AG32" s="299" t="s">
        <v>63</v>
      </c>
      <c r="AH32" s="300" t="str">
        <f t="shared" ca="1" si="7"/>
        <v/>
      </c>
      <c r="AI32" s="301" t="str">
        <f t="shared" ca="1" si="8"/>
        <v/>
      </c>
      <c r="AJ32" s="302" t="str">
        <f t="shared" ca="1" si="19"/>
        <v/>
      </c>
      <c r="AK32" s="303" t="str">
        <f t="shared" ca="1" si="9"/>
        <v/>
      </c>
      <c r="AL32" s="301" t="str">
        <f t="shared" ca="1" si="20"/>
        <v/>
      </c>
      <c r="AM32" s="304" t="str">
        <f t="shared" ca="1" si="21"/>
        <v/>
      </c>
      <c r="AN32" s="305"/>
      <c r="AO32" s="178"/>
      <c r="AP32" s="178"/>
      <c r="AQ32" s="246"/>
      <c r="AR32" s="229"/>
      <c r="AS32" s="217"/>
      <c r="AT32" s="217"/>
      <c r="AU32" s="308" t="s">
        <v>74</v>
      </c>
      <c r="AV32" s="219">
        <f ca="1">INDIRECT(AV$2&amp;$BH32)</f>
        <v>0</v>
      </c>
      <c r="AW32" s="219">
        <f t="shared" ca="1" si="26"/>
        <v>0</v>
      </c>
      <c r="AX32" s="219">
        <f t="shared" ca="1" si="26"/>
        <v>0</v>
      </c>
      <c r="AY32" s="219">
        <f t="shared" ca="1" si="26"/>
        <v>0</v>
      </c>
      <c r="AZ32" s="219">
        <f t="shared" ca="1" si="26"/>
        <v>0</v>
      </c>
      <c r="BA32" s="219">
        <f t="shared" ca="1" si="26"/>
        <v>0</v>
      </c>
      <c r="BB32" s="219">
        <f t="shared" ca="1" si="26"/>
        <v>0</v>
      </c>
      <c r="BC32" s="219">
        <f t="shared" ca="1" si="26"/>
        <v>0</v>
      </c>
      <c r="BD32" s="219">
        <f t="shared" ca="1" si="26"/>
        <v>0</v>
      </c>
      <c r="BE32" s="219">
        <f t="shared" ca="1" si="26"/>
        <v>0</v>
      </c>
      <c r="BF32" s="219">
        <f t="shared" ca="1" si="26"/>
        <v>0</v>
      </c>
      <c r="BG32" s="219">
        <f t="shared" ca="1" si="26"/>
        <v>0</v>
      </c>
      <c r="BH32" s="178" t="str">
        <f>ADDRESS(ROW('01'!AU10),COLUMN('01'!AU10))</f>
        <v>$AU$10</v>
      </c>
      <c r="BI32" s="178"/>
      <c r="BJ32" s="178"/>
      <c r="BK32" s="178"/>
      <c r="BL32" s="178"/>
      <c r="BM32" s="178"/>
      <c r="BN32" s="178"/>
      <c r="BO32" s="178"/>
      <c r="BP32" s="178"/>
      <c r="BQ32" s="179"/>
      <c r="BR32" s="3"/>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5" customFormat="1" ht="11.1" customHeight="1">
      <c r="A33" s="5"/>
      <c r="B33" s="3"/>
      <c r="C33" s="119"/>
      <c r="D33" s="5"/>
      <c r="E33" s="600" t="str">
        <f ca="1">IF($W33=0,'NTS ONLY_set_year'!$E$95,IF(INDEX($AV$7:$BG$7,$X33)&gt;0,'NTS ONLY_set_year'!$E$37,'NTS ONLY_set_year'!$E$103))</f>
        <v>No data</v>
      </c>
      <c r="F33" s="601"/>
      <c r="G33" s="162" t="str">
        <f t="shared" ca="1" si="10"/>
        <v>- -</v>
      </c>
      <c r="H33" s="160" t="str">
        <f>'NTS ONLY_set_year'!$E$161</f>
        <v>October</v>
      </c>
      <c r="I33" s="501">
        <f t="shared" ca="1" si="3"/>
        <v>0</v>
      </c>
      <c r="J33" s="502">
        <f t="shared" ca="1" si="4"/>
        <v>0</v>
      </c>
      <c r="K33" s="521" t="str">
        <f t="shared" ca="1" si="5"/>
        <v>- -</v>
      </c>
      <c r="L33" s="522" t="str">
        <f t="shared" ca="1" si="11"/>
        <v>- -</v>
      </c>
      <c r="M33" s="166" t="str">
        <f t="shared" ca="1" si="22"/>
        <v>ok</v>
      </c>
      <c r="N33" s="162" t="str">
        <f t="shared" ca="1" si="12"/>
        <v>ok</v>
      </c>
      <c r="O33" s="162" t="str">
        <f t="shared" ca="1" si="13"/>
        <v>- -</v>
      </c>
      <c r="P33" s="163" t="str">
        <f t="shared" ca="1" si="14"/>
        <v>ok</v>
      </c>
      <c r="Q33" s="163" t="str">
        <f t="shared" ca="1" si="15"/>
        <v>- -</v>
      </c>
      <c r="R33" s="164" t="str">
        <f>'NTS ONLY_set_year'!$E$161</f>
        <v>October</v>
      </c>
      <c r="S33" s="66"/>
      <c r="T33" s="151"/>
      <c r="U33" s="179"/>
      <c r="V33" s="264">
        <f t="shared" ca="1" si="6"/>
        <v>0</v>
      </c>
      <c r="W33" s="265">
        <f t="shared" ca="1" si="16"/>
        <v>0</v>
      </c>
      <c r="X33" s="266">
        <v>10</v>
      </c>
      <c r="Y33" s="267" t="str">
        <f t="shared" ca="1" si="24"/>
        <v>10</v>
      </c>
      <c r="Z33" s="294" t="str">
        <f ca="1">CELL("filename",'10'!N14)</f>
        <v>C:\Users\ABLACK~1\AppData\Local\Temp\notesF3B52A\[pwc-electronic-car-log-2016-02-en.xlsx]10</v>
      </c>
      <c r="AA33" s="269"/>
      <c r="AB33" s="270"/>
      <c r="AC33" s="537" t="str">
        <f t="shared" si="17"/>
        <v>OK</v>
      </c>
      <c r="AD33" s="271">
        <f t="shared" ca="1" si="23"/>
        <v>0</v>
      </c>
      <c r="AE33" s="361">
        <f t="shared" ca="1" si="18"/>
        <v>0</v>
      </c>
      <c r="AF33" s="179"/>
      <c r="AG33" s="285" t="s">
        <v>64</v>
      </c>
      <c r="AH33" s="286" t="str">
        <f t="shared" ca="1" si="7"/>
        <v/>
      </c>
      <c r="AI33" s="287" t="str">
        <f t="shared" ca="1" si="8"/>
        <v/>
      </c>
      <c r="AJ33" s="288" t="str">
        <f t="shared" ca="1" si="19"/>
        <v/>
      </c>
      <c r="AK33" s="289" t="str">
        <f t="shared" ca="1" si="9"/>
        <v/>
      </c>
      <c r="AL33" s="287" t="str">
        <f t="shared" ca="1" si="20"/>
        <v/>
      </c>
      <c r="AM33" s="290" t="str">
        <f t="shared" ca="1" si="21"/>
        <v/>
      </c>
      <c r="AN33" s="291"/>
      <c r="AO33" s="178"/>
      <c r="AP33" s="178"/>
      <c r="AQ33" s="246"/>
      <c r="AR33" s="229"/>
      <c r="AS33" s="217"/>
      <c r="AT33" s="217"/>
      <c r="AU33" s="308" t="s">
        <v>72</v>
      </c>
      <c r="AV33" s="219">
        <f t="shared" ref="AV33:BF33" ca="1" si="27">INDIRECT(AV$2&amp;$BH33)</f>
        <v>0</v>
      </c>
      <c r="AW33" s="219">
        <f t="shared" ca="1" si="27"/>
        <v>0</v>
      </c>
      <c r="AX33" s="219">
        <f t="shared" ca="1" si="27"/>
        <v>0</v>
      </c>
      <c r="AY33" s="219">
        <f t="shared" ca="1" si="27"/>
        <v>0</v>
      </c>
      <c r="AZ33" s="219">
        <f t="shared" ca="1" si="27"/>
        <v>0</v>
      </c>
      <c r="BA33" s="219">
        <f t="shared" ca="1" si="27"/>
        <v>0</v>
      </c>
      <c r="BB33" s="219">
        <f t="shared" ca="1" si="27"/>
        <v>0</v>
      </c>
      <c r="BC33" s="219">
        <f t="shared" ca="1" si="27"/>
        <v>0</v>
      </c>
      <c r="BD33" s="219">
        <f t="shared" ca="1" si="27"/>
        <v>0</v>
      </c>
      <c r="BE33" s="219">
        <f t="shared" ca="1" si="27"/>
        <v>0</v>
      </c>
      <c r="BF33" s="219">
        <f t="shared" ca="1" si="27"/>
        <v>0</v>
      </c>
      <c r="BG33" s="219">
        <f ca="1">INDIRECT(BG$2&amp;$BH33)</f>
        <v>0</v>
      </c>
      <c r="BH33" s="178" t="str">
        <f>ADDRESS(ROW('01'!M19),COLUMN('01'!M19))</f>
        <v>$M$19</v>
      </c>
      <c r="BI33" s="178"/>
      <c r="BJ33" s="178"/>
      <c r="BK33" s="178"/>
      <c r="BL33" s="178"/>
      <c r="BM33" s="178"/>
      <c r="BN33" s="178"/>
      <c r="BO33" s="178"/>
      <c r="BP33" s="178"/>
      <c r="BQ33" s="179"/>
      <c r="BR33" s="3"/>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5" customFormat="1" ht="11.1" customHeight="1">
      <c r="A34" s="5"/>
      <c r="B34" s="3"/>
      <c r="C34" s="22"/>
      <c r="D34" s="5"/>
      <c r="E34" s="602" t="str">
        <f ca="1">IF($W34=0,'NTS ONLY_set_year'!$E$95,IF(INDEX($AV$7:$BG$7,$X34)&gt;0,'NTS ONLY_set_year'!$E$37,'NTS ONLY_set_year'!$E$103))</f>
        <v>No data</v>
      </c>
      <c r="F34" s="603"/>
      <c r="G34" s="167" t="str">
        <f t="shared" ca="1" si="10"/>
        <v>- -</v>
      </c>
      <c r="H34" s="165" t="str">
        <f>'NTS ONLY_set_year'!$E$162</f>
        <v>November</v>
      </c>
      <c r="I34" s="503">
        <f t="shared" ca="1" si="3"/>
        <v>0</v>
      </c>
      <c r="J34" s="504">
        <f t="shared" ca="1" si="4"/>
        <v>0</v>
      </c>
      <c r="K34" s="523" t="str">
        <f t="shared" ca="1" si="5"/>
        <v>- -</v>
      </c>
      <c r="L34" s="524" t="str">
        <f t="shared" ca="1" si="11"/>
        <v>- -</v>
      </c>
      <c r="M34" s="166" t="str">
        <f t="shared" ca="1" si="22"/>
        <v>ok</v>
      </c>
      <c r="N34" s="167" t="str">
        <f t="shared" ca="1" si="12"/>
        <v>ok</v>
      </c>
      <c r="O34" s="167" t="str">
        <f t="shared" ca="1" si="13"/>
        <v>- -</v>
      </c>
      <c r="P34" s="168" t="str">
        <f t="shared" ca="1" si="14"/>
        <v>ok</v>
      </c>
      <c r="Q34" s="168" t="str">
        <f t="shared" ca="1" si="15"/>
        <v>- -</v>
      </c>
      <c r="R34" s="169" t="str">
        <f>'NTS ONLY_set_year'!$E$162</f>
        <v>November</v>
      </c>
      <c r="S34" s="66"/>
      <c r="T34" s="151"/>
      <c r="U34" s="179"/>
      <c r="V34" s="264">
        <f t="shared" ca="1" si="6"/>
        <v>0</v>
      </c>
      <c r="W34" s="265">
        <f t="shared" ca="1" si="16"/>
        <v>0</v>
      </c>
      <c r="X34" s="279">
        <v>11</v>
      </c>
      <c r="Y34" s="280" t="str">
        <f t="shared" ca="1" si="24"/>
        <v>11</v>
      </c>
      <c r="Z34" s="294" t="str">
        <f ca="1">CELL("filename",'11'!N15)</f>
        <v>C:\Users\ABLACK~1\AppData\Local\Temp\notesF3B52A\[pwc-electronic-car-log-2016-02-en.xlsx]11</v>
      </c>
      <c r="AA34" s="282"/>
      <c r="AB34" s="283"/>
      <c r="AC34" s="418" t="str">
        <f t="shared" si="17"/>
        <v>OK</v>
      </c>
      <c r="AD34" s="284">
        <f t="shared" ca="1" si="23"/>
        <v>0</v>
      </c>
      <c r="AE34" s="361">
        <f t="shared" ca="1" si="18"/>
        <v>0</v>
      </c>
      <c r="AF34" s="179"/>
      <c r="AG34" s="285" t="s">
        <v>65</v>
      </c>
      <c r="AH34" s="286" t="str">
        <f t="shared" ca="1" si="7"/>
        <v/>
      </c>
      <c r="AI34" s="287" t="str">
        <f t="shared" ca="1" si="8"/>
        <v/>
      </c>
      <c r="AJ34" s="288" t="str">
        <f t="shared" ca="1" si="19"/>
        <v/>
      </c>
      <c r="AK34" s="289" t="str">
        <f t="shared" ca="1" si="9"/>
        <v/>
      </c>
      <c r="AL34" s="287" t="str">
        <f t="shared" ca="1" si="20"/>
        <v/>
      </c>
      <c r="AM34" s="290" t="str">
        <f t="shared" ca="1" si="21"/>
        <v/>
      </c>
      <c r="AN34" s="291"/>
      <c r="AO34" s="178"/>
      <c r="AP34" s="178"/>
      <c r="AQ34" s="246"/>
      <c r="AR34" s="229"/>
      <c r="AS34" s="229"/>
      <c r="AT34" s="229"/>
      <c r="AU34" s="229"/>
      <c r="AV34" s="250"/>
      <c r="AW34" s="217"/>
      <c r="AX34" s="217"/>
      <c r="AY34" s="217"/>
      <c r="AZ34" s="217"/>
      <c r="BA34" s="217"/>
      <c r="BB34" s="217"/>
      <c r="BC34" s="217"/>
      <c r="BD34" s="217"/>
      <c r="BE34" s="217"/>
      <c r="BF34" s="217"/>
      <c r="BG34" s="217"/>
      <c r="BH34" s="178"/>
      <c r="BI34" s="178"/>
      <c r="BJ34" s="178"/>
      <c r="BK34" s="178"/>
      <c r="BL34" s="178"/>
      <c r="BM34" s="178"/>
      <c r="BN34" s="178"/>
      <c r="BO34" s="178"/>
      <c r="BP34" s="178"/>
      <c r="BQ34" s="179"/>
      <c r="BR34" s="3"/>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5" customFormat="1" ht="11.1" customHeight="1" thickBot="1">
      <c r="A35" s="5"/>
      <c r="B35" s="3"/>
      <c r="C35" s="22"/>
      <c r="D35" s="5"/>
      <c r="E35" s="604" t="str">
        <f ca="1">IF($W35=0,'NTS ONLY_set_year'!$E$95,IF(INDEX($AV$7:$BG$7,$X35)&gt;0,'NTS ONLY_set_year'!$E$37,'NTS ONLY_set_year'!$E$103))</f>
        <v>No data</v>
      </c>
      <c r="F35" s="605"/>
      <c r="G35" s="173" t="str">
        <f t="shared" ca="1" si="10"/>
        <v>- -</v>
      </c>
      <c r="H35" s="171" t="str">
        <f>'NTS ONLY_set_year'!$E$163</f>
        <v>December</v>
      </c>
      <c r="I35" s="505">
        <f t="shared" ca="1" si="3"/>
        <v>0</v>
      </c>
      <c r="J35" s="506">
        <f t="shared" ca="1" si="4"/>
        <v>0</v>
      </c>
      <c r="K35" s="525" t="str">
        <f t="shared" ca="1" si="5"/>
        <v>- -</v>
      </c>
      <c r="L35" s="526" t="str">
        <f t="shared" ca="1" si="11"/>
        <v>- -</v>
      </c>
      <c r="M35" s="166" t="str">
        <f t="shared" ca="1" si="22"/>
        <v>ok</v>
      </c>
      <c r="N35" s="173" t="str">
        <f t="shared" ca="1" si="12"/>
        <v>ok</v>
      </c>
      <c r="O35" s="173" t="str">
        <f t="shared" ca="1" si="13"/>
        <v>- -</v>
      </c>
      <c r="P35" s="174" t="str">
        <f t="shared" ca="1" si="14"/>
        <v>ok</v>
      </c>
      <c r="Q35" s="174" t="str">
        <f t="shared" ca="1" si="15"/>
        <v>- -</v>
      </c>
      <c r="R35" s="170" t="str">
        <f>'NTS ONLY_set_year'!$E$163</f>
        <v>December</v>
      </c>
      <c r="S35" s="66"/>
      <c r="T35" s="151"/>
      <c r="U35" s="179"/>
      <c r="V35" s="310">
        <f t="shared" ca="1" si="6"/>
        <v>0</v>
      </c>
      <c r="W35" s="265">
        <f t="shared" ca="1" si="16"/>
        <v>0</v>
      </c>
      <c r="X35" s="292">
        <v>12</v>
      </c>
      <c r="Y35" s="280" t="str">
        <f t="shared" ca="1" si="24"/>
        <v>12</v>
      </c>
      <c r="Z35" s="294" t="str">
        <f ca="1">CELL("filename",'12'!N16)</f>
        <v>C:\Users\ABLACK~1\AppData\Local\Temp\notesF3B52A\[pwc-electronic-car-log-2016-02-en.xlsx]12</v>
      </c>
      <c r="AA35" s="298"/>
      <c r="AB35" s="295"/>
      <c r="AC35" s="538" t="str">
        <f t="shared" si="17"/>
        <v>OK</v>
      </c>
      <c r="AD35" s="284">
        <f t="shared" ca="1" si="23"/>
        <v>0</v>
      </c>
      <c r="AE35" s="361">
        <f t="shared" ca="1" si="18"/>
        <v>0</v>
      </c>
      <c r="AF35" s="179"/>
      <c r="AG35" s="299" t="s">
        <v>66</v>
      </c>
      <c r="AH35" s="300" t="str">
        <f t="shared" ca="1" si="7"/>
        <v/>
      </c>
      <c r="AI35" s="301" t="str">
        <f t="shared" ca="1" si="8"/>
        <v/>
      </c>
      <c r="AJ35" s="302" t="str">
        <f t="shared" ca="1" si="19"/>
        <v/>
      </c>
      <c r="AK35" s="303" t="str">
        <f t="shared" ca="1" si="9"/>
        <v/>
      </c>
      <c r="AL35" s="301" t="str">
        <f t="shared" ca="1" si="20"/>
        <v/>
      </c>
      <c r="AM35" s="304" t="str">
        <f t="shared" ca="1" si="21"/>
        <v/>
      </c>
      <c r="AN35" s="305"/>
      <c r="AO35" s="178"/>
      <c r="AP35" s="178"/>
      <c r="AQ35" s="246"/>
      <c r="AR35" s="229"/>
      <c r="AS35" s="229"/>
      <c r="AT35" s="229"/>
      <c r="AU35" s="229"/>
      <c r="AV35" s="311">
        <v>1</v>
      </c>
      <c r="AW35" s="311">
        <v>2</v>
      </c>
      <c r="AX35" s="311">
        <v>3</v>
      </c>
      <c r="AY35" s="311">
        <v>4</v>
      </c>
      <c r="AZ35" s="311">
        <v>5</v>
      </c>
      <c r="BA35" s="311">
        <v>6</v>
      </c>
      <c r="BB35" s="311">
        <v>7</v>
      </c>
      <c r="BC35" s="311">
        <v>8</v>
      </c>
      <c r="BD35" s="311">
        <v>9</v>
      </c>
      <c r="BE35" s="311">
        <v>10</v>
      </c>
      <c r="BF35" s="311">
        <v>11</v>
      </c>
      <c r="BG35" s="311">
        <v>12</v>
      </c>
      <c r="BH35" s="178"/>
      <c r="BI35" s="178"/>
      <c r="BJ35" s="178"/>
      <c r="BK35" s="178"/>
      <c r="BL35" s="178"/>
      <c r="BM35" s="178"/>
      <c r="BN35" s="178"/>
      <c r="BO35" s="178"/>
      <c r="BP35" s="178"/>
      <c r="BQ35" s="179"/>
      <c r="BR35" s="3"/>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5" customFormat="1" ht="3" customHeight="1" thickTop="1">
      <c r="A36" s="5"/>
      <c r="B36" s="3"/>
      <c r="C36" s="3"/>
      <c r="D36" s="107"/>
      <c r="E36" s="69"/>
      <c r="F36" s="69"/>
      <c r="G36" s="69"/>
      <c r="H36" s="71"/>
      <c r="I36" s="71"/>
      <c r="J36" s="72"/>
      <c r="K36" s="73"/>
      <c r="L36" s="72"/>
      <c r="M36" s="73"/>
      <c r="N36" s="70"/>
      <c r="O36" s="70"/>
      <c r="P36" s="70"/>
      <c r="Q36" s="70"/>
      <c r="R36" s="158"/>
      <c r="S36" s="155"/>
      <c r="T36" s="66"/>
      <c r="U36" s="179"/>
      <c r="V36" s="312"/>
      <c r="W36" s="312"/>
      <c r="X36" s="179"/>
      <c r="Y36" s="179"/>
      <c r="Z36" s="179"/>
      <c r="AA36" s="179"/>
      <c r="AB36" s="179"/>
      <c r="AC36" s="249"/>
      <c r="AD36" s="237"/>
      <c r="AE36" s="178"/>
      <c r="AF36" s="179"/>
      <c r="AG36" s="179"/>
      <c r="AH36" s="179"/>
      <c r="AI36" s="179"/>
      <c r="AJ36" s="179"/>
      <c r="AK36" s="179"/>
      <c r="AL36" s="313"/>
      <c r="AM36" s="178"/>
      <c r="AN36" s="229"/>
      <c r="AO36" s="178"/>
      <c r="AP36" s="178"/>
      <c r="AQ36" s="246"/>
      <c r="AR36" s="229"/>
      <c r="AS36" s="229"/>
      <c r="AT36" s="229"/>
      <c r="AU36" s="229"/>
      <c r="AV36" s="311"/>
      <c r="AW36" s="311"/>
      <c r="AX36" s="311"/>
      <c r="AY36" s="311"/>
      <c r="AZ36" s="311"/>
      <c r="BA36" s="311"/>
      <c r="BB36" s="311"/>
      <c r="BC36" s="311"/>
      <c r="BD36" s="311"/>
      <c r="BE36" s="311"/>
      <c r="BF36" s="311"/>
      <c r="BG36" s="311"/>
      <c r="BH36" s="178"/>
      <c r="BI36" s="178"/>
      <c r="BJ36" s="178"/>
      <c r="BK36" s="178"/>
      <c r="BL36" s="178"/>
      <c r="BM36" s="178"/>
      <c r="BN36" s="178"/>
      <c r="BO36" s="178"/>
      <c r="BP36" s="178"/>
      <c r="BQ36" s="179"/>
      <c r="BR36" s="3"/>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5" customFormat="1" ht="12" customHeight="1">
      <c r="A37" s="5"/>
      <c r="B37" s="5"/>
      <c r="C37" s="5"/>
      <c r="D37" s="123"/>
      <c r="E37" s="123"/>
      <c r="F37" s="123"/>
      <c r="G37" s="722" t="str">
        <f>'NTS ONLY_set_year'!E47</f>
        <v>* Counts use of different cars. For instance, starting with car 1, switching to car 2 and then back to car 3 yields a count of 3.</v>
      </c>
      <c r="H37" s="723"/>
      <c r="I37" s="723"/>
      <c r="J37" s="723"/>
      <c r="K37" s="723"/>
      <c r="L37" s="723"/>
      <c r="M37" s="723"/>
      <c r="N37" s="723"/>
      <c r="O37" s="723"/>
      <c r="P37" s="723"/>
      <c r="Q37" s="724"/>
      <c r="R37" s="724"/>
      <c r="S37" s="155"/>
      <c r="T37" s="66"/>
      <c r="U37" s="179"/>
      <c r="V37" s="312"/>
      <c r="W37" s="312"/>
      <c r="X37" s="179"/>
      <c r="Y37" s="179"/>
      <c r="Z37" s="179"/>
      <c r="AA37" s="179"/>
      <c r="AB37" s="179"/>
      <c r="AC37" s="179"/>
      <c r="AD37" s="237"/>
      <c r="AE37" s="178"/>
      <c r="AF37" s="179"/>
      <c r="AG37" s="179"/>
      <c r="AH37" s="179"/>
      <c r="AI37" s="179"/>
      <c r="AJ37" s="179"/>
      <c r="AK37" s="179"/>
      <c r="AL37" s="326"/>
      <c r="AM37" s="178"/>
      <c r="AN37" s="229"/>
      <c r="AO37" s="178"/>
      <c r="AP37" s="178"/>
      <c r="AQ37" s="246"/>
      <c r="AR37" s="229"/>
      <c r="AS37" s="229"/>
      <c r="AT37" s="553" t="s">
        <v>321</v>
      </c>
      <c r="AU37" s="553"/>
      <c r="AV37" s="554">
        <f ca="1">IF(ISNUMBER(INDIRECT(AV$2&amp;$BH37)),INDIRECT(AV$2&amp;$BH37),0)</f>
        <v>0</v>
      </c>
      <c r="AW37" s="554">
        <f t="shared" ref="AW37:BG37" ca="1" si="28">IF(ISNUMBER(INDIRECT(AW$2&amp;$BH37)),INDIRECT(AW$2&amp;$BH37),0)</f>
        <v>0</v>
      </c>
      <c r="AX37" s="554">
        <f t="shared" ca="1" si="28"/>
        <v>0</v>
      </c>
      <c r="AY37" s="554">
        <f t="shared" ca="1" si="28"/>
        <v>0</v>
      </c>
      <c r="AZ37" s="554">
        <f t="shared" ca="1" si="28"/>
        <v>0</v>
      </c>
      <c r="BA37" s="554">
        <f t="shared" ca="1" si="28"/>
        <v>0</v>
      </c>
      <c r="BB37" s="554">
        <f t="shared" ca="1" si="28"/>
        <v>0</v>
      </c>
      <c r="BC37" s="554">
        <f t="shared" ca="1" si="28"/>
        <v>0</v>
      </c>
      <c r="BD37" s="554">
        <f t="shared" ca="1" si="28"/>
        <v>0</v>
      </c>
      <c r="BE37" s="554">
        <f t="shared" ca="1" si="28"/>
        <v>0</v>
      </c>
      <c r="BF37" s="554">
        <f t="shared" ca="1" si="28"/>
        <v>0</v>
      </c>
      <c r="BG37" s="554">
        <f t="shared" ca="1" si="28"/>
        <v>0</v>
      </c>
      <c r="BH37" s="553" t="s">
        <v>322</v>
      </c>
      <c r="BI37" s="178"/>
      <c r="BJ37" s="178"/>
      <c r="BK37" s="178"/>
      <c r="BL37" s="178"/>
      <c r="BM37" s="178"/>
      <c r="BN37" s="178"/>
      <c r="BO37" s="178"/>
      <c r="BP37" s="178"/>
      <c r="BQ37" s="179"/>
      <c r="BR37" s="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5" ht="19.5" customHeight="1">
      <c r="A38" s="5"/>
      <c r="F38" s="686"/>
      <c r="G38" s="686"/>
      <c r="H38" s="686"/>
      <c r="I38" s="778" t="str">
        <f>'NTS ONLY_set_year'!$E$133</f>
        <v>©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J38" s="779"/>
      <c r="K38" s="779"/>
      <c r="L38" s="779"/>
      <c r="M38" s="779"/>
      <c r="N38" s="779"/>
      <c r="O38" s="779"/>
      <c r="P38" s="779"/>
      <c r="Q38" s="779"/>
      <c r="R38" s="779"/>
      <c r="S38" s="2"/>
      <c r="T38" s="2"/>
      <c r="U38" s="5"/>
      <c r="V38" s="5"/>
      <c r="X38" s="314"/>
      <c r="AC38" s="315"/>
      <c r="AD38" s="185"/>
      <c r="AG38" s="185"/>
      <c r="AL38" s="184"/>
      <c r="AM38" s="184"/>
      <c r="AW38" s="316" t="s">
        <v>204</v>
      </c>
      <c r="AX38" s="219">
        <f t="shared" ref="AX38:BI40" ca="1" si="29">INDIRECT(AV$2&amp;$BJ38)</f>
        <v>0</v>
      </c>
      <c r="AY38" s="219">
        <f t="shared" ca="1" si="29"/>
        <v>0</v>
      </c>
      <c r="AZ38" s="219">
        <f t="shared" ca="1" si="29"/>
        <v>0</v>
      </c>
      <c r="BA38" s="219">
        <f t="shared" ca="1" si="29"/>
        <v>0</v>
      </c>
      <c r="BB38" s="219">
        <f t="shared" ca="1" si="29"/>
        <v>0</v>
      </c>
      <c r="BC38" s="219">
        <f t="shared" ca="1" si="29"/>
        <v>0</v>
      </c>
      <c r="BD38" s="219">
        <f t="shared" ca="1" si="29"/>
        <v>0</v>
      </c>
      <c r="BE38" s="219">
        <f t="shared" ca="1" si="29"/>
        <v>0</v>
      </c>
      <c r="BF38" s="219">
        <f t="shared" ca="1" si="29"/>
        <v>0</v>
      </c>
      <c r="BG38" s="219">
        <f t="shared" ca="1" si="29"/>
        <v>0</v>
      </c>
      <c r="BH38" s="219">
        <f t="shared" ca="1" si="29"/>
        <v>0</v>
      </c>
      <c r="BI38" s="219">
        <f t="shared" ca="1" si="29"/>
        <v>0</v>
      </c>
      <c r="BJ38" s="178" t="str">
        <f>ADDRESS(ROW('01'!$BO$10),COLUMN('01'!$BO$10))</f>
        <v>$BO$10</v>
      </c>
      <c r="BK38" s="178"/>
      <c r="BQ38" s="185"/>
      <c r="BR38" s="185"/>
      <c r="BS38" s="184"/>
    </row>
    <row r="39" spans="1:255" ht="27.95" customHeight="1">
      <c r="A39" s="5"/>
      <c r="E39" s="686"/>
      <c r="F39" s="686"/>
      <c r="G39" s="686"/>
      <c r="H39" s="686"/>
      <c r="I39" s="779"/>
      <c r="J39" s="779"/>
      <c r="K39" s="779"/>
      <c r="L39" s="779"/>
      <c r="M39" s="779"/>
      <c r="N39" s="779"/>
      <c r="O39" s="779"/>
      <c r="P39" s="779"/>
      <c r="Q39" s="779"/>
      <c r="R39" s="779"/>
      <c r="S39" s="2"/>
      <c r="T39" s="2"/>
      <c r="U39" s="5"/>
      <c r="V39" s="5"/>
      <c r="AC39" s="315"/>
      <c r="AD39" s="185"/>
      <c r="AG39" s="185"/>
      <c r="AL39" s="184"/>
      <c r="AM39" s="184"/>
      <c r="AW39" s="316" t="s">
        <v>205</v>
      </c>
      <c r="AX39" s="219">
        <f t="shared" ca="1" si="29"/>
        <v>0</v>
      </c>
      <c r="AY39" s="219">
        <f t="shared" ca="1" si="29"/>
        <v>0</v>
      </c>
      <c r="AZ39" s="219">
        <f t="shared" ca="1" si="29"/>
        <v>0</v>
      </c>
      <c r="BA39" s="219">
        <f t="shared" ca="1" si="29"/>
        <v>0</v>
      </c>
      <c r="BB39" s="219">
        <f t="shared" ca="1" si="29"/>
        <v>0</v>
      </c>
      <c r="BC39" s="219">
        <f t="shared" ca="1" si="29"/>
        <v>0</v>
      </c>
      <c r="BD39" s="219">
        <f t="shared" ca="1" si="29"/>
        <v>0</v>
      </c>
      <c r="BE39" s="219">
        <f t="shared" ca="1" si="29"/>
        <v>0</v>
      </c>
      <c r="BF39" s="219">
        <f t="shared" ca="1" si="29"/>
        <v>0</v>
      </c>
      <c r="BG39" s="219">
        <f t="shared" ca="1" si="29"/>
        <v>0</v>
      </c>
      <c r="BH39" s="219">
        <f t="shared" ca="1" si="29"/>
        <v>0</v>
      </c>
      <c r="BI39" s="219">
        <f t="shared" ca="1" si="29"/>
        <v>0</v>
      </c>
      <c r="BJ39" s="178" t="str">
        <f>ADDRESS(ROW('01'!$BO$11),COLUMN('01'!$BO$11))</f>
        <v>$BO$11</v>
      </c>
      <c r="BK39" s="178"/>
      <c r="BQ39" s="185"/>
      <c r="BR39" s="185"/>
      <c r="BS39" s="184"/>
    </row>
    <row r="40" spans="1:255" s="41" customFormat="1" ht="27.95" customHeight="1">
      <c r="C40" s="5"/>
      <c r="D40" s="5"/>
      <c r="E40" s="686"/>
      <c r="F40" s="686"/>
      <c r="G40" s="686"/>
      <c r="H40" s="686"/>
      <c r="I40" s="779"/>
      <c r="J40" s="779"/>
      <c r="K40" s="779"/>
      <c r="L40" s="779"/>
      <c r="M40" s="779"/>
      <c r="N40" s="779"/>
      <c r="O40" s="779"/>
      <c r="P40" s="779"/>
      <c r="Q40" s="779"/>
      <c r="R40" s="779"/>
      <c r="T40" s="78"/>
      <c r="W40" s="317"/>
      <c r="X40" s="317"/>
      <c r="Y40" s="317"/>
      <c r="Z40" s="317"/>
      <c r="AA40" s="317"/>
      <c r="AB40" s="317"/>
      <c r="AC40" s="318"/>
      <c r="AD40" s="319"/>
      <c r="AE40" s="319"/>
      <c r="AF40" s="317"/>
      <c r="AG40" s="319"/>
      <c r="AH40" s="317"/>
      <c r="AI40" s="317"/>
      <c r="AJ40" s="317"/>
      <c r="AK40" s="317"/>
      <c r="AL40" s="317"/>
      <c r="AM40" s="317"/>
      <c r="AN40" s="319"/>
      <c r="AO40" s="319"/>
      <c r="AP40" s="319"/>
      <c r="AQ40" s="319"/>
      <c r="AR40" s="319"/>
      <c r="AS40" s="319"/>
      <c r="AT40" s="319"/>
      <c r="AU40" s="185"/>
      <c r="AV40" s="185"/>
      <c r="AW40" s="316" t="s">
        <v>68</v>
      </c>
      <c r="AX40" s="219">
        <f t="shared" ca="1" si="29"/>
        <v>0</v>
      </c>
      <c r="AY40" s="219">
        <f t="shared" ca="1" si="29"/>
        <v>0</v>
      </c>
      <c r="AZ40" s="219">
        <f t="shared" ca="1" si="29"/>
        <v>0</v>
      </c>
      <c r="BA40" s="219">
        <f t="shared" ca="1" si="29"/>
        <v>0</v>
      </c>
      <c r="BB40" s="219">
        <f t="shared" ca="1" si="29"/>
        <v>0</v>
      </c>
      <c r="BC40" s="219">
        <f t="shared" ca="1" si="29"/>
        <v>0</v>
      </c>
      <c r="BD40" s="219">
        <f t="shared" ca="1" si="29"/>
        <v>0</v>
      </c>
      <c r="BE40" s="219">
        <f t="shared" ca="1" si="29"/>
        <v>0</v>
      </c>
      <c r="BF40" s="219">
        <f t="shared" ca="1" si="29"/>
        <v>0</v>
      </c>
      <c r="BG40" s="219">
        <f t="shared" ca="1" si="29"/>
        <v>0</v>
      </c>
      <c r="BH40" s="219">
        <f t="shared" ca="1" si="29"/>
        <v>0</v>
      </c>
      <c r="BI40" s="219">
        <f t="shared" ca="1" si="29"/>
        <v>0</v>
      </c>
      <c r="BJ40" s="178" t="str">
        <f>ADDRESS(ROW('01'!$AU$12),COLUMN('01'!$AU$12))</f>
        <v>$AU$12</v>
      </c>
      <c r="BK40" s="178"/>
      <c r="BL40" s="319"/>
      <c r="BM40" s="319"/>
      <c r="BN40" s="319"/>
      <c r="BO40" s="319"/>
      <c r="BP40" s="319"/>
      <c r="BQ40" s="319"/>
      <c r="BR40" s="319"/>
      <c r="BS40" s="317"/>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row>
    <row r="41" spans="1:255" ht="33" customHeight="1">
      <c r="A41" s="5"/>
      <c r="H41" s="41"/>
      <c r="P41" s="7"/>
      <c r="Q41" s="68"/>
      <c r="R41" s="68"/>
      <c r="S41" s="67"/>
      <c r="AA41" s="315"/>
      <c r="AB41" s="185"/>
      <c r="AU41" s="316" t="s">
        <v>94</v>
      </c>
      <c r="AV41" s="219">
        <f t="shared" ref="AV41:BG41" ca="1" si="30">INDIRECT(AV$2&amp;$BH41)</f>
        <v>0</v>
      </c>
      <c r="AW41" s="219">
        <f t="shared" ca="1" si="30"/>
        <v>0</v>
      </c>
      <c r="AX41" s="219">
        <f t="shared" ca="1" si="30"/>
        <v>0</v>
      </c>
      <c r="AY41" s="219">
        <f t="shared" ca="1" si="30"/>
        <v>0</v>
      </c>
      <c r="AZ41" s="219">
        <f t="shared" ca="1" si="30"/>
        <v>0</v>
      </c>
      <c r="BA41" s="219">
        <f t="shared" ca="1" si="30"/>
        <v>0</v>
      </c>
      <c r="BB41" s="219">
        <f t="shared" ca="1" si="30"/>
        <v>0</v>
      </c>
      <c r="BC41" s="219">
        <f t="shared" ca="1" si="30"/>
        <v>0</v>
      </c>
      <c r="BD41" s="219">
        <f t="shared" ca="1" si="30"/>
        <v>0</v>
      </c>
      <c r="BE41" s="219">
        <f t="shared" ca="1" si="30"/>
        <v>0</v>
      </c>
      <c r="BF41" s="219">
        <f t="shared" ca="1" si="30"/>
        <v>0</v>
      </c>
      <c r="BG41" s="219">
        <f t="shared" ca="1" si="30"/>
        <v>0</v>
      </c>
      <c r="BH41" s="178" t="str">
        <f>ADDRESS(ROW('01'!$AU$13),COLUMN('01'!$AU$13))</f>
        <v>$AU$13</v>
      </c>
      <c r="BI41" s="178"/>
    </row>
    <row r="42" spans="1:255" ht="12.75" hidden="1">
      <c r="AA42" s="185"/>
      <c r="AB42" s="185"/>
      <c r="BH42" s="178" t="str">
        <f>ADDRESS(ROW('01'!M27),COLUMN('01'!M27))</f>
        <v>$M$27</v>
      </c>
    </row>
    <row r="43" spans="1:255" ht="12.75" hidden="1">
      <c r="AA43" s="185"/>
      <c r="AB43" s="185"/>
    </row>
    <row r="44" spans="1:255" ht="12.75" hidden="1">
      <c r="AA44" s="185"/>
      <c r="AB44" s="185"/>
    </row>
    <row r="45" spans="1:255" ht="12.75" hidden="1">
      <c r="AA45" s="185"/>
      <c r="AB45" s="185"/>
    </row>
    <row r="46" spans="1:255" ht="12.75" hidden="1">
      <c r="AA46" s="185"/>
      <c r="AB46" s="185"/>
    </row>
    <row r="47" spans="1:255" ht="12.75" hidden="1">
      <c r="AA47" s="185"/>
      <c r="AB47" s="185"/>
    </row>
    <row r="48" spans="1:255" ht="12.75" hidden="1">
      <c r="AA48" s="185"/>
      <c r="AB48" s="185"/>
    </row>
    <row r="49" spans="27:28" ht="12.75" hidden="1">
      <c r="AA49" s="185"/>
      <c r="AB49" s="185"/>
    </row>
    <row r="50" spans="27:28" ht="12.75" hidden="1">
      <c r="AA50" s="185"/>
      <c r="AB50" s="185"/>
    </row>
    <row r="51" spans="27:28" ht="12.75" hidden="1">
      <c r="AA51" s="185"/>
      <c r="AB51" s="185"/>
    </row>
    <row r="52" spans="27:28" ht="12.75" hidden="1">
      <c r="AA52" s="185"/>
      <c r="AB52" s="185"/>
    </row>
    <row r="53" spans="27:28" ht="12.75" hidden="1">
      <c r="AA53" s="185"/>
      <c r="AB53" s="185"/>
    </row>
    <row r="54" spans="27:28" ht="12.75" hidden="1">
      <c r="AA54" s="185"/>
      <c r="AB54" s="185"/>
    </row>
    <row r="55" spans="27:28" ht="12.75" hidden="1">
      <c r="AA55" s="185"/>
      <c r="AB55" s="185"/>
    </row>
    <row r="56" spans="27:28" ht="12.75" hidden="1">
      <c r="AA56" s="185"/>
      <c r="AB56" s="185"/>
    </row>
    <row r="57" spans="27:28" ht="12.75" hidden="1">
      <c r="AA57" s="185"/>
      <c r="AB57" s="185"/>
    </row>
    <row r="58" spans="27:28" ht="12.75" hidden="1">
      <c r="AA58" s="185"/>
      <c r="AB58" s="185"/>
    </row>
    <row r="59" spans="27:28" ht="12.75" hidden="1">
      <c r="AA59" s="185"/>
      <c r="AB59" s="185"/>
    </row>
    <row r="60" spans="27:28" ht="12.75" hidden="1">
      <c r="AA60" s="185"/>
      <c r="AB60" s="185"/>
    </row>
    <row r="61" spans="27:28" ht="12.75" hidden="1"/>
    <row r="62" spans="27:28" ht="12.75" hidden="1"/>
    <row r="63" spans="27:28" ht="12.75" hidden="1"/>
    <row r="64" spans="27:28"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 ref="O15:O16"/>
    <mergeCell ref="G7:H7"/>
    <mergeCell ref="I10:K10"/>
    <mergeCell ref="AS14:AS17"/>
    <mergeCell ref="Q15:Q16"/>
    <mergeCell ref="R15:R16"/>
    <mergeCell ref="S15:S17"/>
    <mergeCell ref="AL8:AL17"/>
    <mergeCell ref="AN8:AN17"/>
    <mergeCell ref="O14:R14"/>
    <mergeCell ref="P15:P16"/>
    <mergeCell ref="AR8:AR17"/>
    <mergeCell ref="U1:AD1"/>
    <mergeCell ref="U2:AH2"/>
    <mergeCell ref="L6:O6"/>
    <mergeCell ref="O4:R4"/>
    <mergeCell ref="P6:R6"/>
    <mergeCell ref="L5:R5"/>
    <mergeCell ref="Q2:R2"/>
    <mergeCell ref="B2:P2"/>
    <mergeCell ref="B3:K5"/>
    <mergeCell ref="P3:R3"/>
    <mergeCell ref="E19:F23"/>
    <mergeCell ref="M21:M23"/>
    <mergeCell ref="N21:N23"/>
    <mergeCell ref="O21:O23"/>
    <mergeCell ref="G37:R37"/>
    <mergeCell ref="I21:I23"/>
    <mergeCell ref="K22:K23"/>
    <mergeCell ref="J21:J23"/>
    <mergeCell ref="Q22:Q23"/>
    <mergeCell ref="L22:L23"/>
    <mergeCell ref="M20:P20"/>
  </mergeCells>
  <phoneticPr fontId="4" type="noConversion"/>
  <conditionalFormatting sqref="J36">
    <cfRule type="expression" dxfId="967" priority="1" stopIfTrue="1">
      <formula>($Q36="CHECK")</formula>
    </cfRule>
    <cfRule type="expression" dxfId="966" priority="2" stopIfTrue="1">
      <formula>($N36="CHECK")</formula>
    </cfRule>
  </conditionalFormatting>
  <conditionalFormatting sqref="M36">
    <cfRule type="expression" dxfId="965" priority="3" stopIfTrue="1">
      <formula>($P36="Check")</formula>
    </cfRule>
  </conditionalFormatting>
  <conditionalFormatting sqref="L36">
    <cfRule type="expression" dxfId="964" priority="4" stopIfTrue="1">
      <formula>($O36="Check")</formula>
    </cfRule>
  </conditionalFormatting>
  <conditionalFormatting sqref="K36">
    <cfRule type="expression" dxfId="963" priority="5" stopIfTrue="1">
      <formula>($Q36="CHECK")</formula>
    </cfRule>
    <cfRule type="expression" dxfId="962" priority="6" stopIfTrue="1">
      <formula>($P36="CHECK")</formula>
    </cfRule>
  </conditionalFormatting>
  <conditionalFormatting sqref="Q20:R20">
    <cfRule type="expression" dxfId="961" priority="7" stopIfTrue="1">
      <formula>(AC$20="no problem")</formula>
    </cfRule>
  </conditionalFormatting>
  <conditionalFormatting sqref="S20:S23">
    <cfRule type="expression" dxfId="960" priority="8" stopIfTrue="1">
      <formula>(AC$20="no problem")</formula>
    </cfRule>
  </conditionalFormatting>
  <conditionalFormatting sqref="M21:P23">
    <cfRule type="expression" dxfId="959" priority="9" stopIfTrue="1">
      <formula>(Y$20=$V$11)</formula>
    </cfRule>
  </conditionalFormatting>
  <conditionalFormatting sqref="M24">
    <cfRule type="expression" dxfId="958" priority="10" stopIfTrue="1">
      <formula>AND(M24=$V$14,$G24=1)</formula>
    </cfRule>
    <cfRule type="cellIs" dxfId="957" priority="11" stopIfTrue="1" operator="equal">
      <formula>$V$14</formula>
    </cfRule>
    <cfRule type="cellIs" dxfId="956" priority="12" stopIfTrue="1" operator="equal">
      <formula>"- -"</formula>
    </cfRule>
  </conditionalFormatting>
  <conditionalFormatting sqref="G24:G35">
    <cfRule type="expression" dxfId="955" priority="13" stopIfTrue="1">
      <formula>AND(ISNUMBER($G24),$G24&gt;1)</formula>
    </cfRule>
    <cfRule type="cellIs" dxfId="954" priority="14" stopIfTrue="1" operator="equal">
      <formula>1</formula>
    </cfRule>
  </conditionalFormatting>
  <conditionalFormatting sqref="I11:K11">
    <cfRule type="expression" dxfId="953" priority="15" stopIfTrue="1">
      <formula>($V$7="REST OF Canada")</formula>
    </cfRule>
  </conditionalFormatting>
  <conditionalFormatting sqref="V21 V24:V37 W36:W37">
    <cfRule type="cellIs" dxfId="952" priority="16" stopIfTrue="1" operator="greaterThan">
      <formula>0</formula>
    </cfRule>
  </conditionalFormatting>
  <conditionalFormatting sqref="W18 V19">
    <cfRule type="cellIs" dxfId="951" priority="17" stopIfTrue="1" operator="equal">
      <formula>1</formula>
    </cfRule>
  </conditionalFormatting>
  <conditionalFormatting sqref="R19 O17:R17 N18:R18">
    <cfRule type="cellIs" dxfId="950" priority="18" stopIfTrue="1" operator="equal">
      <formula>0</formula>
    </cfRule>
  </conditionalFormatting>
  <conditionalFormatting sqref="AD24:AD35">
    <cfRule type="cellIs" dxfId="949" priority="19" stopIfTrue="1" operator="equal">
      <formula>0</formula>
    </cfRule>
  </conditionalFormatting>
  <conditionalFormatting sqref="S24:S35 T36:T37 Q36">
    <cfRule type="cellIs" dxfId="948" priority="20" stopIfTrue="1" operator="equal">
      <formula>"check"</formula>
    </cfRule>
  </conditionalFormatting>
  <conditionalFormatting sqref="R36">
    <cfRule type="cellIs" dxfId="947" priority="21" stopIfTrue="1" operator="equal">
      <formula>"check"</formula>
    </cfRule>
  </conditionalFormatting>
  <conditionalFormatting sqref="N36:P36">
    <cfRule type="cellIs" dxfId="946" priority="22" stopIfTrue="1" operator="equal">
      <formula>"check"</formula>
    </cfRule>
  </conditionalFormatting>
  <conditionalFormatting sqref="V9">
    <cfRule type="expression" dxfId="945" priority="23" stopIfTrue="1">
      <formula>(LEN($AB$10)&gt;4)</formula>
    </cfRule>
  </conditionalFormatting>
  <conditionalFormatting sqref="S15">
    <cfRule type="cellIs" dxfId="944" priority="24" stopIfTrue="1" operator="equal">
      <formula>0</formula>
    </cfRule>
  </conditionalFormatting>
  <conditionalFormatting sqref="AC7">
    <cfRule type="expression" dxfId="943" priority="25" stopIfTrue="1">
      <formula>$AD$7</formula>
    </cfRule>
  </conditionalFormatting>
  <conditionalFormatting sqref="AC6">
    <cfRule type="expression" dxfId="942" priority="26" stopIfTrue="1">
      <formula>$AD$6</formula>
    </cfRule>
  </conditionalFormatting>
  <conditionalFormatting sqref="AL5:BP6">
    <cfRule type="cellIs" dxfId="941" priority="27" stopIfTrue="1" operator="equal">
      <formula>0</formula>
    </cfRule>
  </conditionalFormatting>
  <conditionalFormatting sqref="N17 M18">
    <cfRule type="cellIs" dxfId="940" priority="28" stopIfTrue="1" operator="equal">
      <formula>0</formula>
    </cfRule>
  </conditionalFormatting>
  <conditionalFormatting sqref="E6 E7:H7">
    <cfRule type="expression" dxfId="939" priority="29" stopIfTrue="1">
      <formula>AND(ISNUMBER($B$7),$B$6&gt;1900)</formula>
    </cfRule>
  </conditionalFormatting>
  <conditionalFormatting sqref="AV7:BG10 AV31:BG33">
    <cfRule type="cellIs" dxfId="938" priority="30" stopIfTrue="1" operator="greaterThan">
      <formula>0</formula>
    </cfRule>
  </conditionalFormatting>
  <conditionalFormatting sqref="E24:F35">
    <cfRule type="cellIs" dxfId="937" priority="31" stopIfTrue="1" operator="equal">
      <formula>$V$14</formula>
    </cfRule>
  </conditionalFormatting>
  <conditionalFormatting sqref="B19:C23">
    <cfRule type="expression" dxfId="936" priority="32" stopIfTrue="1">
      <formula>($V$7="rest of Canada")</formula>
    </cfRule>
  </conditionalFormatting>
  <conditionalFormatting sqref="C24:C35">
    <cfRule type="expression" dxfId="935" priority="33" stopIfTrue="1">
      <formula>($V$7=$V$5)</formula>
    </cfRule>
    <cfRule type="cellIs" dxfId="934" priority="34" stopIfTrue="1" operator="equal">
      <formula>$V$16</formula>
    </cfRule>
  </conditionalFormatting>
  <conditionalFormatting sqref="W24:W35">
    <cfRule type="cellIs" dxfId="933" priority="35" stopIfTrue="1" operator="greaterThan">
      <formula>0</formula>
    </cfRule>
  </conditionalFormatting>
  <conditionalFormatting sqref="N24:N35">
    <cfRule type="cellIs" dxfId="932" priority="36" stopIfTrue="1" operator="equal">
      <formula>$V$14</formula>
    </cfRule>
    <cfRule type="cellIs" dxfId="931" priority="37" stopIfTrue="1" operator="equal">
      <formula>"- -"</formula>
    </cfRule>
  </conditionalFormatting>
  <conditionalFormatting sqref="P24:P35">
    <cfRule type="cellIs" dxfId="930" priority="38" stopIfTrue="1" operator="equal">
      <formula>$V$14</formula>
    </cfRule>
    <cfRule type="cellIs" dxfId="929" priority="39" stopIfTrue="1" operator="equal">
      <formula>"- -"</formula>
    </cfRule>
  </conditionalFormatting>
  <conditionalFormatting sqref="AE24:AE35">
    <cfRule type="cellIs" dxfId="928" priority="40" stopIfTrue="1" operator="greaterThan">
      <formula>0</formula>
    </cfRule>
  </conditionalFormatting>
  <conditionalFormatting sqref="K24:K35">
    <cfRule type="cellIs" dxfId="927" priority="41" stopIfTrue="1" operator="lessThan">
      <formula>0</formula>
    </cfRule>
    <cfRule type="expression" dxfId="926" priority="42" stopIfTrue="1">
      <formula>AND(ISNUMBER(K24),K24&gt;0,K24&lt;I24)</formula>
    </cfRule>
    <cfRule type="expression" dxfId="925" priority="43" stopIfTrue="1">
      <formula>AND(ISNUMBER(K24),K24&gt;0)</formula>
    </cfRule>
  </conditionalFormatting>
  <conditionalFormatting sqref="Q24:Q35">
    <cfRule type="cellIs" dxfId="924" priority="44" stopIfTrue="1" operator="equal">
      <formula>$V$14</formula>
    </cfRule>
  </conditionalFormatting>
  <conditionalFormatting sqref="L24:L35">
    <cfRule type="cellIs" dxfId="923" priority="45" stopIfTrue="1" operator="lessThan">
      <formula>0</formula>
    </cfRule>
    <cfRule type="expression" dxfId="922" priority="46" stopIfTrue="1">
      <formula>AND(ISNUMBER(L24),L24&gt;J24)</formula>
    </cfRule>
    <cfRule type="expression" dxfId="921" priority="47" stopIfTrue="1">
      <formula>AND(ISNUMBER(L24),L24&gt;0)</formula>
    </cfRule>
  </conditionalFormatting>
  <conditionalFormatting sqref="M25">
    <cfRule type="cellIs" dxfId="920" priority="48" stopIfTrue="1" operator="equal">
      <formula>$V$14</formula>
    </cfRule>
    <cfRule type="expression" dxfId="919" priority="49" stopIfTrue="1">
      <formula>OR(ISTEXT(G25),M25="- -")</formula>
    </cfRule>
  </conditionalFormatting>
  <conditionalFormatting sqref="M26:M35">
    <cfRule type="cellIs" dxfId="918" priority="50" stopIfTrue="1" operator="equal">
      <formula>$V$14</formula>
    </cfRule>
    <cfRule type="expression" dxfId="917" priority="51" stopIfTrue="1">
      <formula>OR(ISTEXT(G26),M26="- -")</formula>
    </cfRule>
  </conditionalFormatting>
  <conditionalFormatting sqref="I24:I35">
    <cfRule type="expression" dxfId="916" priority="52" stopIfTrue="1">
      <formula>OR(ISTEXT(G24),I24="'- -")</formula>
    </cfRule>
    <cfRule type="expression" dxfId="915" priority="53" stopIfTrue="1">
      <formula>AND(I24&gt;K24,ISNUMBER(24))</formula>
    </cfRule>
  </conditionalFormatting>
  <conditionalFormatting sqref="J24:J35">
    <cfRule type="expression" dxfId="914" priority="54" stopIfTrue="1">
      <formula>OR(ISTEXT(G24),J24="'- -")</formula>
    </cfRule>
    <cfRule type="expression" dxfId="913" priority="55" stopIfTrue="1">
      <formula>AND(J24&lt;L24,ISNUMBER(G24))</formula>
    </cfRule>
  </conditionalFormatting>
  <conditionalFormatting sqref="O24:O35">
    <cfRule type="cellIs" dxfId="912" priority="56" stopIfTrue="1" operator="equal">
      <formula>$V$14</formula>
    </cfRule>
    <cfRule type="cellIs" dxfId="911" priority="57" stopIfTrue="1" operator="equal">
      <formula>"- -"</formula>
    </cfRule>
  </conditionalFormatting>
  <conditionalFormatting sqref="H24:H35 R24:R35">
    <cfRule type="expression" dxfId="910" priority="58" stopIfTrue="1">
      <formula>$AC24="X"</formula>
    </cfRule>
  </conditionalFormatting>
  <conditionalFormatting sqref="AV37:BG37 AV27:BG27">
    <cfRule type="cellIs" dxfId="909" priority="59" stopIfTrue="1" operator="equal">
      <formula>0</formula>
    </cfRule>
  </conditionalFormatting>
  <conditionalFormatting sqref="B7:C7">
    <cfRule type="expression" dxfId="908" priority="60" stopIfTrue="1">
      <formula>$AD$7</formula>
    </cfRule>
    <cfRule type="expression" dxfId="907" priority="61" stopIfTrue="1">
      <formula>($AC$7=0)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9"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9"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9"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C:\Users\ABLACK~1\AppData\Local\Temp\notesF3B52A\[pwc-electronic-car-log-2016-02-en.xlsx]01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c r="IY3" s="707"/>
    </row>
    <row r="4" spans="1:259"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9" customFormat="1" ht="15.75" customHeight="1">
      <c r="A5" s="44"/>
      <c r="B5" s="878" t="str">
        <f ca="1">V17</f>
        <v>January,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January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9" customFormat="1" ht="15" customHeight="1">
      <c r="A6" s="44"/>
      <c r="B6" s="590" t="str">
        <f ca="1">IF(AD6=1,"",BO15)</f>
        <v/>
      </c>
      <c r="C6" s="591" t="str">
        <f ca="1">IF(AD6=1,"","= "&amp;'NTS ONLY_set_year'!$E$102)</f>
        <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v>
      </c>
      <c r="AE6" s="204" t="str">
        <f ca="1">TEXT(DATE($AE$7,$AD$6,1),"Mmmm, YYYY")</f>
        <v>January, 2016</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9"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9"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42369</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9"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9" customFormat="1" ht="13.5" customHeight="1" thickBot="1">
      <c r="A10" s="5"/>
      <c r="B10" s="90" t="str">
        <f>'NTS ONLY_set_year'!$E$59</f>
        <v>End</v>
      </c>
      <c r="C10" s="897"/>
      <c r="D10" s="898"/>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9"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9"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9" customFormat="1" ht="12" customHeight="1" thickTop="1">
      <c r="A13" s="5"/>
      <c r="B13" s="651">
        <f ca="1">IF($X$16=$X$14,"",$U$7)</f>
        <v>31</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9"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9"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t="str">
        <f ca="1">INDEX('Annual Summary_Sommaire annuel'!$AV$27:$BG$27,AD6)</f>
        <v>N/A</v>
      </c>
      <c r="BP15" s="179"/>
      <c r="BQ15" s="380"/>
      <c r="BR15" s="12"/>
      <c r="BS15" s="12"/>
      <c r="BT15" s="12"/>
      <c r="IU15" s="21"/>
    </row>
    <row r="16" spans="1:259"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January,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January</v>
      </c>
      <c r="V18" s="652" t="str">
        <f ca="1">AE6</f>
        <v>January,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January</v>
      </c>
      <c r="V19" s="652" t="str">
        <f ca="1">U19&amp;" "&amp;Year_four_digits</f>
        <v>January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Fri. January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January</v>
      </c>
      <c r="V20" s="179"/>
      <c r="W20" s="179"/>
      <c r="X20" s="430">
        <f ca="1">$AE$8+D20</f>
        <v>42370</v>
      </c>
      <c r="Y20" s="568" t="str">
        <f ca="1">IF(Y14="f",T20&amp;". "&amp;" "&amp;R20&amp;" "&amp;U20&amp;" "&amp;$AE$7,T20&amp;". "&amp;U20&amp;" "&amp;R20&amp;", "&amp;$AE$7)</f>
        <v>Fri. January 1, 2016</v>
      </c>
      <c r="Z20" s="431">
        <f t="shared" ref="Z20:Z83" ca="1" si="4">MIN(R20,$AF$5)</f>
        <v>1</v>
      </c>
      <c r="AA20" s="432">
        <f t="shared" ref="AA20:AA83" ca="1" si="5">$AD$6</f>
        <v>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January</v>
      </c>
      <c r="V21" s="184"/>
      <c r="W21" s="179"/>
      <c r="X21" s="430">
        <f ca="1">$AE$8+D21</f>
        <v>42369</v>
      </c>
      <c r="Y21" s="568" t="str">
        <f t="shared" ref="Y21:Y84" ca="1" si="14">IF(Y15="f",T21&amp;". "&amp;" "&amp;R21&amp;" "&amp;U21&amp;" "&amp;$AE$7,T21&amp;". "&amp;U21&amp;" "&amp;R21&amp;", "&amp;$AE$7)</f>
        <v>Thu. January , 2016</v>
      </c>
      <c r="Z21" s="431">
        <f t="shared" ca="1" si="4"/>
        <v>31</v>
      </c>
      <c r="AA21" s="432">
        <f t="shared" ca="1" si="5"/>
        <v>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January</v>
      </c>
      <c r="V22" s="184"/>
      <c r="W22" s="179"/>
      <c r="X22" s="430">
        <f t="shared" ref="X22:X85" ca="1" si="17">$AE$8+D22</f>
        <v>42369</v>
      </c>
      <c r="Y22" s="568" t="str">
        <f t="shared" ca="1" si="14"/>
        <v>Thu. January , 2016</v>
      </c>
      <c r="Z22" s="431">
        <f t="shared" ca="1" si="4"/>
        <v>31</v>
      </c>
      <c r="AA22" s="432">
        <f t="shared" ca="1" si="5"/>
        <v>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January</v>
      </c>
      <c r="V23" s="184"/>
      <c r="W23" s="179"/>
      <c r="X23" s="430">
        <f t="shared" ca="1" si="17"/>
        <v>42369</v>
      </c>
      <c r="Y23" s="568" t="str">
        <f t="shared" ca="1" si="14"/>
        <v>Thu. January , 2016</v>
      </c>
      <c r="Z23" s="431">
        <f t="shared" ca="1" si="4"/>
        <v>31</v>
      </c>
      <c r="AA23" s="432">
        <f t="shared" ca="1" si="5"/>
        <v>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January</v>
      </c>
      <c r="V24" s="184"/>
      <c r="W24" s="179"/>
      <c r="X24" s="430">
        <f t="shared" ca="1" si="17"/>
        <v>42369</v>
      </c>
      <c r="Y24" s="568" t="str">
        <f t="shared" ca="1" si="14"/>
        <v>Thu. January , 2016</v>
      </c>
      <c r="Z24" s="431">
        <f t="shared" ca="1" si="4"/>
        <v>31</v>
      </c>
      <c r="AA24" s="432">
        <f t="shared" ca="1" si="5"/>
        <v>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January</v>
      </c>
      <c r="V25" s="184"/>
      <c r="W25" s="179"/>
      <c r="X25" s="430">
        <f t="shared" ca="1" si="17"/>
        <v>42369</v>
      </c>
      <c r="Y25" s="568" t="str">
        <f t="shared" ca="1" si="14"/>
        <v>Thu. January , 2016</v>
      </c>
      <c r="Z25" s="431">
        <f t="shared" ca="1" si="4"/>
        <v>31</v>
      </c>
      <c r="AA25" s="432">
        <f t="shared" ca="1" si="5"/>
        <v>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January</v>
      </c>
      <c r="V26" s="184"/>
      <c r="W26" s="179"/>
      <c r="X26" s="430">
        <f t="shared" ca="1" si="17"/>
        <v>42369</v>
      </c>
      <c r="Y26" s="568" t="str">
        <f t="shared" ca="1" si="14"/>
        <v>Thu. January , 2016</v>
      </c>
      <c r="Z26" s="431">
        <f t="shared" ca="1" si="4"/>
        <v>31</v>
      </c>
      <c r="AA26" s="432">
        <f t="shared" ca="1" si="5"/>
        <v>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January</v>
      </c>
      <c r="V27" s="184"/>
      <c r="W27" s="179"/>
      <c r="X27" s="430">
        <f t="shared" ca="1" si="17"/>
        <v>42369</v>
      </c>
      <c r="Y27" s="568" t="str">
        <f t="shared" ca="1" si="14"/>
        <v>Thu. January , 2016</v>
      </c>
      <c r="Z27" s="431">
        <f t="shared" ca="1" si="4"/>
        <v>31</v>
      </c>
      <c r="AA27" s="432">
        <f t="shared" ca="1" si="5"/>
        <v>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January</v>
      </c>
      <c r="V28" s="184"/>
      <c r="W28" s="179"/>
      <c r="X28" s="430">
        <f t="shared" ca="1" si="17"/>
        <v>42369</v>
      </c>
      <c r="Y28" s="568" t="str">
        <f t="shared" ca="1" si="14"/>
        <v>Thu. January , 2016</v>
      </c>
      <c r="Z28" s="431">
        <f t="shared" ca="1" si="4"/>
        <v>31</v>
      </c>
      <c r="AA28" s="432">
        <f t="shared" ca="1" si="5"/>
        <v>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January</v>
      </c>
      <c r="V29" s="184"/>
      <c r="W29" s="179"/>
      <c r="X29" s="430">
        <f t="shared" ca="1" si="17"/>
        <v>42369</v>
      </c>
      <c r="Y29" s="568" t="str">
        <f t="shared" ca="1" si="14"/>
        <v>Thu. January , 2016</v>
      </c>
      <c r="Z29" s="431">
        <f t="shared" ca="1" si="4"/>
        <v>31</v>
      </c>
      <c r="AA29" s="432">
        <f t="shared" ca="1" si="5"/>
        <v>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January</v>
      </c>
      <c r="V30" s="184"/>
      <c r="W30" s="179"/>
      <c r="X30" s="430">
        <f t="shared" ca="1" si="17"/>
        <v>42369</v>
      </c>
      <c r="Y30" s="568" t="str">
        <f t="shared" ca="1" si="14"/>
        <v>Thu. January , 2016</v>
      </c>
      <c r="Z30" s="431">
        <f t="shared" ca="1" si="4"/>
        <v>31</v>
      </c>
      <c r="AA30" s="432">
        <f t="shared" ca="1" si="5"/>
        <v>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January</v>
      </c>
      <c r="V31" s="184"/>
      <c r="W31" s="179"/>
      <c r="X31" s="430">
        <f t="shared" ca="1" si="17"/>
        <v>42369</v>
      </c>
      <c r="Y31" s="568" t="str">
        <f t="shared" ca="1" si="14"/>
        <v>Thu. January , 2016</v>
      </c>
      <c r="Z31" s="431">
        <f t="shared" ca="1" si="4"/>
        <v>31</v>
      </c>
      <c r="AA31" s="432">
        <f t="shared" ca="1" si="5"/>
        <v>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January</v>
      </c>
      <c r="V32" s="184"/>
      <c r="W32" s="179"/>
      <c r="X32" s="430">
        <f t="shared" ca="1" si="17"/>
        <v>42369</v>
      </c>
      <c r="Y32" s="568" t="str">
        <f t="shared" ca="1" si="14"/>
        <v>Thu. January , 2016</v>
      </c>
      <c r="Z32" s="431">
        <f t="shared" ca="1" si="4"/>
        <v>31</v>
      </c>
      <c r="AA32" s="432">
        <f t="shared" ca="1" si="5"/>
        <v>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January</v>
      </c>
      <c r="V33" s="184"/>
      <c r="W33" s="179"/>
      <c r="X33" s="430">
        <f t="shared" ca="1" si="17"/>
        <v>42369</v>
      </c>
      <c r="Y33" s="568" t="str">
        <f t="shared" ca="1" si="14"/>
        <v>Thu. January , 2016</v>
      </c>
      <c r="Z33" s="431">
        <f t="shared" ca="1" si="4"/>
        <v>31</v>
      </c>
      <c r="AA33" s="432">
        <f t="shared" ca="1" si="5"/>
        <v>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January</v>
      </c>
      <c r="V34" s="184"/>
      <c r="W34" s="179"/>
      <c r="X34" s="430">
        <f t="shared" ca="1" si="17"/>
        <v>42369</v>
      </c>
      <c r="Y34" s="568" t="str">
        <f t="shared" ca="1" si="14"/>
        <v>Thu. January , 2016</v>
      </c>
      <c r="Z34" s="431">
        <f t="shared" ca="1" si="4"/>
        <v>31</v>
      </c>
      <c r="AA34" s="432">
        <f t="shared" ca="1" si="5"/>
        <v>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January</v>
      </c>
      <c r="V35" s="184"/>
      <c r="W35" s="179"/>
      <c r="X35" s="430">
        <f t="shared" ca="1" si="17"/>
        <v>42369</v>
      </c>
      <c r="Y35" s="568" t="str">
        <f t="shared" ca="1" si="14"/>
        <v>Thu. January , 2016</v>
      </c>
      <c r="Z35" s="431">
        <f t="shared" ca="1" si="4"/>
        <v>31</v>
      </c>
      <c r="AA35" s="432">
        <f t="shared" ca="1" si="5"/>
        <v>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January</v>
      </c>
      <c r="V36" s="184"/>
      <c r="W36" s="179"/>
      <c r="X36" s="430">
        <f t="shared" ca="1" si="17"/>
        <v>42369</v>
      </c>
      <c r="Y36" s="568" t="str">
        <f t="shared" ca="1" si="14"/>
        <v>Thu. January , 2016</v>
      </c>
      <c r="Z36" s="431">
        <f t="shared" ca="1" si="4"/>
        <v>31</v>
      </c>
      <c r="AA36" s="432">
        <f t="shared" ca="1" si="5"/>
        <v>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January</v>
      </c>
      <c r="V37" s="184"/>
      <c r="W37" s="179"/>
      <c r="X37" s="430">
        <f t="shared" ca="1" si="17"/>
        <v>42369</v>
      </c>
      <c r="Y37" s="568" t="str">
        <f t="shared" ca="1" si="14"/>
        <v>Thu. January , 2016</v>
      </c>
      <c r="Z37" s="431">
        <f t="shared" ca="1" si="4"/>
        <v>31</v>
      </c>
      <c r="AA37" s="432">
        <f t="shared" ca="1" si="5"/>
        <v>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January</v>
      </c>
      <c r="V38" s="184"/>
      <c r="W38" s="179"/>
      <c r="X38" s="430">
        <f t="shared" ca="1" si="17"/>
        <v>42369</v>
      </c>
      <c r="Y38" s="568" t="str">
        <f t="shared" ca="1" si="14"/>
        <v>Thu. January , 2016</v>
      </c>
      <c r="Z38" s="431">
        <f t="shared" ca="1" si="4"/>
        <v>31</v>
      </c>
      <c r="AA38" s="432">
        <f t="shared" ca="1" si="5"/>
        <v>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January</v>
      </c>
      <c r="V39" s="184"/>
      <c r="W39" s="179"/>
      <c r="X39" s="430">
        <f t="shared" ca="1" si="17"/>
        <v>42369</v>
      </c>
      <c r="Y39" s="568" t="str">
        <f t="shared" ca="1" si="14"/>
        <v>Thu. January , 2016</v>
      </c>
      <c r="Z39" s="431">
        <f t="shared" ca="1" si="4"/>
        <v>31</v>
      </c>
      <c r="AA39" s="432">
        <f t="shared" ca="1" si="5"/>
        <v>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January</v>
      </c>
      <c r="V40" s="184"/>
      <c r="W40" s="179"/>
      <c r="X40" s="430">
        <f t="shared" ca="1" si="17"/>
        <v>42369</v>
      </c>
      <c r="Y40" s="568" t="str">
        <f t="shared" ca="1" si="14"/>
        <v>Thu. January , 2016</v>
      </c>
      <c r="Z40" s="431">
        <f t="shared" ca="1" si="4"/>
        <v>31</v>
      </c>
      <c r="AA40" s="432">
        <f t="shared" ca="1" si="5"/>
        <v>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January</v>
      </c>
      <c r="V41" s="184"/>
      <c r="W41" s="179"/>
      <c r="X41" s="430">
        <f t="shared" ca="1" si="17"/>
        <v>42369</v>
      </c>
      <c r="Y41" s="568" t="str">
        <f t="shared" ca="1" si="14"/>
        <v>Thu. January , 2016</v>
      </c>
      <c r="Z41" s="431">
        <f t="shared" ca="1" si="4"/>
        <v>31</v>
      </c>
      <c r="AA41" s="432">
        <f t="shared" ca="1" si="5"/>
        <v>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January</v>
      </c>
      <c r="V42" s="184"/>
      <c r="W42" s="179"/>
      <c r="X42" s="430">
        <f t="shared" ca="1" si="17"/>
        <v>42369</v>
      </c>
      <c r="Y42" s="568" t="str">
        <f t="shared" ca="1" si="14"/>
        <v>Thu. January , 2016</v>
      </c>
      <c r="Z42" s="431">
        <f t="shared" ca="1" si="4"/>
        <v>31</v>
      </c>
      <c r="AA42" s="432">
        <f t="shared" ca="1" si="5"/>
        <v>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January</v>
      </c>
      <c r="V43" s="184"/>
      <c r="W43" s="179"/>
      <c r="X43" s="430">
        <f t="shared" ca="1" si="17"/>
        <v>42369</v>
      </c>
      <c r="Y43" s="568" t="str">
        <f t="shared" ca="1" si="14"/>
        <v>Thu. January , 2016</v>
      </c>
      <c r="Z43" s="431">
        <f t="shared" ca="1" si="4"/>
        <v>31</v>
      </c>
      <c r="AA43" s="432">
        <f t="shared" ca="1" si="5"/>
        <v>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January</v>
      </c>
      <c r="V44" s="184"/>
      <c r="W44" s="179"/>
      <c r="X44" s="430">
        <f t="shared" ca="1" si="17"/>
        <v>42369</v>
      </c>
      <c r="Y44" s="568" t="str">
        <f t="shared" ca="1" si="14"/>
        <v>Thu. January , 2016</v>
      </c>
      <c r="Z44" s="431">
        <f t="shared" ca="1" si="4"/>
        <v>31</v>
      </c>
      <c r="AA44" s="432">
        <f t="shared" ca="1" si="5"/>
        <v>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January</v>
      </c>
      <c r="V45" s="184"/>
      <c r="W45" s="179"/>
      <c r="X45" s="430">
        <f t="shared" ca="1" si="17"/>
        <v>42369</v>
      </c>
      <c r="Y45" s="568" t="str">
        <f t="shared" ca="1" si="14"/>
        <v>Thu. January , 2016</v>
      </c>
      <c r="Z45" s="431">
        <f t="shared" ca="1" si="4"/>
        <v>31</v>
      </c>
      <c r="AA45" s="432">
        <f t="shared" ca="1" si="5"/>
        <v>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January</v>
      </c>
      <c r="V46" s="184"/>
      <c r="W46" s="179"/>
      <c r="X46" s="430">
        <f t="shared" ca="1" si="17"/>
        <v>42369</v>
      </c>
      <c r="Y46" s="568" t="str">
        <f t="shared" ca="1" si="14"/>
        <v>Thu. January , 2016</v>
      </c>
      <c r="Z46" s="431">
        <f t="shared" ca="1" si="4"/>
        <v>31</v>
      </c>
      <c r="AA46" s="432">
        <f t="shared" ca="1" si="5"/>
        <v>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January</v>
      </c>
      <c r="V47" s="184"/>
      <c r="W47" s="179"/>
      <c r="X47" s="430">
        <f t="shared" ca="1" si="17"/>
        <v>42369</v>
      </c>
      <c r="Y47" s="568" t="str">
        <f t="shared" ca="1" si="14"/>
        <v>Thu. January , 2016</v>
      </c>
      <c r="Z47" s="431">
        <f t="shared" ca="1" si="4"/>
        <v>31</v>
      </c>
      <c r="AA47" s="432">
        <f t="shared" ca="1" si="5"/>
        <v>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January</v>
      </c>
      <c r="V48" s="184"/>
      <c r="W48" s="179"/>
      <c r="X48" s="430">
        <f t="shared" ca="1" si="17"/>
        <v>42369</v>
      </c>
      <c r="Y48" s="568" t="str">
        <f t="shared" ca="1" si="14"/>
        <v>Thu. January , 2016</v>
      </c>
      <c r="Z48" s="431">
        <f t="shared" ca="1" si="4"/>
        <v>31</v>
      </c>
      <c r="AA48" s="432">
        <f t="shared" ca="1" si="5"/>
        <v>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January</v>
      </c>
      <c r="V49" s="184"/>
      <c r="W49" s="179"/>
      <c r="X49" s="430">
        <f t="shared" ca="1" si="17"/>
        <v>42369</v>
      </c>
      <c r="Y49" s="568" t="str">
        <f t="shared" ca="1" si="14"/>
        <v>Thu. January , 2016</v>
      </c>
      <c r="Z49" s="431">
        <f t="shared" ca="1" si="4"/>
        <v>31</v>
      </c>
      <c r="AA49" s="432">
        <f t="shared" ca="1" si="5"/>
        <v>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January</v>
      </c>
      <c r="V50" s="184"/>
      <c r="W50" s="179"/>
      <c r="X50" s="430">
        <f t="shared" ca="1" si="17"/>
        <v>42369</v>
      </c>
      <c r="Y50" s="568" t="str">
        <f t="shared" ca="1" si="14"/>
        <v>Thu. January , 2016</v>
      </c>
      <c r="Z50" s="431">
        <f t="shared" ca="1" si="4"/>
        <v>31</v>
      </c>
      <c r="AA50" s="432">
        <f t="shared" ca="1" si="5"/>
        <v>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January</v>
      </c>
      <c r="V51" s="184"/>
      <c r="W51" s="179"/>
      <c r="X51" s="430">
        <f t="shared" ca="1" si="17"/>
        <v>42369</v>
      </c>
      <c r="Y51" s="568" t="str">
        <f t="shared" ca="1" si="14"/>
        <v>Thu. January , 2016</v>
      </c>
      <c r="Z51" s="431">
        <f t="shared" ca="1" si="4"/>
        <v>31</v>
      </c>
      <c r="AA51" s="432">
        <f t="shared" ca="1" si="5"/>
        <v>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January</v>
      </c>
      <c r="V52" s="184"/>
      <c r="W52" s="179"/>
      <c r="X52" s="430">
        <f t="shared" ca="1" si="17"/>
        <v>42369</v>
      </c>
      <c r="Y52" s="568" t="str">
        <f t="shared" ca="1" si="14"/>
        <v>Thu. January , 2016</v>
      </c>
      <c r="Z52" s="431">
        <f t="shared" ca="1" si="4"/>
        <v>31</v>
      </c>
      <c r="AA52" s="432">
        <f t="shared" ca="1" si="5"/>
        <v>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January</v>
      </c>
      <c r="V53" s="184"/>
      <c r="W53" s="179"/>
      <c r="X53" s="430">
        <f t="shared" ca="1" si="17"/>
        <v>42369</v>
      </c>
      <c r="Y53" s="568" t="str">
        <f t="shared" ca="1" si="14"/>
        <v>Thu. January , 2016</v>
      </c>
      <c r="Z53" s="431">
        <f t="shared" ca="1" si="4"/>
        <v>31</v>
      </c>
      <c r="AA53" s="432">
        <f t="shared" ca="1" si="5"/>
        <v>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January</v>
      </c>
      <c r="V54" s="184"/>
      <c r="W54" s="179"/>
      <c r="X54" s="430">
        <f t="shared" ca="1" si="17"/>
        <v>42369</v>
      </c>
      <c r="Y54" s="568" t="str">
        <f t="shared" ca="1" si="14"/>
        <v>Thu. January , 2016</v>
      </c>
      <c r="Z54" s="431">
        <f t="shared" ca="1" si="4"/>
        <v>31</v>
      </c>
      <c r="AA54" s="432">
        <f t="shared" ca="1" si="5"/>
        <v>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January</v>
      </c>
      <c r="V55" s="184"/>
      <c r="W55" s="179"/>
      <c r="X55" s="430">
        <f t="shared" ca="1" si="17"/>
        <v>42369</v>
      </c>
      <c r="Y55" s="568" t="str">
        <f t="shared" ca="1" si="14"/>
        <v>Thu. January , 2016</v>
      </c>
      <c r="Z55" s="431">
        <f t="shared" ca="1" si="4"/>
        <v>31</v>
      </c>
      <c r="AA55" s="432">
        <f t="shared" ca="1" si="5"/>
        <v>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January</v>
      </c>
      <c r="V56" s="184"/>
      <c r="W56" s="179"/>
      <c r="X56" s="430">
        <f t="shared" ca="1" si="17"/>
        <v>42369</v>
      </c>
      <c r="Y56" s="568" t="str">
        <f t="shared" ca="1" si="14"/>
        <v>Thu. January , 2016</v>
      </c>
      <c r="Z56" s="431">
        <f t="shared" ca="1" si="4"/>
        <v>31</v>
      </c>
      <c r="AA56" s="432">
        <f t="shared" ca="1" si="5"/>
        <v>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January</v>
      </c>
      <c r="V57" s="184"/>
      <c r="W57" s="179"/>
      <c r="X57" s="430">
        <f t="shared" ca="1" si="17"/>
        <v>42369</v>
      </c>
      <c r="Y57" s="568" t="str">
        <f t="shared" ca="1" si="14"/>
        <v>Thu. January , 2016</v>
      </c>
      <c r="Z57" s="431">
        <f t="shared" ca="1" si="4"/>
        <v>31</v>
      </c>
      <c r="AA57" s="432">
        <f t="shared" ca="1" si="5"/>
        <v>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January</v>
      </c>
      <c r="V58" s="184"/>
      <c r="W58" s="179"/>
      <c r="X58" s="430">
        <f t="shared" ca="1" si="17"/>
        <v>42369</v>
      </c>
      <c r="Y58" s="568" t="str">
        <f t="shared" ca="1" si="14"/>
        <v>Thu. January , 2016</v>
      </c>
      <c r="Z58" s="431">
        <f t="shared" ca="1" si="4"/>
        <v>31</v>
      </c>
      <c r="AA58" s="432">
        <f t="shared" ca="1" si="5"/>
        <v>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January</v>
      </c>
      <c r="V59" s="184"/>
      <c r="W59" s="179"/>
      <c r="X59" s="430">
        <f t="shared" ca="1" si="17"/>
        <v>42369</v>
      </c>
      <c r="Y59" s="568" t="str">
        <f t="shared" ca="1" si="14"/>
        <v>Thu. January , 2016</v>
      </c>
      <c r="Z59" s="431">
        <f t="shared" ca="1" si="4"/>
        <v>31</v>
      </c>
      <c r="AA59" s="432">
        <f t="shared" ca="1" si="5"/>
        <v>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January</v>
      </c>
      <c r="V60" s="184"/>
      <c r="W60" s="179"/>
      <c r="X60" s="430">
        <f t="shared" ca="1" si="17"/>
        <v>42369</v>
      </c>
      <c r="Y60" s="568" t="str">
        <f t="shared" ca="1" si="14"/>
        <v>Thu. January , 2016</v>
      </c>
      <c r="Z60" s="431">
        <f t="shared" ca="1" si="4"/>
        <v>31</v>
      </c>
      <c r="AA60" s="432">
        <f t="shared" ca="1" si="5"/>
        <v>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January</v>
      </c>
      <c r="V61" s="184"/>
      <c r="W61" s="179"/>
      <c r="X61" s="430">
        <f t="shared" ca="1" si="17"/>
        <v>42369</v>
      </c>
      <c r="Y61" s="568" t="str">
        <f t="shared" ca="1" si="14"/>
        <v>Thu. January , 2016</v>
      </c>
      <c r="Z61" s="431">
        <f t="shared" ca="1" si="4"/>
        <v>31</v>
      </c>
      <c r="AA61" s="432">
        <f t="shared" ca="1" si="5"/>
        <v>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January</v>
      </c>
      <c r="V62" s="184"/>
      <c r="W62" s="179"/>
      <c r="X62" s="430">
        <f t="shared" ca="1" si="17"/>
        <v>42369</v>
      </c>
      <c r="Y62" s="568" t="str">
        <f t="shared" ca="1" si="14"/>
        <v>Thu. January , 2016</v>
      </c>
      <c r="Z62" s="431">
        <f t="shared" ca="1" si="4"/>
        <v>31</v>
      </c>
      <c r="AA62" s="432">
        <f t="shared" ca="1" si="5"/>
        <v>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January</v>
      </c>
      <c r="V63" s="184"/>
      <c r="W63" s="179"/>
      <c r="X63" s="430">
        <f t="shared" ca="1" si="17"/>
        <v>42369</v>
      </c>
      <c r="Y63" s="568" t="str">
        <f t="shared" ca="1" si="14"/>
        <v>Thu. January , 2016</v>
      </c>
      <c r="Z63" s="431">
        <f t="shared" ca="1" si="4"/>
        <v>31</v>
      </c>
      <c r="AA63" s="432">
        <f t="shared" ca="1" si="5"/>
        <v>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January</v>
      </c>
      <c r="V64" s="184"/>
      <c r="W64" s="179"/>
      <c r="X64" s="430">
        <f t="shared" ca="1" si="17"/>
        <v>42369</v>
      </c>
      <c r="Y64" s="568" t="str">
        <f t="shared" ca="1" si="14"/>
        <v>Thu. January , 2016</v>
      </c>
      <c r="Z64" s="431">
        <f t="shared" ca="1" si="4"/>
        <v>31</v>
      </c>
      <c r="AA64" s="432">
        <f t="shared" ca="1" si="5"/>
        <v>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January</v>
      </c>
      <c r="V65" s="184"/>
      <c r="W65" s="179"/>
      <c r="X65" s="430">
        <f t="shared" ca="1" si="17"/>
        <v>42369</v>
      </c>
      <c r="Y65" s="568" t="str">
        <f t="shared" ca="1" si="14"/>
        <v>Thu. January , 2016</v>
      </c>
      <c r="Z65" s="431">
        <f t="shared" ca="1" si="4"/>
        <v>31</v>
      </c>
      <c r="AA65" s="432">
        <f t="shared" ca="1" si="5"/>
        <v>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January</v>
      </c>
      <c r="V66" s="184"/>
      <c r="W66" s="179"/>
      <c r="X66" s="430">
        <f t="shared" ca="1" si="17"/>
        <v>42369</v>
      </c>
      <c r="Y66" s="568" t="str">
        <f t="shared" ca="1" si="14"/>
        <v>Thu. January , 2016</v>
      </c>
      <c r="Z66" s="431">
        <f t="shared" ca="1" si="4"/>
        <v>31</v>
      </c>
      <c r="AA66" s="432">
        <f t="shared" ca="1" si="5"/>
        <v>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January</v>
      </c>
      <c r="V67" s="184"/>
      <c r="W67" s="179"/>
      <c r="X67" s="430">
        <f t="shared" ca="1" si="17"/>
        <v>42369</v>
      </c>
      <c r="Y67" s="568" t="str">
        <f t="shared" ca="1" si="14"/>
        <v>Thu. January , 2016</v>
      </c>
      <c r="Z67" s="431">
        <f t="shared" ca="1" si="4"/>
        <v>31</v>
      </c>
      <c r="AA67" s="432">
        <f t="shared" ca="1" si="5"/>
        <v>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January</v>
      </c>
      <c r="V68" s="184"/>
      <c r="W68" s="179"/>
      <c r="X68" s="430">
        <f t="shared" ca="1" si="17"/>
        <v>42369</v>
      </c>
      <c r="Y68" s="568" t="str">
        <f t="shared" ca="1" si="14"/>
        <v>Thu. January , 2016</v>
      </c>
      <c r="Z68" s="431">
        <f t="shared" ca="1" si="4"/>
        <v>31</v>
      </c>
      <c r="AA68" s="432">
        <f t="shared" ca="1" si="5"/>
        <v>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January</v>
      </c>
      <c r="V69" s="184"/>
      <c r="W69" s="179"/>
      <c r="X69" s="430">
        <f t="shared" ca="1" si="17"/>
        <v>42369</v>
      </c>
      <c r="Y69" s="568" t="str">
        <f t="shared" ca="1" si="14"/>
        <v>Thu. January , 2016</v>
      </c>
      <c r="Z69" s="431">
        <f t="shared" ca="1" si="4"/>
        <v>31</v>
      </c>
      <c r="AA69" s="432">
        <f t="shared" ca="1" si="5"/>
        <v>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January</v>
      </c>
      <c r="V70" s="184"/>
      <c r="W70" s="179"/>
      <c r="X70" s="430">
        <f t="shared" ca="1" si="17"/>
        <v>42369</v>
      </c>
      <c r="Y70" s="568" t="str">
        <f t="shared" ca="1" si="14"/>
        <v>Thu. January , 2016</v>
      </c>
      <c r="Z70" s="431">
        <f t="shared" ca="1" si="4"/>
        <v>31</v>
      </c>
      <c r="AA70" s="432">
        <f t="shared" ca="1" si="5"/>
        <v>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January</v>
      </c>
      <c r="V71" s="184"/>
      <c r="W71" s="179"/>
      <c r="X71" s="430">
        <f t="shared" ca="1" si="17"/>
        <v>42369</v>
      </c>
      <c r="Y71" s="568" t="str">
        <f t="shared" ca="1" si="14"/>
        <v>Thu. January , 2016</v>
      </c>
      <c r="Z71" s="431">
        <f t="shared" ca="1" si="4"/>
        <v>31</v>
      </c>
      <c r="AA71" s="432">
        <f t="shared" ca="1" si="5"/>
        <v>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January</v>
      </c>
      <c r="V72" s="184"/>
      <c r="W72" s="179"/>
      <c r="X72" s="430">
        <f t="shared" ca="1" si="17"/>
        <v>42369</v>
      </c>
      <c r="Y72" s="568" t="str">
        <f t="shared" ca="1" si="14"/>
        <v>Thu. January , 2016</v>
      </c>
      <c r="Z72" s="431">
        <f t="shared" ca="1" si="4"/>
        <v>31</v>
      </c>
      <c r="AA72" s="432">
        <f t="shared" ca="1" si="5"/>
        <v>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January</v>
      </c>
      <c r="V73" s="184"/>
      <c r="W73" s="179"/>
      <c r="X73" s="430">
        <f t="shared" ca="1" si="17"/>
        <v>42369</v>
      </c>
      <c r="Y73" s="568" t="str">
        <f t="shared" ca="1" si="14"/>
        <v>Thu. January , 2016</v>
      </c>
      <c r="Z73" s="431">
        <f t="shared" ca="1" si="4"/>
        <v>31</v>
      </c>
      <c r="AA73" s="432">
        <f t="shared" ca="1" si="5"/>
        <v>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January</v>
      </c>
      <c r="V74" s="184"/>
      <c r="W74" s="179"/>
      <c r="X74" s="430">
        <f t="shared" ca="1" si="17"/>
        <v>42369</v>
      </c>
      <c r="Y74" s="568" t="str">
        <f t="shared" ca="1" si="14"/>
        <v>Thu. January , 2016</v>
      </c>
      <c r="Z74" s="431">
        <f t="shared" ca="1" si="4"/>
        <v>31</v>
      </c>
      <c r="AA74" s="432">
        <f t="shared" ca="1" si="5"/>
        <v>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January</v>
      </c>
      <c r="V75" s="184"/>
      <c r="W75" s="179"/>
      <c r="X75" s="430">
        <f t="shared" ca="1" si="17"/>
        <v>42369</v>
      </c>
      <c r="Y75" s="568" t="str">
        <f t="shared" ca="1" si="14"/>
        <v>Thu. January , 2016</v>
      </c>
      <c r="Z75" s="431">
        <f t="shared" ca="1" si="4"/>
        <v>31</v>
      </c>
      <c r="AA75" s="432">
        <f t="shared" ca="1" si="5"/>
        <v>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January</v>
      </c>
      <c r="V76" s="184"/>
      <c r="W76" s="179"/>
      <c r="X76" s="430">
        <f t="shared" ca="1" si="17"/>
        <v>42369</v>
      </c>
      <c r="Y76" s="568" t="str">
        <f t="shared" ca="1" si="14"/>
        <v>Thu. January , 2016</v>
      </c>
      <c r="Z76" s="431">
        <f t="shared" ca="1" si="4"/>
        <v>31</v>
      </c>
      <c r="AA76" s="432">
        <f t="shared" ca="1" si="5"/>
        <v>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January</v>
      </c>
      <c r="V77" s="184"/>
      <c r="W77" s="179"/>
      <c r="X77" s="430">
        <f t="shared" ca="1" si="17"/>
        <v>42369</v>
      </c>
      <c r="Y77" s="568" t="str">
        <f t="shared" ca="1" si="14"/>
        <v>Thu. January , 2016</v>
      </c>
      <c r="Z77" s="431">
        <f t="shared" ca="1" si="4"/>
        <v>31</v>
      </c>
      <c r="AA77" s="432">
        <f t="shared" ca="1" si="5"/>
        <v>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January</v>
      </c>
      <c r="V78" s="184"/>
      <c r="W78" s="179"/>
      <c r="X78" s="430">
        <f t="shared" ca="1" si="17"/>
        <v>42369</v>
      </c>
      <c r="Y78" s="568" t="str">
        <f t="shared" ca="1" si="14"/>
        <v>Thu. January , 2016</v>
      </c>
      <c r="Z78" s="431">
        <f t="shared" ca="1" si="4"/>
        <v>31</v>
      </c>
      <c r="AA78" s="432">
        <f t="shared" ca="1" si="5"/>
        <v>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January</v>
      </c>
      <c r="V79" s="184"/>
      <c r="W79" s="179"/>
      <c r="X79" s="430">
        <f t="shared" ca="1" si="17"/>
        <v>42369</v>
      </c>
      <c r="Y79" s="568" t="str">
        <f t="shared" ca="1" si="14"/>
        <v>Thu. January , 2016</v>
      </c>
      <c r="Z79" s="431">
        <f t="shared" ca="1" si="4"/>
        <v>31</v>
      </c>
      <c r="AA79" s="432">
        <f t="shared" ca="1" si="5"/>
        <v>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January</v>
      </c>
      <c r="V80" s="184"/>
      <c r="W80" s="179"/>
      <c r="X80" s="430">
        <f t="shared" ca="1" si="17"/>
        <v>42369</v>
      </c>
      <c r="Y80" s="568" t="str">
        <f t="shared" ca="1" si="14"/>
        <v>Thu. January , 2016</v>
      </c>
      <c r="Z80" s="431">
        <f t="shared" ca="1" si="4"/>
        <v>31</v>
      </c>
      <c r="AA80" s="432">
        <f t="shared" ca="1" si="5"/>
        <v>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January</v>
      </c>
      <c r="V81" s="184"/>
      <c r="W81" s="179"/>
      <c r="X81" s="430">
        <f t="shared" ca="1" si="17"/>
        <v>42369</v>
      </c>
      <c r="Y81" s="568" t="str">
        <f t="shared" ca="1" si="14"/>
        <v>Thu. January , 2016</v>
      </c>
      <c r="Z81" s="431">
        <f t="shared" ca="1" si="4"/>
        <v>31</v>
      </c>
      <c r="AA81" s="432">
        <f t="shared" ca="1" si="5"/>
        <v>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January</v>
      </c>
      <c r="V82" s="184"/>
      <c r="W82" s="179"/>
      <c r="X82" s="430">
        <f t="shared" ca="1" si="17"/>
        <v>42369</v>
      </c>
      <c r="Y82" s="568" t="str">
        <f t="shared" ca="1" si="14"/>
        <v>Thu. January , 2016</v>
      </c>
      <c r="Z82" s="431">
        <f t="shared" ca="1" si="4"/>
        <v>31</v>
      </c>
      <c r="AA82" s="432">
        <f t="shared" ca="1" si="5"/>
        <v>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January</v>
      </c>
      <c r="V83" s="184"/>
      <c r="W83" s="179"/>
      <c r="X83" s="430">
        <f t="shared" ca="1" si="17"/>
        <v>42369</v>
      </c>
      <c r="Y83" s="568" t="str">
        <f t="shared" ca="1" si="14"/>
        <v>Thu. January , 2016</v>
      </c>
      <c r="Z83" s="431">
        <f t="shared" ca="1" si="4"/>
        <v>31</v>
      </c>
      <c r="AA83" s="432">
        <f t="shared" ca="1" si="5"/>
        <v>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January</v>
      </c>
      <c r="V84" s="184"/>
      <c r="W84" s="179"/>
      <c r="X84" s="430">
        <f t="shared" ca="1" si="17"/>
        <v>42369</v>
      </c>
      <c r="Y84" s="568" t="str">
        <f t="shared" ca="1" si="14"/>
        <v>Thu. January , 2016</v>
      </c>
      <c r="Z84" s="431">
        <f t="shared" ref="Z84:Z147" ca="1" si="24">MIN(R84,$AF$5)</f>
        <v>31</v>
      </c>
      <c r="AA84" s="432">
        <f t="shared" ref="AA84:AA147" ca="1" si="25">$AD$6</f>
        <v>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January</v>
      </c>
      <c r="V85" s="184"/>
      <c r="W85" s="179"/>
      <c r="X85" s="430">
        <f t="shared" ca="1" si="17"/>
        <v>42369</v>
      </c>
      <c r="Y85" s="568" t="str">
        <f t="shared" ref="Y85:Y148" ca="1" si="33">IF(Y79="f",T85&amp;". "&amp;" "&amp;R85&amp;" "&amp;U85&amp;" "&amp;$AE$7,T85&amp;". "&amp;U85&amp;" "&amp;R85&amp;", "&amp;$AE$7)</f>
        <v>Thu. January , 2016</v>
      </c>
      <c r="Z85" s="431">
        <f t="shared" ca="1" si="24"/>
        <v>31</v>
      </c>
      <c r="AA85" s="432">
        <f t="shared" ca="1" si="25"/>
        <v>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January</v>
      </c>
      <c r="V86" s="184"/>
      <c r="W86" s="179"/>
      <c r="X86" s="430">
        <f t="shared" ref="X86:X149" ca="1" si="36">$AE$8+D86</f>
        <v>42369</v>
      </c>
      <c r="Y86" s="568" t="str">
        <f t="shared" ca="1" si="33"/>
        <v>Thu. January , 2016</v>
      </c>
      <c r="Z86" s="431">
        <f t="shared" ca="1" si="24"/>
        <v>31</v>
      </c>
      <c r="AA86" s="432">
        <f t="shared" ca="1" si="25"/>
        <v>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January</v>
      </c>
      <c r="V87" s="184"/>
      <c r="W87" s="179"/>
      <c r="X87" s="430">
        <f t="shared" ca="1" si="36"/>
        <v>42369</v>
      </c>
      <c r="Y87" s="568" t="str">
        <f t="shared" ca="1" si="33"/>
        <v>Thu. January , 2016</v>
      </c>
      <c r="Z87" s="431">
        <f t="shared" ca="1" si="24"/>
        <v>31</v>
      </c>
      <c r="AA87" s="432">
        <f t="shared" ca="1" si="25"/>
        <v>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January</v>
      </c>
      <c r="V88" s="184"/>
      <c r="W88" s="179"/>
      <c r="X88" s="430">
        <f t="shared" ca="1" si="36"/>
        <v>42369</v>
      </c>
      <c r="Y88" s="568" t="str">
        <f t="shared" ca="1" si="33"/>
        <v>Thu. January , 2016</v>
      </c>
      <c r="Z88" s="431">
        <f t="shared" ca="1" si="24"/>
        <v>31</v>
      </c>
      <c r="AA88" s="432">
        <f t="shared" ca="1" si="25"/>
        <v>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January</v>
      </c>
      <c r="V89" s="184"/>
      <c r="W89" s="179"/>
      <c r="X89" s="430">
        <f t="shared" ca="1" si="36"/>
        <v>42369</v>
      </c>
      <c r="Y89" s="568" t="str">
        <f t="shared" ca="1" si="33"/>
        <v>Thu. January , 2016</v>
      </c>
      <c r="Z89" s="431">
        <f t="shared" ca="1" si="24"/>
        <v>31</v>
      </c>
      <c r="AA89" s="432">
        <f t="shared" ca="1" si="25"/>
        <v>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January</v>
      </c>
      <c r="V90" s="184"/>
      <c r="W90" s="179"/>
      <c r="X90" s="430">
        <f t="shared" ca="1" si="36"/>
        <v>42369</v>
      </c>
      <c r="Y90" s="568" t="str">
        <f t="shared" ca="1" si="33"/>
        <v>Thu. January , 2016</v>
      </c>
      <c r="Z90" s="431">
        <f t="shared" ca="1" si="24"/>
        <v>31</v>
      </c>
      <c r="AA90" s="432">
        <f t="shared" ca="1" si="25"/>
        <v>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January</v>
      </c>
      <c r="V91" s="184"/>
      <c r="W91" s="179"/>
      <c r="X91" s="430">
        <f t="shared" ca="1" si="36"/>
        <v>42369</v>
      </c>
      <c r="Y91" s="568" t="str">
        <f t="shared" ca="1" si="33"/>
        <v>Thu. January , 2016</v>
      </c>
      <c r="Z91" s="431">
        <f t="shared" ca="1" si="24"/>
        <v>31</v>
      </c>
      <c r="AA91" s="432">
        <f t="shared" ca="1" si="25"/>
        <v>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January</v>
      </c>
      <c r="V92" s="184"/>
      <c r="W92" s="179"/>
      <c r="X92" s="430">
        <f t="shared" ca="1" si="36"/>
        <v>42369</v>
      </c>
      <c r="Y92" s="568" t="str">
        <f t="shared" ca="1" si="33"/>
        <v>Thu. January , 2016</v>
      </c>
      <c r="Z92" s="431">
        <f t="shared" ca="1" si="24"/>
        <v>31</v>
      </c>
      <c r="AA92" s="432">
        <f t="shared" ca="1" si="25"/>
        <v>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January</v>
      </c>
      <c r="V93" s="184"/>
      <c r="W93" s="179"/>
      <c r="X93" s="430">
        <f t="shared" ca="1" si="36"/>
        <v>42369</v>
      </c>
      <c r="Y93" s="568" t="str">
        <f t="shared" ca="1" si="33"/>
        <v>Thu. January , 2016</v>
      </c>
      <c r="Z93" s="431">
        <f t="shared" ca="1" si="24"/>
        <v>31</v>
      </c>
      <c r="AA93" s="432">
        <f t="shared" ca="1" si="25"/>
        <v>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January</v>
      </c>
      <c r="V94" s="184"/>
      <c r="W94" s="179"/>
      <c r="X94" s="430">
        <f t="shared" ca="1" si="36"/>
        <v>42369</v>
      </c>
      <c r="Y94" s="568" t="str">
        <f t="shared" ca="1" si="33"/>
        <v>Thu. January , 2016</v>
      </c>
      <c r="Z94" s="431">
        <f t="shared" ca="1" si="24"/>
        <v>31</v>
      </c>
      <c r="AA94" s="432">
        <f t="shared" ca="1" si="25"/>
        <v>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January</v>
      </c>
      <c r="V95" s="184"/>
      <c r="W95" s="179"/>
      <c r="X95" s="430">
        <f t="shared" ca="1" si="36"/>
        <v>42369</v>
      </c>
      <c r="Y95" s="568" t="str">
        <f t="shared" ca="1" si="33"/>
        <v>Thu. January , 2016</v>
      </c>
      <c r="Z95" s="431">
        <f t="shared" ca="1" si="24"/>
        <v>31</v>
      </c>
      <c r="AA95" s="432">
        <f t="shared" ca="1" si="25"/>
        <v>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January</v>
      </c>
      <c r="V96" s="184"/>
      <c r="W96" s="179"/>
      <c r="X96" s="430">
        <f t="shared" ca="1" si="36"/>
        <v>42369</v>
      </c>
      <c r="Y96" s="568" t="str">
        <f t="shared" ca="1" si="33"/>
        <v>Thu. January , 2016</v>
      </c>
      <c r="Z96" s="431">
        <f t="shared" ca="1" si="24"/>
        <v>31</v>
      </c>
      <c r="AA96" s="432">
        <f t="shared" ca="1" si="25"/>
        <v>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January</v>
      </c>
      <c r="V97" s="184"/>
      <c r="W97" s="179"/>
      <c r="X97" s="430">
        <f t="shared" ca="1" si="36"/>
        <v>42369</v>
      </c>
      <c r="Y97" s="568" t="str">
        <f t="shared" ca="1" si="33"/>
        <v>Thu. January , 2016</v>
      </c>
      <c r="Z97" s="431">
        <f t="shared" ca="1" si="24"/>
        <v>31</v>
      </c>
      <c r="AA97" s="432">
        <f t="shared" ca="1" si="25"/>
        <v>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January</v>
      </c>
      <c r="V98" s="184"/>
      <c r="W98" s="179"/>
      <c r="X98" s="430">
        <f t="shared" ca="1" si="36"/>
        <v>42369</v>
      </c>
      <c r="Y98" s="568" t="str">
        <f t="shared" ca="1" si="33"/>
        <v>Thu. January , 2016</v>
      </c>
      <c r="Z98" s="431">
        <f t="shared" ca="1" si="24"/>
        <v>31</v>
      </c>
      <c r="AA98" s="432">
        <f t="shared" ca="1" si="25"/>
        <v>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January</v>
      </c>
      <c r="V99" s="184"/>
      <c r="W99" s="179"/>
      <c r="X99" s="430">
        <f t="shared" ca="1" si="36"/>
        <v>42369</v>
      </c>
      <c r="Y99" s="568" t="str">
        <f t="shared" ca="1" si="33"/>
        <v>Thu. January , 2016</v>
      </c>
      <c r="Z99" s="431">
        <f t="shared" ca="1" si="24"/>
        <v>31</v>
      </c>
      <c r="AA99" s="432">
        <f t="shared" ca="1" si="25"/>
        <v>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January</v>
      </c>
      <c r="V100" s="184"/>
      <c r="W100" s="179"/>
      <c r="X100" s="430">
        <f t="shared" ca="1" si="36"/>
        <v>42369</v>
      </c>
      <c r="Y100" s="568" t="str">
        <f t="shared" ca="1" si="33"/>
        <v>Thu. January , 2016</v>
      </c>
      <c r="Z100" s="431">
        <f t="shared" ca="1" si="24"/>
        <v>31</v>
      </c>
      <c r="AA100" s="432">
        <f t="shared" ca="1" si="25"/>
        <v>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January</v>
      </c>
      <c r="V101" s="184"/>
      <c r="W101" s="179"/>
      <c r="X101" s="430">
        <f t="shared" ca="1" si="36"/>
        <v>42369</v>
      </c>
      <c r="Y101" s="568" t="str">
        <f t="shared" ca="1" si="33"/>
        <v>Thu. January , 2016</v>
      </c>
      <c r="Z101" s="431">
        <f t="shared" ca="1" si="24"/>
        <v>31</v>
      </c>
      <c r="AA101" s="432">
        <f t="shared" ca="1" si="25"/>
        <v>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January</v>
      </c>
      <c r="V102" s="184"/>
      <c r="W102" s="179"/>
      <c r="X102" s="430">
        <f t="shared" ca="1" si="36"/>
        <v>42369</v>
      </c>
      <c r="Y102" s="568" t="str">
        <f t="shared" ca="1" si="33"/>
        <v>Thu. January , 2016</v>
      </c>
      <c r="Z102" s="431">
        <f t="shared" ca="1" si="24"/>
        <v>31</v>
      </c>
      <c r="AA102" s="432">
        <f t="shared" ca="1" si="25"/>
        <v>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January</v>
      </c>
      <c r="V103" s="184"/>
      <c r="W103" s="179"/>
      <c r="X103" s="430">
        <f t="shared" ca="1" si="36"/>
        <v>42369</v>
      </c>
      <c r="Y103" s="568" t="str">
        <f t="shared" ca="1" si="33"/>
        <v>Thu. January , 2016</v>
      </c>
      <c r="Z103" s="431">
        <f t="shared" ca="1" si="24"/>
        <v>31</v>
      </c>
      <c r="AA103" s="432">
        <f t="shared" ca="1" si="25"/>
        <v>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January</v>
      </c>
      <c r="V104" s="184"/>
      <c r="W104" s="179"/>
      <c r="X104" s="430">
        <f t="shared" ca="1" si="36"/>
        <v>42369</v>
      </c>
      <c r="Y104" s="568" t="str">
        <f t="shared" ca="1" si="33"/>
        <v>Thu. January , 2016</v>
      </c>
      <c r="Z104" s="431">
        <f t="shared" ca="1" si="24"/>
        <v>31</v>
      </c>
      <c r="AA104" s="432">
        <f t="shared" ca="1" si="25"/>
        <v>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January</v>
      </c>
      <c r="V105" s="184"/>
      <c r="W105" s="179"/>
      <c r="X105" s="430">
        <f t="shared" ca="1" si="36"/>
        <v>42369</v>
      </c>
      <c r="Y105" s="568" t="str">
        <f t="shared" ca="1" si="33"/>
        <v>Thu. January , 2016</v>
      </c>
      <c r="Z105" s="431">
        <f t="shared" ca="1" si="24"/>
        <v>31</v>
      </c>
      <c r="AA105" s="432">
        <f t="shared" ca="1" si="25"/>
        <v>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January</v>
      </c>
      <c r="V106" s="184"/>
      <c r="W106" s="179"/>
      <c r="X106" s="430">
        <f t="shared" ca="1" si="36"/>
        <v>42369</v>
      </c>
      <c r="Y106" s="568" t="str">
        <f t="shared" ca="1" si="33"/>
        <v>Thu. January , 2016</v>
      </c>
      <c r="Z106" s="431">
        <f t="shared" ca="1" si="24"/>
        <v>31</v>
      </c>
      <c r="AA106" s="432">
        <f t="shared" ca="1" si="25"/>
        <v>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January</v>
      </c>
      <c r="V107" s="184"/>
      <c r="W107" s="179"/>
      <c r="X107" s="430">
        <f t="shared" ca="1" si="36"/>
        <v>42369</v>
      </c>
      <c r="Y107" s="568" t="str">
        <f t="shared" ca="1" si="33"/>
        <v>Thu. January , 2016</v>
      </c>
      <c r="Z107" s="431">
        <f t="shared" ca="1" si="24"/>
        <v>31</v>
      </c>
      <c r="AA107" s="432">
        <f t="shared" ca="1" si="25"/>
        <v>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January</v>
      </c>
      <c r="V108" s="184"/>
      <c r="W108" s="179"/>
      <c r="X108" s="430">
        <f t="shared" ca="1" si="36"/>
        <v>42369</v>
      </c>
      <c r="Y108" s="568" t="str">
        <f t="shared" ca="1" si="33"/>
        <v>Thu. January , 2016</v>
      </c>
      <c r="Z108" s="431">
        <f t="shared" ca="1" si="24"/>
        <v>31</v>
      </c>
      <c r="AA108" s="432">
        <f t="shared" ca="1" si="25"/>
        <v>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January</v>
      </c>
      <c r="V109" s="184"/>
      <c r="W109" s="179"/>
      <c r="X109" s="430">
        <f t="shared" ca="1" si="36"/>
        <v>42369</v>
      </c>
      <c r="Y109" s="568" t="str">
        <f t="shared" ca="1" si="33"/>
        <v>Thu. January , 2016</v>
      </c>
      <c r="Z109" s="431">
        <f t="shared" ca="1" si="24"/>
        <v>31</v>
      </c>
      <c r="AA109" s="432">
        <f t="shared" ca="1" si="25"/>
        <v>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January</v>
      </c>
      <c r="V110" s="184"/>
      <c r="W110" s="179"/>
      <c r="X110" s="430">
        <f t="shared" ca="1" si="36"/>
        <v>42369</v>
      </c>
      <c r="Y110" s="568" t="str">
        <f t="shared" ca="1" si="33"/>
        <v>Thu. January , 2016</v>
      </c>
      <c r="Z110" s="431">
        <f t="shared" ca="1" si="24"/>
        <v>31</v>
      </c>
      <c r="AA110" s="432">
        <f t="shared" ca="1" si="25"/>
        <v>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January</v>
      </c>
      <c r="V111" s="184"/>
      <c r="W111" s="179"/>
      <c r="X111" s="430">
        <f t="shared" ca="1" si="36"/>
        <v>42369</v>
      </c>
      <c r="Y111" s="568" t="str">
        <f t="shared" ca="1" si="33"/>
        <v>Thu. January , 2016</v>
      </c>
      <c r="Z111" s="431">
        <f t="shared" ca="1" si="24"/>
        <v>31</v>
      </c>
      <c r="AA111" s="432">
        <f t="shared" ca="1" si="25"/>
        <v>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January</v>
      </c>
      <c r="V112" s="184"/>
      <c r="W112" s="179"/>
      <c r="X112" s="430">
        <f t="shared" ca="1" si="36"/>
        <v>42369</v>
      </c>
      <c r="Y112" s="568" t="str">
        <f t="shared" ca="1" si="33"/>
        <v>Thu. January , 2016</v>
      </c>
      <c r="Z112" s="431">
        <f t="shared" ca="1" si="24"/>
        <v>31</v>
      </c>
      <c r="AA112" s="432">
        <f t="shared" ca="1" si="25"/>
        <v>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January</v>
      </c>
      <c r="V113" s="184"/>
      <c r="W113" s="179"/>
      <c r="X113" s="430">
        <f t="shared" ca="1" si="36"/>
        <v>42369</v>
      </c>
      <c r="Y113" s="568" t="str">
        <f t="shared" ca="1" si="33"/>
        <v>Thu. January , 2016</v>
      </c>
      <c r="Z113" s="431">
        <f t="shared" ca="1" si="24"/>
        <v>31</v>
      </c>
      <c r="AA113" s="432">
        <f t="shared" ca="1" si="25"/>
        <v>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January</v>
      </c>
      <c r="V114" s="184"/>
      <c r="W114" s="179"/>
      <c r="X114" s="430">
        <f t="shared" ca="1" si="36"/>
        <v>42369</v>
      </c>
      <c r="Y114" s="568" t="str">
        <f t="shared" ca="1" si="33"/>
        <v>Thu. January , 2016</v>
      </c>
      <c r="Z114" s="431">
        <f t="shared" ca="1" si="24"/>
        <v>31</v>
      </c>
      <c r="AA114" s="432">
        <f t="shared" ca="1" si="25"/>
        <v>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January</v>
      </c>
      <c r="V115" s="184"/>
      <c r="W115" s="179"/>
      <c r="X115" s="430">
        <f t="shared" ca="1" si="36"/>
        <v>42369</v>
      </c>
      <c r="Y115" s="568" t="str">
        <f t="shared" ca="1" si="33"/>
        <v>Thu. January , 2016</v>
      </c>
      <c r="Z115" s="431">
        <f t="shared" ca="1" si="24"/>
        <v>31</v>
      </c>
      <c r="AA115" s="432">
        <f t="shared" ca="1" si="25"/>
        <v>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January</v>
      </c>
      <c r="V116" s="184"/>
      <c r="W116" s="179"/>
      <c r="X116" s="430">
        <f t="shared" ca="1" si="36"/>
        <v>42369</v>
      </c>
      <c r="Y116" s="568" t="str">
        <f t="shared" ca="1" si="33"/>
        <v>Thu. January , 2016</v>
      </c>
      <c r="Z116" s="431">
        <f t="shared" ca="1" si="24"/>
        <v>31</v>
      </c>
      <c r="AA116" s="432">
        <f t="shared" ca="1" si="25"/>
        <v>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January</v>
      </c>
      <c r="V117" s="184"/>
      <c r="W117" s="179"/>
      <c r="X117" s="430">
        <f t="shared" ca="1" si="36"/>
        <v>42369</v>
      </c>
      <c r="Y117" s="568" t="str">
        <f t="shared" ca="1" si="33"/>
        <v>Thu. January , 2016</v>
      </c>
      <c r="Z117" s="431">
        <f t="shared" ca="1" si="24"/>
        <v>31</v>
      </c>
      <c r="AA117" s="432">
        <f t="shared" ca="1" si="25"/>
        <v>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January</v>
      </c>
      <c r="V118" s="184"/>
      <c r="W118" s="179"/>
      <c r="X118" s="430">
        <f t="shared" ca="1" si="36"/>
        <v>42369</v>
      </c>
      <c r="Y118" s="568" t="str">
        <f t="shared" ca="1" si="33"/>
        <v>Thu. January , 2016</v>
      </c>
      <c r="Z118" s="431">
        <f t="shared" ca="1" si="24"/>
        <v>31</v>
      </c>
      <c r="AA118" s="432">
        <f t="shared" ca="1" si="25"/>
        <v>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January</v>
      </c>
      <c r="V119" s="184"/>
      <c r="W119" s="179"/>
      <c r="X119" s="430">
        <f t="shared" ca="1" si="36"/>
        <v>42369</v>
      </c>
      <c r="Y119" s="568" t="str">
        <f t="shared" ca="1" si="33"/>
        <v>Thu. January , 2016</v>
      </c>
      <c r="Z119" s="431">
        <f t="shared" ca="1" si="24"/>
        <v>31</v>
      </c>
      <c r="AA119" s="432">
        <f t="shared" ca="1" si="25"/>
        <v>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January</v>
      </c>
      <c r="V120" s="184"/>
      <c r="W120" s="179"/>
      <c r="X120" s="430">
        <f t="shared" ca="1" si="36"/>
        <v>42369</v>
      </c>
      <c r="Y120" s="568" t="str">
        <f t="shared" ca="1" si="33"/>
        <v>Thu. January , 2016</v>
      </c>
      <c r="Z120" s="431">
        <f t="shared" ca="1" si="24"/>
        <v>31</v>
      </c>
      <c r="AA120" s="432">
        <f t="shared" ca="1" si="25"/>
        <v>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January</v>
      </c>
      <c r="V121" s="184"/>
      <c r="W121" s="179"/>
      <c r="X121" s="430">
        <f t="shared" ca="1" si="36"/>
        <v>42369</v>
      </c>
      <c r="Y121" s="568" t="str">
        <f t="shared" ca="1" si="33"/>
        <v>Thu. January , 2016</v>
      </c>
      <c r="Z121" s="431">
        <f t="shared" ca="1" si="24"/>
        <v>31</v>
      </c>
      <c r="AA121" s="432">
        <f t="shared" ca="1" si="25"/>
        <v>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January</v>
      </c>
      <c r="V122" s="184"/>
      <c r="W122" s="179"/>
      <c r="X122" s="430">
        <f t="shared" ca="1" si="36"/>
        <v>42369</v>
      </c>
      <c r="Y122" s="568" t="str">
        <f t="shared" ca="1" si="33"/>
        <v>Thu. January , 2016</v>
      </c>
      <c r="Z122" s="431">
        <f t="shared" ca="1" si="24"/>
        <v>31</v>
      </c>
      <c r="AA122" s="432">
        <f t="shared" ca="1" si="25"/>
        <v>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January</v>
      </c>
      <c r="V123" s="184"/>
      <c r="W123" s="179"/>
      <c r="X123" s="430">
        <f t="shared" ca="1" si="36"/>
        <v>42369</v>
      </c>
      <c r="Y123" s="568" t="str">
        <f t="shared" ca="1" si="33"/>
        <v>Thu. January , 2016</v>
      </c>
      <c r="Z123" s="431">
        <f t="shared" ca="1" si="24"/>
        <v>31</v>
      </c>
      <c r="AA123" s="432">
        <f t="shared" ca="1" si="25"/>
        <v>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January</v>
      </c>
      <c r="V124" s="184"/>
      <c r="W124" s="179"/>
      <c r="X124" s="430">
        <f t="shared" ca="1" si="36"/>
        <v>42369</v>
      </c>
      <c r="Y124" s="568" t="str">
        <f t="shared" ca="1" si="33"/>
        <v>Thu. January , 2016</v>
      </c>
      <c r="Z124" s="431">
        <f t="shared" ca="1" si="24"/>
        <v>31</v>
      </c>
      <c r="AA124" s="432">
        <f t="shared" ca="1" si="25"/>
        <v>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January</v>
      </c>
      <c r="V125" s="184"/>
      <c r="W125" s="179"/>
      <c r="X125" s="430">
        <f t="shared" ca="1" si="36"/>
        <v>42369</v>
      </c>
      <c r="Y125" s="568" t="str">
        <f t="shared" ca="1" si="33"/>
        <v>Thu. January , 2016</v>
      </c>
      <c r="Z125" s="431">
        <f t="shared" ca="1" si="24"/>
        <v>31</v>
      </c>
      <c r="AA125" s="432">
        <f t="shared" ca="1" si="25"/>
        <v>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January</v>
      </c>
      <c r="V126" s="184"/>
      <c r="W126" s="179"/>
      <c r="X126" s="430">
        <f t="shared" ca="1" si="36"/>
        <v>42369</v>
      </c>
      <c r="Y126" s="568" t="str">
        <f t="shared" ca="1" si="33"/>
        <v>Thu. January , 2016</v>
      </c>
      <c r="Z126" s="431">
        <f t="shared" ca="1" si="24"/>
        <v>31</v>
      </c>
      <c r="AA126" s="432">
        <f t="shared" ca="1" si="25"/>
        <v>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January</v>
      </c>
      <c r="V127" s="184"/>
      <c r="W127" s="179"/>
      <c r="X127" s="430">
        <f t="shared" ca="1" si="36"/>
        <v>42369</v>
      </c>
      <c r="Y127" s="568" t="str">
        <f t="shared" ca="1" si="33"/>
        <v>Thu. January , 2016</v>
      </c>
      <c r="Z127" s="431">
        <f t="shared" ca="1" si="24"/>
        <v>31</v>
      </c>
      <c r="AA127" s="432">
        <f t="shared" ca="1" si="25"/>
        <v>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January</v>
      </c>
      <c r="V128" s="184"/>
      <c r="W128" s="179"/>
      <c r="X128" s="430">
        <f t="shared" ca="1" si="36"/>
        <v>42369</v>
      </c>
      <c r="Y128" s="568" t="str">
        <f t="shared" ca="1" si="33"/>
        <v>Thu. January , 2016</v>
      </c>
      <c r="Z128" s="431">
        <f t="shared" ca="1" si="24"/>
        <v>31</v>
      </c>
      <c r="AA128" s="432">
        <f t="shared" ca="1" si="25"/>
        <v>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January</v>
      </c>
      <c r="V129" s="184"/>
      <c r="W129" s="179"/>
      <c r="X129" s="430">
        <f t="shared" ca="1" si="36"/>
        <v>42369</v>
      </c>
      <c r="Y129" s="568" t="str">
        <f t="shared" ca="1" si="33"/>
        <v>Thu. January , 2016</v>
      </c>
      <c r="Z129" s="431">
        <f t="shared" ca="1" si="24"/>
        <v>31</v>
      </c>
      <c r="AA129" s="432">
        <f t="shared" ca="1" si="25"/>
        <v>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January</v>
      </c>
      <c r="V130" s="184"/>
      <c r="W130" s="179"/>
      <c r="X130" s="430">
        <f t="shared" ca="1" si="36"/>
        <v>42369</v>
      </c>
      <c r="Y130" s="568" t="str">
        <f t="shared" ca="1" si="33"/>
        <v>Thu. January , 2016</v>
      </c>
      <c r="Z130" s="431">
        <f t="shared" ca="1" si="24"/>
        <v>31</v>
      </c>
      <c r="AA130" s="432">
        <f t="shared" ca="1" si="25"/>
        <v>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January</v>
      </c>
      <c r="V131" s="184"/>
      <c r="W131" s="179"/>
      <c r="X131" s="430">
        <f t="shared" ca="1" si="36"/>
        <v>42369</v>
      </c>
      <c r="Y131" s="568" t="str">
        <f t="shared" ca="1" si="33"/>
        <v>Thu. January , 2016</v>
      </c>
      <c r="Z131" s="431">
        <f t="shared" ca="1" si="24"/>
        <v>31</v>
      </c>
      <c r="AA131" s="432">
        <f t="shared" ca="1" si="25"/>
        <v>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January</v>
      </c>
      <c r="V132" s="184"/>
      <c r="W132" s="179"/>
      <c r="X132" s="430">
        <f t="shared" ca="1" si="36"/>
        <v>42369</v>
      </c>
      <c r="Y132" s="568" t="str">
        <f t="shared" ca="1" si="33"/>
        <v>Thu. January , 2016</v>
      </c>
      <c r="Z132" s="431">
        <f t="shared" ca="1" si="24"/>
        <v>31</v>
      </c>
      <c r="AA132" s="432">
        <f t="shared" ca="1" si="25"/>
        <v>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January</v>
      </c>
      <c r="V133" s="184"/>
      <c r="W133" s="179"/>
      <c r="X133" s="430">
        <f t="shared" ca="1" si="36"/>
        <v>42369</v>
      </c>
      <c r="Y133" s="568" t="str">
        <f t="shared" ca="1" si="33"/>
        <v>Thu. January , 2016</v>
      </c>
      <c r="Z133" s="431">
        <f t="shared" ca="1" si="24"/>
        <v>31</v>
      </c>
      <c r="AA133" s="432">
        <f t="shared" ca="1" si="25"/>
        <v>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January</v>
      </c>
      <c r="V134" s="184"/>
      <c r="W134" s="179"/>
      <c r="X134" s="430">
        <f t="shared" ca="1" si="36"/>
        <v>42369</v>
      </c>
      <c r="Y134" s="568" t="str">
        <f t="shared" ca="1" si="33"/>
        <v>Thu. January , 2016</v>
      </c>
      <c r="Z134" s="431">
        <f t="shared" ca="1" si="24"/>
        <v>31</v>
      </c>
      <c r="AA134" s="432">
        <f t="shared" ca="1" si="25"/>
        <v>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January</v>
      </c>
      <c r="V135" s="184"/>
      <c r="W135" s="179"/>
      <c r="X135" s="430">
        <f t="shared" ca="1" si="36"/>
        <v>42369</v>
      </c>
      <c r="Y135" s="568" t="str">
        <f t="shared" ca="1" si="33"/>
        <v>Thu. January , 2016</v>
      </c>
      <c r="Z135" s="431">
        <f t="shared" ca="1" si="24"/>
        <v>31</v>
      </c>
      <c r="AA135" s="432">
        <f t="shared" ca="1" si="25"/>
        <v>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January</v>
      </c>
      <c r="V136" s="184"/>
      <c r="W136" s="179"/>
      <c r="X136" s="430">
        <f t="shared" ca="1" si="36"/>
        <v>42369</v>
      </c>
      <c r="Y136" s="568" t="str">
        <f t="shared" ca="1" si="33"/>
        <v>Thu. January , 2016</v>
      </c>
      <c r="Z136" s="431">
        <f t="shared" ca="1" si="24"/>
        <v>31</v>
      </c>
      <c r="AA136" s="432">
        <f t="shared" ca="1" si="25"/>
        <v>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January</v>
      </c>
      <c r="V137" s="184"/>
      <c r="W137" s="179"/>
      <c r="X137" s="430">
        <f t="shared" ca="1" si="36"/>
        <v>42369</v>
      </c>
      <c r="Y137" s="568" t="str">
        <f t="shared" ca="1" si="33"/>
        <v>Thu. January , 2016</v>
      </c>
      <c r="Z137" s="431">
        <f t="shared" ca="1" si="24"/>
        <v>31</v>
      </c>
      <c r="AA137" s="432">
        <f t="shared" ca="1" si="25"/>
        <v>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January</v>
      </c>
      <c r="V138" s="184"/>
      <c r="W138" s="179"/>
      <c r="X138" s="430">
        <f t="shared" ca="1" si="36"/>
        <v>42369</v>
      </c>
      <c r="Y138" s="568" t="str">
        <f t="shared" ca="1" si="33"/>
        <v>Thu. January , 2016</v>
      </c>
      <c r="Z138" s="431">
        <f t="shared" ca="1" si="24"/>
        <v>31</v>
      </c>
      <c r="AA138" s="432">
        <f t="shared" ca="1" si="25"/>
        <v>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January</v>
      </c>
      <c r="V139" s="184"/>
      <c r="W139" s="179"/>
      <c r="X139" s="430">
        <f t="shared" ca="1" si="36"/>
        <v>42369</v>
      </c>
      <c r="Y139" s="568" t="str">
        <f t="shared" ca="1" si="33"/>
        <v>Thu. January , 2016</v>
      </c>
      <c r="Z139" s="431">
        <f t="shared" ca="1" si="24"/>
        <v>31</v>
      </c>
      <c r="AA139" s="432">
        <f t="shared" ca="1" si="25"/>
        <v>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January</v>
      </c>
      <c r="V140" s="184"/>
      <c r="W140" s="179"/>
      <c r="X140" s="430">
        <f t="shared" ca="1" si="36"/>
        <v>42369</v>
      </c>
      <c r="Y140" s="568" t="str">
        <f t="shared" ca="1" si="33"/>
        <v>Thu. January , 2016</v>
      </c>
      <c r="Z140" s="431">
        <f t="shared" ca="1" si="24"/>
        <v>31</v>
      </c>
      <c r="AA140" s="432">
        <f t="shared" ca="1" si="25"/>
        <v>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January</v>
      </c>
      <c r="V141" s="184"/>
      <c r="W141" s="179"/>
      <c r="X141" s="430">
        <f t="shared" ca="1" si="36"/>
        <v>42369</v>
      </c>
      <c r="Y141" s="568" t="str">
        <f t="shared" ca="1" si="33"/>
        <v>Thu. January , 2016</v>
      </c>
      <c r="Z141" s="431">
        <f t="shared" ca="1" si="24"/>
        <v>31</v>
      </c>
      <c r="AA141" s="432">
        <f t="shared" ca="1" si="25"/>
        <v>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January</v>
      </c>
      <c r="V142" s="184"/>
      <c r="W142" s="179"/>
      <c r="X142" s="430">
        <f t="shared" ca="1" si="36"/>
        <v>42369</v>
      </c>
      <c r="Y142" s="568" t="str">
        <f t="shared" ca="1" si="33"/>
        <v>Thu. January , 2016</v>
      </c>
      <c r="Z142" s="431">
        <f t="shared" ca="1" si="24"/>
        <v>31</v>
      </c>
      <c r="AA142" s="432">
        <f t="shared" ca="1" si="25"/>
        <v>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January</v>
      </c>
      <c r="V143" s="184"/>
      <c r="W143" s="179"/>
      <c r="X143" s="430">
        <f t="shared" ca="1" si="36"/>
        <v>42369</v>
      </c>
      <c r="Y143" s="568" t="str">
        <f t="shared" ca="1" si="33"/>
        <v>Thu. January , 2016</v>
      </c>
      <c r="Z143" s="431">
        <f t="shared" ca="1" si="24"/>
        <v>31</v>
      </c>
      <c r="AA143" s="432">
        <f t="shared" ca="1" si="25"/>
        <v>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January</v>
      </c>
      <c r="V144" s="184"/>
      <c r="W144" s="179"/>
      <c r="X144" s="430">
        <f t="shared" ca="1" si="36"/>
        <v>42369</v>
      </c>
      <c r="Y144" s="568" t="str">
        <f t="shared" ca="1" si="33"/>
        <v>Thu. January , 2016</v>
      </c>
      <c r="Z144" s="431">
        <f t="shared" ca="1" si="24"/>
        <v>31</v>
      </c>
      <c r="AA144" s="432">
        <f t="shared" ca="1" si="25"/>
        <v>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January</v>
      </c>
      <c r="V145" s="184"/>
      <c r="W145" s="179"/>
      <c r="X145" s="430">
        <f t="shared" ca="1" si="36"/>
        <v>42369</v>
      </c>
      <c r="Y145" s="568" t="str">
        <f t="shared" ca="1" si="33"/>
        <v>Thu. January , 2016</v>
      </c>
      <c r="Z145" s="431">
        <f t="shared" ca="1" si="24"/>
        <v>31</v>
      </c>
      <c r="AA145" s="432">
        <f t="shared" ca="1" si="25"/>
        <v>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January</v>
      </c>
      <c r="V146" s="184"/>
      <c r="W146" s="179"/>
      <c r="X146" s="430">
        <f t="shared" ca="1" si="36"/>
        <v>42369</v>
      </c>
      <c r="Y146" s="568" t="str">
        <f t="shared" ca="1" si="33"/>
        <v>Thu. January , 2016</v>
      </c>
      <c r="Z146" s="431">
        <f t="shared" ca="1" si="24"/>
        <v>31</v>
      </c>
      <c r="AA146" s="432">
        <f t="shared" ca="1" si="25"/>
        <v>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January</v>
      </c>
      <c r="V147" s="184"/>
      <c r="W147" s="179"/>
      <c r="X147" s="430">
        <f t="shared" ca="1" si="36"/>
        <v>42369</v>
      </c>
      <c r="Y147" s="568" t="str">
        <f t="shared" ca="1" si="33"/>
        <v>Thu. January , 2016</v>
      </c>
      <c r="Z147" s="431">
        <f t="shared" ca="1" si="24"/>
        <v>31</v>
      </c>
      <c r="AA147" s="432">
        <f t="shared" ca="1" si="25"/>
        <v>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January</v>
      </c>
      <c r="V148" s="184"/>
      <c r="W148" s="179"/>
      <c r="X148" s="430">
        <f t="shared" ca="1" si="36"/>
        <v>42369</v>
      </c>
      <c r="Y148" s="568" t="str">
        <f t="shared" ca="1" si="33"/>
        <v>Thu. January , 2016</v>
      </c>
      <c r="Z148" s="431">
        <f t="shared" ref="Z148:Z194" ca="1" si="43">MIN(R148,$AF$5)</f>
        <v>31</v>
      </c>
      <c r="AA148" s="432">
        <f t="shared" ref="AA148:AA194" ca="1" si="44">$AD$6</f>
        <v>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January</v>
      </c>
      <c r="V149" s="184"/>
      <c r="W149" s="179"/>
      <c r="X149" s="430">
        <f t="shared" ca="1" si="36"/>
        <v>42369</v>
      </c>
      <c r="Y149" s="568" t="str">
        <f t="shared" ref="Y149:Y194" ca="1" si="52">IF(Y143="f",T149&amp;". "&amp;" "&amp;R149&amp;" "&amp;U149&amp;" "&amp;$AE$7,T149&amp;". "&amp;U149&amp;" "&amp;R149&amp;", "&amp;$AE$7)</f>
        <v>Thu. January , 2016</v>
      </c>
      <c r="Z149" s="431">
        <f t="shared" ca="1" si="43"/>
        <v>31</v>
      </c>
      <c r="AA149" s="432">
        <f t="shared" ca="1" si="44"/>
        <v>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January</v>
      </c>
      <c r="V150" s="184"/>
      <c r="W150" s="179"/>
      <c r="X150" s="430">
        <f t="shared" ref="X150:X194" ca="1" si="55">$AE$8+D150</f>
        <v>42369</v>
      </c>
      <c r="Y150" s="568" t="str">
        <f t="shared" ca="1" si="52"/>
        <v>Thu. January , 2016</v>
      </c>
      <c r="Z150" s="431">
        <f t="shared" ca="1" si="43"/>
        <v>31</v>
      </c>
      <c r="AA150" s="432">
        <f t="shared" ca="1" si="44"/>
        <v>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January</v>
      </c>
      <c r="V151" s="184"/>
      <c r="W151" s="179"/>
      <c r="X151" s="430">
        <f t="shared" ca="1" si="55"/>
        <v>42369</v>
      </c>
      <c r="Y151" s="568" t="str">
        <f t="shared" ca="1" si="52"/>
        <v>Thu. January , 2016</v>
      </c>
      <c r="Z151" s="431">
        <f t="shared" ca="1" si="43"/>
        <v>31</v>
      </c>
      <c r="AA151" s="432">
        <f t="shared" ca="1" si="44"/>
        <v>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January</v>
      </c>
      <c r="V152" s="184"/>
      <c r="W152" s="179"/>
      <c r="X152" s="430">
        <f t="shared" ca="1" si="55"/>
        <v>42369</v>
      </c>
      <c r="Y152" s="568" t="str">
        <f t="shared" ca="1" si="52"/>
        <v>Thu. January , 2016</v>
      </c>
      <c r="Z152" s="431">
        <f t="shared" ca="1" si="43"/>
        <v>31</v>
      </c>
      <c r="AA152" s="432">
        <f t="shared" ca="1" si="44"/>
        <v>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January</v>
      </c>
      <c r="V153" s="184"/>
      <c r="W153" s="179"/>
      <c r="X153" s="430">
        <f t="shared" ca="1" si="55"/>
        <v>42369</v>
      </c>
      <c r="Y153" s="568" t="str">
        <f t="shared" ca="1" si="52"/>
        <v>Thu. January , 2016</v>
      </c>
      <c r="Z153" s="431">
        <f t="shared" ca="1" si="43"/>
        <v>31</v>
      </c>
      <c r="AA153" s="432">
        <f t="shared" ca="1" si="44"/>
        <v>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January</v>
      </c>
      <c r="V154" s="184"/>
      <c r="W154" s="179"/>
      <c r="X154" s="430">
        <f t="shared" ca="1" si="55"/>
        <v>42369</v>
      </c>
      <c r="Y154" s="568" t="str">
        <f t="shared" ca="1" si="52"/>
        <v>Thu. January , 2016</v>
      </c>
      <c r="Z154" s="431">
        <f t="shared" ca="1" si="43"/>
        <v>31</v>
      </c>
      <c r="AA154" s="432">
        <f t="shared" ca="1" si="44"/>
        <v>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January</v>
      </c>
      <c r="V155" s="184"/>
      <c r="W155" s="179"/>
      <c r="X155" s="430">
        <f t="shared" ca="1" si="55"/>
        <v>42369</v>
      </c>
      <c r="Y155" s="568" t="str">
        <f t="shared" ca="1" si="52"/>
        <v>Thu. January , 2016</v>
      </c>
      <c r="Z155" s="431">
        <f t="shared" ca="1" si="43"/>
        <v>31</v>
      </c>
      <c r="AA155" s="432">
        <f t="shared" ca="1" si="44"/>
        <v>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January</v>
      </c>
      <c r="V156" s="184"/>
      <c r="W156" s="179"/>
      <c r="X156" s="430">
        <f t="shared" ca="1" si="55"/>
        <v>42369</v>
      </c>
      <c r="Y156" s="568" t="str">
        <f t="shared" ca="1" si="52"/>
        <v>Thu. January , 2016</v>
      </c>
      <c r="Z156" s="431">
        <f t="shared" ca="1" si="43"/>
        <v>31</v>
      </c>
      <c r="AA156" s="432">
        <f t="shared" ca="1" si="44"/>
        <v>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January</v>
      </c>
      <c r="V157" s="184"/>
      <c r="W157" s="179"/>
      <c r="X157" s="430">
        <f t="shared" ca="1" si="55"/>
        <v>42369</v>
      </c>
      <c r="Y157" s="568" t="str">
        <f t="shared" ca="1" si="52"/>
        <v>Thu. January , 2016</v>
      </c>
      <c r="Z157" s="431">
        <f t="shared" ca="1" si="43"/>
        <v>31</v>
      </c>
      <c r="AA157" s="432">
        <f t="shared" ca="1" si="44"/>
        <v>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January</v>
      </c>
      <c r="V158" s="184"/>
      <c r="W158" s="179"/>
      <c r="X158" s="430">
        <f t="shared" ca="1" si="55"/>
        <v>42369</v>
      </c>
      <c r="Y158" s="568" t="str">
        <f t="shared" ca="1" si="52"/>
        <v>Thu. January , 2016</v>
      </c>
      <c r="Z158" s="431">
        <f t="shared" ca="1" si="43"/>
        <v>31</v>
      </c>
      <c r="AA158" s="432">
        <f t="shared" ca="1" si="44"/>
        <v>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January</v>
      </c>
      <c r="V159" s="184"/>
      <c r="W159" s="179"/>
      <c r="X159" s="430">
        <f t="shared" ca="1" si="55"/>
        <v>42369</v>
      </c>
      <c r="Y159" s="568" t="str">
        <f t="shared" ca="1" si="52"/>
        <v>Thu. January , 2016</v>
      </c>
      <c r="Z159" s="431">
        <f t="shared" ca="1" si="43"/>
        <v>31</v>
      </c>
      <c r="AA159" s="432">
        <f t="shared" ca="1" si="44"/>
        <v>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January</v>
      </c>
      <c r="V160" s="184"/>
      <c r="W160" s="179"/>
      <c r="X160" s="430">
        <f t="shared" ca="1" si="55"/>
        <v>42369</v>
      </c>
      <c r="Y160" s="568" t="str">
        <f t="shared" ca="1" si="52"/>
        <v>Thu. January , 2016</v>
      </c>
      <c r="Z160" s="431">
        <f t="shared" ca="1" si="43"/>
        <v>31</v>
      </c>
      <c r="AA160" s="432">
        <f t="shared" ca="1" si="44"/>
        <v>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January</v>
      </c>
      <c r="V161" s="184"/>
      <c r="W161" s="179"/>
      <c r="X161" s="430">
        <f t="shared" ca="1" si="55"/>
        <v>42369</v>
      </c>
      <c r="Y161" s="568" t="str">
        <f t="shared" ca="1" si="52"/>
        <v>Thu. January , 2016</v>
      </c>
      <c r="Z161" s="431">
        <f t="shared" ca="1" si="43"/>
        <v>31</v>
      </c>
      <c r="AA161" s="432">
        <f t="shared" ca="1" si="44"/>
        <v>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January</v>
      </c>
      <c r="V162" s="184"/>
      <c r="W162" s="179"/>
      <c r="X162" s="430">
        <f t="shared" ca="1" si="55"/>
        <v>42369</v>
      </c>
      <c r="Y162" s="568" t="str">
        <f t="shared" ca="1" si="52"/>
        <v>Thu. January , 2016</v>
      </c>
      <c r="Z162" s="431">
        <f t="shared" ca="1" si="43"/>
        <v>31</v>
      </c>
      <c r="AA162" s="432">
        <f t="shared" ca="1" si="44"/>
        <v>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January</v>
      </c>
      <c r="V163" s="184"/>
      <c r="W163" s="179"/>
      <c r="X163" s="430">
        <f t="shared" ca="1" si="55"/>
        <v>42369</v>
      </c>
      <c r="Y163" s="568" t="str">
        <f t="shared" ca="1" si="52"/>
        <v>Thu. January , 2016</v>
      </c>
      <c r="Z163" s="431">
        <f t="shared" ca="1" si="43"/>
        <v>31</v>
      </c>
      <c r="AA163" s="432">
        <f t="shared" ca="1" si="44"/>
        <v>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January</v>
      </c>
      <c r="V164" s="184"/>
      <c r="W164" s="179"/>
      <c r="X164" s="430">
        <f t="shared" ca="1" si="55"/>
        <v>42369</v>
      </c>
      <c r="Y164" s="568" t="str">
        <f t="shared" ca="1" si="52"/>
        <v>Thu. January , 2016</v>
      </c>
      <c r="Z164" s="431">
        <f t="shared" ca="1" si="43"/>
        <v>31</v>
      </c>
      <c r="AA164" s="432">
        <f t="shared" ca="1" si="44"/>
        <v>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January</v>
      </c>
      <c r="V165" s="184"/>
      <c r="W165" s="179"/>
      <c r="X165" s="430">
        <f t="shared" ca="1" si="55"/>
        <v>42369</v>
      </c>
      <c r="Y165" s="568" t="str">
        <f t="shared" ca="1" si="52"/>
        <v>Thu. January , 2016</v>
      </c>
      <c r="Z165" s="431">
        <f t="shared" ca="1" si="43"/>
        <v>31</v>
      </c>
      <c r="AA165" s="432">
        <f t="shared" ca="1" si="44"/>
        <v>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January</v>
      </c>
      <c r="V166" s="184"/>
      <c r="W166" s="179"/>
      <c r="X166" s="430">
        <f t="shared" ca="1" si="55"/>
        <v>42369</v>
      </c>
      <c r="Y166" s="568" t="str">
        <f t="shared" ca="1" si="52"/>
        <v>Thu. January , 2016</v>
      </c>
      <c r="Z166" s="431">
        <f t="shared" ca="1" si="43"/>
        <v>31</v>
      </c>
      <c r="AA166" s="432">
        <f t="shared" ca="1" si="44"/>
        <v>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January</v>
      </c>
      <c r="V167" s="184"/>
      <c r="W167" s="179"/>
      <c r="X167" s="430">
        <f t="shared" ca="1" si="55"/>
        <v>42369</v>
      </c>
      <c r="Y167" s="568" t="str">
        <f t="shared" ca="1" si="52"/>
        <v>Thu. January , 2016</v>
      </c>
      <c r="Z167" s="431">
        <f t="shared" ca="1" si="43"/>
        <v>31</v>
      </c>
      <c r="AA167" s="432">
        <f t="shared" ca="1" si="44"/>
        <v>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January</v>
      </c>
      <c r="V168" s="184"/>
      <c r="W168" s="179"/>
      <c r="X168" s="430">
        <f t="shared" ca="1" si="55"/>
        <v>42369</v>
      </c>
      <c r="Y168" s="568" t="str">
        <f t="shared" ca="1" si="52"/>
        <v>Thu. January , 2016</v>
      </c>
      <c r="Z168" s="431">
        <f t="shared" ca="1" si="43"/>
        <v>31</v>
      </c>
      <c r="AA168" s="432">
        <f t="shared" ca="1" si="44"/>
        <v>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January</v>
      </c>
      <c r="V169" s="184"/>
      <c r="W169" s="179"/>
      <c r="X169" s="430">
        <f t="shared" ca="1" si="55"/>
        <v>42369</v>
      </c>
      <c r="Y169" s="568" t="str">
        <f t="shared" ca="1" si="52"/>
        <v>Thu. January , 2016</v>
      </c>
      <c r="Z169" s="431">
        <f t="shared" ca="1" si="43"/>
        <v>31</v>
      </c>
      <c r="AA169" s="432">
        <f t="shared" ca="1" si="44"/>
        <v>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January</v>
      </c>
      <c r="V170" s="184"/>
      <c r="W170" s="179"/>
      <c r="X170" s="430">
        <f t="shared" ca="1" si="55"/>
        <v>42369</v>
      </c>
      <c r="Y170" s="568" t="str">
        <f t="shared" ca="1" si="52"/>
        <v>Thu. January , 2016</v>
      </c>
      <c r="Z170" s="431">
        <f t="shared" ca="1" si="43"/>
        <v>31</v>
      </c>
      <c r="AA170" s="432">
        <f t="shared" ca="1" si="44"/>
        <v>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January</v>
      </c>
      <c r="V171" s="184"/>
      <c r="W171" s="179"/>
      <c r="X171" s="430">
        <f t="shared" ca="1" si="55"/>
        <v>42369</v>
      </c>
      <c r="Y171" s="568" t="str">
        <f t="shared" ca="1" si="52"/>
        <v>Thu. January , 2016</v>
      </c>
      <c r="Z171" s="431">
        <f t="shared" ca="1" si="43"/>
        <v>31</v>
      </c>
      <c r="AA171" s="432">
        <f t="shared" ca="1" si="44"/>
        <v>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January</v>
      </c>
      <c r="V172" s="184"/>
      <c r="W172" s="179"/>
      <c r="X172" s="430">
        <f t="shared" ca="1" si="55"/>
        <v>42369</v>
      </c>
      <c r="Y172" s="568" t="str">
        <f t="shared" ca="1" si="52"/>
        <v>Thu. January , 2016</v>
      </c>
      <c r="Z172" s="431">
        <f t="shared" ca="1" si="43"/>
        <v>31</v>
      </c>
      <c r="AA172" s="432">
        <f t="shared" ca="1" si="44"/>
        <v>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January</v>
      </c>
      <c r="V173" s="184"/>
      <c r="W173" s="179"/>
      <c r="X173" s="430">
        <f t="shared" ca="1" si="55"/>
        <v>42369</v>
      </c>
      <c r="Y173" s="568" t="str">
        <f t="shared" ca="1" si="52"/>
        <v>Thu. January , 2016</v>
      </c>
      <c r="Z173" s="431">
        <f t="shared" ca="1" si="43"/>
        <v>31</v>
      </c>
      <c r="AA173" s="432">
        <f t="shared" ca="1" si="44"/>
        <v>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January</v>
      </c>
      <c r="V174" s="184"/>
      <c r="W174" s="179"/>
      <c r="X174" s="430">
        <f t="shared" ca="1" si="55"/>
        <v>42369</v>
      </c>
      <c r="Y174" s="568" t="str">
        <f t="shared" ca="1" si="52"/>
        <v>Thu. January , 2016</v>
      </c>
      <c r="Z174" s="431">
        <f t="shared" ca="1" si="43"/>
        <v>31</v>
      </c>
      <c r="AA174" s="432">
        <f t="shared" ca="1" si="44"/>
        <v>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January</v>
      </c>
      <c r="V175" s="184"/>
      <c r="W175" s="179"/>
      <c r="X175" s="430">
        <f t="shared" ca="1" si="55"/>
        <v>42369</v>
      </c>
      <c r="Y175" s="568" t="str">
        <f t="shared" ca="1" si="52"/>
        <v>Thu. January , 2016</v>
      </c>
      <c r="Z175" s="431">
        <f t="shared" ca="1" si="43"/>
        <v>31</v>
      </c>
      <c r="AA175" s="432">
        <f t="shared" ca="1" si="44"/>
        <v>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January</v>
      </c>
      <c r="V176" s="184"/>
      <c r="W176" s="179"/>
      <c r="X176" s="430">
        <f t="shared" ca="1" si="55"/>
        <v>42369</v>
      </c>
      <c r="Y176" s="568" t="str">
        <f t="shared" ca="1" si="52"/>
        <v>Thu. January , 2016</v>
      </c>
      <c r="Z176" s="431">
        <f t="shared" ca="1" si="43"/>
        <v>31</v>
      </c>
      <c r="AA176" s="432">
        <f t="shared" ca="1" si="44"/>
        <v>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January</v>
      </c>
      <c r="V177" s="184"/>
      <c r="W177" s="179"/>
      <c r="X177" s="430">
        <f t="shared" ca="1" si="55"/>
        <v>42369</v>
      </c>
      <c r="Y177" s="568" t="str">
        <f t="shared" ca="1" si="52"/>
        <v>Thu. January , 2016</v>
      </c>
      <c r="Z177" s="431">
        <f t="shared" ca="1" si="43"/>
        <v>31</v>
      </c>
      <c r="AA177" s="432">
        <f t="shared" ca="1" si="44"/>
        <v>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January</v>
      </c>
      <c r="V178" s="184"/>
      <c r="W178" s="179"/>
      <c r="X178" s="430">
        <f t="shared" ca="1" si="55"/>
        <v>42369</v>
      </c>
      <c r="Y178" s="568" t="str">
        <f t="shared" ca="1" si="52"/>
        <v>Thu. January , 2016</v>
      </c>
      <c r="Z178" s="431">
        <f t="shared" ca="1" si="43"/>
        <v>31</v>
      </c>
      <c r="AA178" s="432">
        <f t="shared" ca="1" si="44"/>
        <v>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January</v>
      </c>
      <c r="V179" s="184"/>
      <c r="W179" s="179"/>
      <c r="X179" s="430">
        <f t="shared" ca="1" si="55"/>
        <v>42369</v>
      </c>
      <c r="Y179" s="568" t="str">
        <f t="shared" ca="1" si="52"/>
        <v>Thu. January , 2016</v>
      </c>
      <c r="Z179" s="431">
        <f t="shared" ca="1" si="43"/>
        <v>31</v>
      </c>
      <c r="AA179" s="432">
        <f t="shared" ca="1" si="44"/>
        <v>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January</v>
      </c>
      <c r="V180" s="184"/>
      <c r="W180" s="179"/>
      <c r="X180" s="430">
        <f t="shared" ca="1" si="55"/>
        <v>42369</v>
      </c>
      <c r="Y180" s="568" t="str">
        <f t="shared" ca="1" si="52"/>
        <v>Thu. January , 2016</v>
      </c>
      <c r="Z180" s="431">
        <f t="shared" ca="1" si="43"/>
        <v>31</v>
      </c>
      <c r="AA180" s="432">
        <f t="shared" ca="1" si="44"/>
        <v>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January</v>
      </c>
      <c r="V181" s="184"/>
      <c r="W181" s="179"/>
      <c r="X181" s="430">
        <f t="shared" ca="1" si="55"/>
        <v>42369</v>
      </c>
      <c r="Y181" s="568" t="str">
        <f t="shared" ca="1" si="52"/>
        <v>Thu. January , 2016</v>
      </c>
      <c r="Z181" s="431">
        <f t="shared" ca="1" si="43"/>
        <v>31</v>
      </c>
      <c r="AA181" s="432">
        <f t="shared" ca="1" si="44"/>
        <v>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January</v>
      </c>
      <c r="V182" s="184"/>
      <c r="W182" s="179"/>
      <c r="X182" s="430">
        <f t="shared" ca="1" si="55"/>
        <v>42369</v>
      </c>
      <c r="Y182" s="568" t="str">
        <f t="shared" ca="1" si="52"/>
        <v>Thu. January , 2016</v>
      </c>
      <c r="Z182" s="431">
        <f t="shared" ca="1" si="43"/>
        <v>31</v>
      </c>
      <c r="AA182" s="432">
        <f t="shared" ca="1" si="44"/>
        <v>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January</v>
      </c>
      <c r="V183" s="184"/>
      <c r="W183" s="179"/>
      <c r="X183" s="430">
        <f t="shared" ca="1" si="55"/>
        <v>42369</v>
      </c>
      <c r="Y183" s="568" t="str">
        <f t="shared" ca="1" si="52"/>
        <v>Thu. January , 2016</v>
      </c>
      <c r="Z183" s="431">
        <f t="shared" ca="1" si="43"/>
        <v>31</v>
      </c>
      <c r="AA183" s="432">
        <f t="shared" ca="1" si="44"/>
        <v>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January</v>
      </c>
      <c r="V184" s="184"/>
      <c r="W184" s="179"/>
      <c r="X184" s="430">
        <f t="shared" ca="1" si="55"/>
        <v>42369</v>
      </c>
      <c r="Y184" s="568" t="str">
        <f t="shared" ca="1" si="52"/>
        <v>Thu. January , 2016</v>
      </c>
      <c r="Z184" s="431">
        <f t="shared" ca="1" si="43"/>
        <v>31</v>
      </c>
      <c r="AA184" s="432">
        <f t="shared" ca="1" si="44"/>
        <v>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January</v>
      </c>
      <c r="V185" s="184"/>
      <c r="W185" s="179"/>
      <c r="X185" s="430">
        <f t="shared" ca="1" si="55"/>
        <v>42369</v>
      </c>
      <c r="Y185" s="568" t="str">
        <f t="shared" ca="1" si="52"/>
        <v>Thu. January , 2016</v>
      </c>
      <c r="Z185" s="431">
        <f t="shared" ca="1" si="43"/>
        <v>31</v>
      </c>
      <c r="AA185" s="432">
        <f t="shared" ca="1" si="44"/>
        <v>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January</v>
      </c>
      <c r="V186" s="184"/>
      <c r="W186" s="179"/>
      <c r="X186" s="430">
        <f t="shared" ca="1" si="55"/>
        <v>42369</v>
      </c>
      <c r="Y186" s="568" t="str">
        <f t="shared" ca="1" si="52"/>
        <v>Thu. January , 2016</v>
      </c>
      <c r="Z186" s="431">
        <f t="shared" ca="1" si="43"/>
        <v>31</v>
      </c>
      <c r="AA186" s="432">
        <f t="shared" ca="1" si="44"/>
        <v>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January</v>
      </c>
      <c r="V187" s="184"/>
      <c r="W187" s="179"/>
      <c r="X187" s="430">
        <f t="shared" ca="1" si="55"/>
        <v>42369</v>
      </c>
      <c r="Y187" s="568" t="str">
        <f t="shared" ca="1" si="52"/>
        <v>Thu. January , 2016</v>
      </c>
      <c r="Z187" s="431">
        <f t="shared" ca="1" si="43"/>
        <v>31</v>
      </c>
      <c r="AA187" s="432">
        <f t="shared" ca="1" si="44"/>
        <v>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January</v>
      </c>
      <c r="V188" s="184"/>
      <c r="W188" s="179"/>
      <c r="X188" s="430">
        <f t="shared" ca="1" si="55"/>
        <v>42369</v>
      </c>
      <c r="Y188" s="568" t="str">
        <f t="shared" ca="1" si="52"/>
        <v>Thu. January , 2016</v>
      </c>
      <c r="Z188" s="431">
        <f t="shared" ca="1" si="43"/>
        <v>31</v>
      </c>
      <c r="AA188" s="432">
        <f t="shared" ca="1" si="44"/>
        <v>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January</v>
      </c>
      <c r="V189" s="184"/>
      <c r="W189" s="179"/>
      <c r="X189" s="430">
        <f t="shared" ca="1" si="55"/>
        <v>42369</v>
      </c>
      <c r="Y189" s="568" t="str">
        <f t="shared" ca="1" si="52"/>
        <v>Thu. January , 2016</v>
      </c>
      <c r="Z189" s="431">
        <f t="shared" ca="1" si="43"/>
        <v>31</v>
      </c>
      <c r="AA189" s="432">
        <f t="shared" ca="1" si="44"/>
        <v>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January</v>
      </c>
      <c r="V190" s="184"/>
      <c r="W190" s="179"/>
      <c r="X190" s="430">
        <f t="shared" ca="1" si="55"/>
        <v>42369</v>
      </c>
      <c r="Y190" s="568" t="str">
        <f t="shared" ca="1" si="52"/>
        <v>Thu. January , 2016</v>
      </c>
      <c r="Z190" s="431">
        <f t="shared" ca="1" si="43"/>
        <v>31</v>
      </c>
      <c r="AA190" s="432">
        <f t="shared" ca="1" si="44"/>
        <v>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January</v>
      </c>
      <c r="V191" s="184"/>
      <c r="W191" s="179"/>
      <c r="X191" s="430">
        <f t="shared" ca="1" si="55"/>
        <v>42369</v>
      </c>
      <c r="Y191" s="568" t="str">
        <f t="shared" ca="1" si="52"/>
        <v>Thu. January , 2016</v>
      </c>
      <c r="Z191" s="431">
        <f t="shared" ca="1" si="43"/>
        <v>31</v>
      </c>
      <c r="AA191" s="432">
        <f t="shared" ca="1" si="44"/>
        <v>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January</v>
      </c>
      <c r="V192" s="184"/>
      <c r="W192" s="179"/>
      <c r="X192" s="430">
        <f t="shared" ca="1" si="55"/>
        <v>42369</v>
      </c>
      <c r="Y192" s="568" t="str">
        <f t="shared" ca="1" si="52"/>
        <v>Thu. January , 2016</v>
      </c>
      <c r="Z192" s="431">
        <f t="shared" ca="1" si="43"/>
        <v>31</v>
      </c>
      <c r="AA192" s="432">
        <f t="shared" ca="1" si="44"/>
        <v>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6"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January</v>
      </c>
      <c r="V193" s="184"/>
      <c r="W193" s="179"/>
      <c r="X193" s="430">
        <f t="shared" ca="1" si="55"/>
        <v>42369</v>
      </c>
      <c r="Y193" s="568" t="str">
        <f t="shared" ca="1" si="52"/>
        <v>Thu. January , 2016</v>
      </c>
      <c r="Z193" s="431">
        <f t="shared" ca="1" si="43"/>
        <v>31</v>
      </c>
      <c r="AA193" s="432">
        <f t="shared" ca="1" si="44"/>
        <v>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6"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January</v>
      </c>
      <c r="V194" s="184"/>
      <c r="W194" s="179"/>
      <c r="X194" s="430">
        <f t="shared" ca="1" si="55"/>
        <v>42369</v>
      </c>
      <c r="Y194" s="568" t="str">
        <f t="shared" ca="1" si="52"/>
        <v>Thu. January , 2016</v>
      </c>
      <c r="Z194" s="431">
        <f t="shared" ca="1" si="43"/>
        <v>31</v>
      </c>
      <c r="AA194" s="432">
        <f t="shared" ca="1" si="44"/>
        <v>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6"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6"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c r="IV196"/>
    </row>
    <row r="197" spans="1:256"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c r="IV197"/>
    </row>
    <row r="198" spans="1:256"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 r="G199" s="41"/>
      <c r="S199" s="30"/>
      <c r="Z199" s="315">
        <f ca="1">AC198</f>
        <v>31</v>
      </c>
      <c r="AA199" s="185"/>
    </row>
    <row r="200" spans="1:256"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6"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6"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6" customFormat="1" ht="12.75" hidden="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6" customFormat="1" ht="12.75" hidden="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6" customFormat="1" ht="12.75" hidden="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6" customFormat="1" ht="12.75" hidden="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6" customFormat="1" ht="12.75" hidden="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6" customFormat="1" ht="12.75" hidden="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BJ17:BJ19"/>
    <mergeCell ref="BK17:BK19"/>
    <mergeCell ref="BE20:BF20"/>
    <mergeCell ref="AW17:AW19"/>
    <mergeCell ref="BE17:BG17"/>
    <mergeCell ref="BH17:BH19"/>
    <mergeCell ref="BI17:BI19"/>
    <mergeCell ref="E9:F9"/>
    <mergeCell ref="T1:AC1"/>
    <mergeCell ref="T2:AG2"/>
    <mergeCell ref="B3:M4"/>
    <mergeCell ref="N4:R4"/>
    <mergeCell ref="N2:P2"/>
    <mergeCell ref="N3:P3"/>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G13:G15"/>
    <mergeCell ref="D18:G19"/>
    <mergeCell ref="H18:H19"/>
    <mergeCell ref="I18:I19"/>
    <mergeCell ref="J18:J19"/>
    <mergeCell ref="C13:F15"/>
    <mergeCell ref="AV18:AV19"/>
    <mergeCell ref="AJ18:AJ19"/>
    <mergeCell ref="AJ13:AJ15"/>
    <mergeCell ref="AQ8:AQ19"/>
    <mergeCell ref="AT8:AT19"/>
    <mergeCell ref="AK8:AK19"/>
    <mergeCell ref="AM8:AM19"/>
    <mergeCell ref="AR8:AR19"/>
    <mergeCell ref="AS8:AS19"/>
    <mergeCell ref="AP8:AP16"/>
    <mergeCell ref="AU18:AU19"/>
    <mergeCell ref="U201:AB202"/>
    <mergeCell ref="P16:P17"/>
    <mergeCell ref="K17:M17"/>
    <mergeCell ref="B16:J16"/>
    <mergeCell ref="F196:R198"/>
    <mergeCell ref="Q16:Q18"/>
    <mergeCell ref="N16:N18"/>
    <mergeCell ref="O16:O18"/>
    <mergeCell ref="R16:R19"/>
    <mergeCell ref="K16:M16"/>
  </mergeCells>
  <phoneticPr fontId="4" type="noConversion"/>
  <conditionalFormatting sqref="H21:J194">
    <cfRule type="expression" dxfId="906" priority="2" stopIfTrue="1">
      <formula>($D20=$D21)</formula>
    </cfRule>
  </conditionalFormatting>
  <conditionalFormatting sqref="AC20:AE194 AK20:AK194 AQ20:AR194 U18 X20:Z194">
    <cfRule type="cellIs" dxfId="905" priority="3" stopIfTrue="1" operator="notEqual">
      <formula>U17</formula>
    </cfRule>
  </conditionalFormatting>
  <conditionalFormatting sqref="B20:B194">
    <cfRule type="expression" dxfId="904" priority="4" stopIfTrue="1">
      <formula>($G20="- -")</formula>
    </cfRule>
  </conditionalFormatting>
  <conditionalFormatting sqref="BI10:BI12 BF11:BF12">
    <cfRule type="expression" dxfId="903" priority="5" stopIfTrue="1">
      <formula>LEN($AA9)&gt;4</formula>
    </cfRule>
    <cfRule type="expression" dxfId="902" priority="6" stopIfTrue="1">
      <formula>(LEN($C$9)=0)</formula>
    </cfRule>
  </conditionalFormatting>
  <conditionalFormatting sqref="BJ10:BN12">
    <cfRule type="expression" dxfId="901" priority="7" stopIfTrue="1">
      <formula>LEN($AA9)&gt;4</formula>
    </cfRule>
    <cfRule type="expression" dxfId="900" priority="8" stopIfTrue="1">
      <formula>(LEN(E$9)=0)</formula>
    </cfRule>
  </conditionalFormatting>
  <conditionalFormatting sqref="R20:R194">
    <cfRule type="expression" dxfId="899" priority="9" stopIfTrue="1">
      <formula>OR($G20=$G19,$D20=$D19)</formula>
    </cfRule>
    <cfRule type="expression" dxfId="898" priority="10" stopIfTrue="1">
      <formula>"ND($G21&lt;&gt;""- -"",$G21&lt;&gt;TEXT(X21,""Dddd, Mmmm dd, Yyyy""))"</formula>
    </cfRule>
    <cfRule type="expression" dxfId="897" priority="11" stopIfTrue="1">
      <formula>($AI20=1)</formula>
    </cfRule>
  </conditionalFormatting>
  <conditionalFormatting sqref="C20:C194">
    <cfRule type="expression" dxfId="896" priority="12" stopIfTrue="1">
      <formula>($X$16=$X$14)</formula>
    </cfRule>
    <cfRule type="expression" dxfId="895" priority="13" stopIfTrue="1">
      <formula>($AV20=1)</formula>
    </cfRule>
    <cfRule type="expression" dxfId="894" priority="14" stopIfTrue="1">
      <formula>AND(D20=1+D19,G20=X20)</formula>
    </cfRule>
  </conditionalFormatting>
  <conditionalFormatting sqref="D20">
    <cfRule type="expression" dxfId="893" priority="15" stopIfTrue="1">
      <formula>OR($G20=$G19,$D20=$D19)</formula>
    </cfRule>
    <cfRule type="expression" dxfId="892" priority="16" stopIfTrue="1">
      <formula>AND($G20&lt;&gt;"- -",$G20&lt;&gt;$Y20)</formula>
    </cfRule>
    <cfRule type="expression" dxfId="891" priority="17" stopIfTrue="1">
      <formula>($AI20=1)</formula>
    </cfRule>
  </conditionalFormatting>
  <conditionalFormatting sqref="E20:G20">
    <cfRule type="expression" dxfId="890" priority="18" stopIfTrue="1">
      <formula>OR($G20=$G19,$D20=$D19)</formula>
    </cfRule>
    <cfRule type="expression" dxfId="889" priority="19" stopIfTrue="1">
      <formula>AND($G20&lt;&gt;"- -",$G20&lt;&gt;$Y20)</formula>
    </cfRule>
    <cfRule type="expression" dxfId="888" priority="20" stopIfTrue="1">
      <formula>($AI20+$AX20&gt;0)</formula>
    </cfRule>
  </conditionalFormatting>
  <conditionalFormatting sqref="V5:V7 U6:U7 J6">
    <cfRule type="expression" dxfId="887" priority="21" stopIfTrue="1">
      <formula>OR($AC$7,$AC$6,#REF!)</formula>
    </cfRule>
  </conditionalFormatting>
  <conditionalFormatting sqref="U5">
    <cfRule type="expression" dxfId="886" priority="22" stopIfTrue="1">
      <formula>OR($AC$7,$AC$6)</formula>
    </cfRule>
  </conditionalFormatting>
  <conditionalFormatting sqref="V19">
    <cfRule type="cellIs" dxfId="885" priority="23" stopIfTrue="1" operator="equal">
      <formula>1</formula>
    </cfRule>
  </conditionalFormatting>
  <conditionalFormatting sqref="BJ13:BN13 R16:R17">
    <cfRule type="cellIs" dxfId="884" priority="24" stopIfTrue="1" operator="equal">
      <formula>0</formula>
    </cfRule>
  </conditionalFormatting>
  <conditionalFormatting sqref="AP20:AP194">
    <cfRule type="cellIs" dxfId="883" priority="25" stopIfTrue="1" operator="lessThan">
      <formula>999</formula>
    </cfRule>
  </conditionalFormatting>
  <conditionalFormatting sqref="BE19:BF19 K18:L18">
    <cfRule type="expression" dxfId="882" priority="26" stopIfTrue="1">
      <formula>($K$19=$AL$7)</formula>
    </cfRule>
  </conditionalFormatting>
  <conditionalFormatting sqref="BE20:BF20">
    <cfRule type="expression" dxfId="881" priority="27" stopIfTrue="1">
      <formula>($K$19=$AL$7)</formula>
    </cfRule>
  </conditionalFormatting>
  <conditionalFormatting sqref="AB7">
    <cfRule type="expression" dxfId="880" priority="28" stopIfTrue="1">
      <formula>$AC$7</formula>
    </cfRule>
  </conditionalFormatting>
  <conditionalFormatting sqref="AB6">
    <cfRule type="expression" dxfId="879" priority="29" stopIfTrue="1">
      <formula>$AC$6</formula>
    </cfRule>
  </conditionalFormatting>
  <conditionalFormatting sqref="AK5:BO6">
    <cfRule type="cellIs" dxfId="878" priority="30" stopIfTrue="1" operator="equal">
      <formula>0</formula>
    </cfRule>
  </conditionalFormatting>
  <conditionalFormatting sqref="AJ16:AJ17 AJ20:AJ194">
    <cfRule type="cellIs" dxfId="877" priority="31" stopIfTrue="1" operator="greaterThan">
      <formula>0</formula>
    </cfRule>
  </conditionalFormatting>
  <conditionalFormatting sqref="AF20:AG194">
    <cfRule type="cellIs" dxfId="876" priority="32" stopIfTrue="1" operator="greaterThan">
      <formula>1</formula>
    </cfRule>
  </conditionalFormatting>
  <conditionalFormatting sqref="AV20:AV194">
    <cfRule type="cellIs" dxfId="875" priority="33" stopIfTrue="1" operator="equal">
      <formula>1</formula>
    </cfRule>
  </conditionalFormatting>
  <conditionalFormatting sqref="AU20:AU194">
    <cfRule type="expression" dxfId="874" priority="34" stopIfTrue="1">
      <formula>LEN(AU20)&gt;2</formula>
    </cfRule>
  </conditionalFormatting>
  <conditionalFormatting sqref="AK2:BO2">
    <cfRule type="cellIs" dxfId="873" priority="35" stopIfTrue="1" operator="equal">
      <formula>0</formula>
    </cfRule>
  </conditionalFormatting>
  <conditionalFormatting sqref="D18:G19">
    <cfRule type="expression" dxfId="872" priority="36" stopIfTrue="1">
      <formula>($AB$16&lt;2)</formula>
    </cfRule>
  </conditionalFormatting>
  <conditionalFormatting sqref="B18">
    <cfRule type="expression" dxfId="871" priority="37" stopIfTrue="1">
      <formula>(B18&gt;DATE(2000+$Y$2,$AA$21+1,1)-DATE(2000+$Y$2,$AA$21,1))</formula>
    </cfRule>
  </conditionalFormatting>
  <conditionalFormatting sqref="U201:AB201">
    <cfRule type="expression" dxfId="870" priority="38" stopIfTrue="1">
      <formula>(LEN($X$11)&gt;4)</formula>
    </cfRule>
  </conditionalFormatting>
  <conditionalFormatting sqref="N19:Q19 BH20:BK20">
    <cfRule type="cellIs" dxfId="869" priority="39" stopIfTrue="1" operator="equal">
      <formula>0</formula>
    </cfRule>
    <cfRule type="expression" dxfId="868" priority="40" stopIfTrue="1">
      <formula>($AJ$2=$AF$5)</formula>
    </cfRule>
  </conditionalFormatting>
  <conditionalFormatting sqref="M19 BG20">
    <cfRule type="cellIs" dxfId="867" priority="41" stopIfTrue="1" operator="equal">
      <formula>0</formula>
    </cfRule>
    <cfRule type="expression" dxfId="866" priority="42" stopIfTrue="1">
      <formula>($AJ$2=$AF$5)</formula>
    </cfRule>
  </conditionalFormatting>
  <conditionalFormatting sqref="C17">
    <cfRule type="cellIs" dxfId="865" priority="43" stopIfTrue="1" operator="equal">
      <formula>"X"</formula>
    </cfRule>
  </conditionalFormatting>
  <conditionalFormatting sqref="B16:J16">
    <cfRule type="expression" dxfId="864" priority="44" stopIfTrue="1">
      <formula>AND($AJ$2=$AF$5,$X$16=$X$13)</formula>
    </cfRule>
  </conditionalFormatting>
  <conditionalFormatting sqref="AW20:AW194">
    <cfRule type="cellIs" dxfId="863" priority="45" stopIfTrue="1" operator="equal">
      <formula>0</formula>
    </cfRule>
  </conditionalFormatting>
  <conditionalFormatting sqref="AB20:AB194">
    <cfRule type="cellIs" dxfId="862" priority="46" stopIfTrue="1" operator="greaterThan">
      <formula>0</formula>
    </cfRule>
    <cfRule type="cellIs" dxfId="861" priority="47" stopIfTrue="1" operator="lessThan">
      <formula>0</formula>
    </cfRule>
  </conditionalFormatting>
  <conditionalFormatting sqref="J7">
    <cfRule type="cellIs" dxfId="860" priority="48" stopIfTrue="1" operator="lessThan">
      <formula>0</formula>
    </cfRule>
  </conditionalFormatting>
  <conditionalFormatting sqref="N20:Q194">
    <cfRule type="expression" dxfId="859" priority="49" stopIfTrue="1">
      <formula>OR($AW20=0,$AV20=1,$AG20=99,$AJ$2=$AF$5)</formula>
    </cfRule>
  </conditionalFormatting>
  <conditionalFormatting sqref="M20:M194">
    <cfRule type="expression" dxfId="858" priority="50" stopIfTrue="1">
      <formula>OR($AJ$2=$AF$5,$AW20=0,$AV20=1,$AG20=99)</formula>
    </cfRule>
    <cfRule type="cellIs" dxfId="857" priority="51" stopIfTrue="1" operator="lessThan">
      <formula>0</formula>
    </cfRule>
    <cfRule type="expression" dxfId="856" priority="52" stopIfTrue="1">
      <formula>($D19=$D20)</formula>
    </cfRule>
  </conditionalFormatting>
  <conditionalFormatting sqref="BM20:BN194">
    <cfRule type="cellIs" dxfId="855" priority="53" stopIfTrue="1" operator="notEqual">
      <formula>1</formula>
    </cfRule>
  </conditionalFormatting>
  <conditionalFormatting sqref="L39:L194">
    <cfRule type="expression" dxfId="854" priority="54" stopIfTrue="1">
      <formula>OR($AJ$2=$AF$5,$AW39=0,$AV39=1,$AG39=99)</formula>
    </cfRule>
    <cfRule type="expression" dxfId="853" priority="55" stopIfTrue="1">
      <formula>AND(ISNUMBER(L39),OR(AND(L39&lt;K38,B39&gt;1),K39&gt;L39,$BN39&lt;&gt;1))</formula>
    </cfRule>
  </conditionalFormatting>
  <conditionalFormatting sqref="K39:K194">
    <cfRule type="expression" dxfId="852" priority="56" stopIfTrue="1">
      <formula>OR($AJ$2=$AF$5,$AW39=0,$AV39=1,$AG39=99)</formula>
    </cfRule>
    <cfRule type="expression" dxfId="851" priority="57" stopIfTrue="1">
      <formula>AND(ISNUMBER(K39),OR(K39&lt;L38,K39&gt;L39,$BM39&lt;&gt;1))</formula>
    </cfRule>
  </conditionalFormatting>
  <conditionalFormatting sqref="B13:B15">
    <cfRule type="expression" dxfId="850" priority="58" stopIfTrue="1">
      <formula>AND($AJ$2=$AF$5,$X$16=$X$13)</formula>
    </cfRule>
  </conditionalFormatting>
  <conditionalFormatting sqref="D21:D194">
    <cfRule type="expression" dxfId="849" priority="59" stopIfTrue="1">
      <formula>OR($G21=$G20,$D21=$D20)</formula>
    </cfRule>
    <cfRule type="expression" dxfId="848" priority="60" stopIfTrue="1">
      <formula>AND($G21&lt;&gt;"- -",$G21&lt;&gt;$Y21)</formula>
    </cfRule>
    <cfRule type="expression" dxfId="847" priority="61" stopIfTrue="1">
      <formula>($AI21=1)</formula>
    </cfRule>
  </conditionalFormatting>
  <conditionalFormatting sqref="E21:G194">
    <cfRule type="expression" dxfId="846" priority="62" stopIfTrue="1">
      <formula>OR($G21=$G20,$D21=$D20)</formula>
    </cfRule>
    <cfRule type="expression" dxfId="845" priority="63" stopIfTrue="1">
      <formula>AND($G21&lt;&gt;"- -",$G21&lt;&gt;$Y21)</formula>
    </cfRule>
    <cfRule type="expression" dxfId="844" priority="64" stopIfTrue="1">
      <formula>($AI21+$AX21&gt;0)</formula>
    </cfRule>
  </conditionalFormatting>
  <conditionalFormatting sqref="L20:L38">
    <cfRule type="expression" dxfId="843" priority="65" stopIfTrue="1">
      <formula>OR($AJ$2=$AF$5,$AW20=0,$AV20=1,$AG20=99)</formula>
    </cfRule>
    <cfRule type="expression" dxfId="842" priority="66" stopIfTrue="1">
      <formula>AND(ISNUMBER(L20),OR(AND(L20&lt;K19,B20&gt;1),K20&gt;L20))</formula>
    </cfRule>
  </conditionalFormatting>
  <conditionalFormatting sqref="K20:K38">
    <cfRule type="expression" dxfId="841" priority="67" stopIfTrue="1">
      <formula>OR($AJ$2=$AF$5,$AW20=0,$AV20=1,$AG20=99)</formula>
    </cfRule>
    <cfRule type="expression" dxfId="840" priority="68" stopIfTrue="1">
      <formula>AND(ISNUMBER(K20),ISNUMBER(L20),OR(K20&lt;L19,K20&gt;L20))</formula>
    </cfRule>
  </conditionalFormatting>
  <conditionalFormatting sqref="C9:J9">
    <cfRule type="expression" dxfId="839" priority="69" stopIfTrue="1">
      <formula>AND(ISNUMBER(C$9),ISNUMBER(C10),(C$9&gt;C$10))</formula>
    </cfRule>
  </conditionalFormatting>
  <conditionalFormatting sqref="E8:F8">
    <cfRule type="expression" dxfId="838" priority="70" stopIfTrue="1">
      <formula>(BJ$13&gt;0)</formula>
    </cfRule>
    <cfRule type="expression" dxfId="837" priority="71" stopIfTrue="1">
      <formula>AND(ISNUMBER(E$9),ISNUMBER(E10),(E$9&gt;E$10))</formula>
    </cfRule>
  </conditionalFormatting>
  <conditionalFormatting sqref="G8:J8">
    <cfRule type="expression" dxfId="836" priority="72" stopIfTrue="1">
      <formula>(BK$13&gt;0)</formula>
    </cfRule>
    <cfRule type="expression" dxfId="835" priority="73" stopIfTrue="1">
      <formula>AND(ISNUMBER(G$9),ISNUMBER(G10),(G$9&gt;G$10))</formula>
    </cfRule>
  </conditionalFormatting>
  <conditionalFormatting sqref="H6:I7">
    <cfRule type="expression" dxfId="834" priority="74" stopIfTrue="1">
      <formula>AND(ISNUMBER($H$7),$H$7&lt;$I$7)</formula>
    </cfRule>
  </conditionalFormatting>
  <conditionalFormatting sqref="C10:J10">
    <cfRule type="expression" dxfId="833" priority="75" stopIfTrue="1">
      <formula>AND(ISNUMBER(C$9),ISNUMBER(C10),(C$9&gt;C$10))</formula>
    </cfRule>
  </conditionalFormatting>
  <conditionalFormatting sqref="C10:D10">
    <cfRule type="expression" dxfId="832" priority="1" stopIfTrue="1">
      <formula>AND(ISNUMBER(C$9),ISNUMBER(C11),(C$9&gt;C$10))</formula>
    </cfRule>
  </conditionalFormatting>
  <hyperlinks>
    <hyperlink ref="Q2" r:id="rId1"/>
    <hyperlink ref="Q3" r:id="rId2"/>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C:\Users\ABLACK~1\AppData\Local\Temp\notesF3B52A\[pwc-electronic-car-log-2016-02-en.xlsx]02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29</v>
      </c>
      <c r="BO4" s="334">
        <f t="shared" ca="1" si="0"/>
        <v>29</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February,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February</v>
      </c>
      <c r="AF5" s="196">
        <f ca="1">DATE(AE7,AD6+1,1)-DATE(AE7,AD6,1)</f>
        <v>29</v>
      </c>
      <c r="AG5" s="241" t="str">
        <f ca="1">'NTS ONLY_set_year'!E104&amp;$AF$5&amp;'NTS ONLY_set_year'!E7</f>
        <v>◄ ◄ ◄ Only 29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29</v>
      </c>
      <c r="V6" s="342" t="str">
        <f>'NTS ONLY_set_year'!E53</f>
        <v>Days vehicle is available for personal use</v>
      </c>
      <c r="W6" s="343"/>
      <c r="X6" s="343"/>
      <c r="Y6" s="343"/>
      <c r="Z6" s="343"/>
      <c r="AA6" s="344">
        <f>$D$7</f>
        <v>0</v>
      </c>
      <c r="AB6" s="201"/>
      <c r="AC6" s="202"/>
      <c r="AD6" s="345">
        <f ca="1">MATCH(AD4,'Annual Summary_Sommaire annuel'!$Y$24:$Y$35,0)</f>
        <v>2</v>
      </c>
      <c r="AE6" s="204" t="str">
        <f ca="1">TEXT(DATE($AE$7,$AD$6,1),"Mmmm, YYYY")</f>
        <v>February, 2016</v>
      </c>
      <c r="AF6" s="205">
        <f ca="1">$AF$5</f>
        <v>29</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29</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42400</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695"/>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29</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29</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February,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February</v>
      </c>
      <c r="V18" s="652" t="str">
        <f ca="1">AE6</f>
        <v>February,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February</v>
      </c>
      <c r="V19" s="652" t="str">
        <f ca="1">U19&amp;" "&amp;Year_four_digits</f>
        <v>February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Mon. February 1, 2016</v>
      </c>
      <c r="H20" s="691"/>
      <c r="I20" s="692"/>
      <c r="J20" s="69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February</v>
      </c>
      <c r="V20" s="179"/>
      <c r="W20" s="179"/>
      <c r="X20" s="430">
        <f ca="1">$AE$8+D20</f>
        <v>42401</v>
      </c>
      <c r="Y20" s="568" t="str">
        <f ca="1">IF(Y14="f",T20&amp;". "&amp;" "&amp;R20&amp;" "&amp;U20&amp;" "&amp;$AE$7,T20&amp;". "&amp;U20&amp;" "&amp;R20&amp;", "&amp;$AE$7)</f>
        <v>Mon. February 1, 2016</v>
      </c>
      <c r="Z20" s="431">
        <f t="shared" ref="Z20:Z83" ca="1" si="4">MIN(R20,$AF$5)</f>
        <v>1</v>
      </c>
      <c r="AA20" s="432">
        <f t="shared" ref="AA20:AA83" ca="1" si="5">$AD$6</f>
        <v>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29</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694"/>
      <c r="I21" s="23"/>
      <c r="J21" s="697"/>
      <c r="K21" s="38"/>
      <c r="L21" s="39"/>
      <c r="M21" s="37" t="str">
        <f t="shared" si="3"/>
        <v/>
      </c>
      <c r="N21" s="27"/>
      <c r="O21" s="698"/>
      <c r="P21" s="29"/>
      <c r="Q21" s="28"/>
      <c r="R21" s="26" t="str">
        <f t="shared" ref="R21:R84" si="12">IF(ISBLANK(D21),"",D21)</f>
        <v/>
      </c>
      <c r="S21" s="62"/>
      <c r="T21" s="179" t="str">
        <f ca="1">INDEX('NTS ONLY_set_year'!E:E,MATCH(TEXT($X21,"Ddd"),'NTS ONLY_set_year'!C:C,0))</f>
        <v>Sun</v>
      </c>
      <c r="U21" s="249" t="str">
        <f t="shared" ref="U21:U84" ca="1" si="13">$U$19</f>
        <v>February</v>
      </c>
      <c r="V21" s="184"/>
      <c r="W21" s="179"/>
      <c r="X21" s="430">
        <f ca="1">$AE$8+D21</f>
        <v>42400</v>
      </c>
      <c r="Y21" s="568" t="str">
        <f t="shared" ref="Y21:Y84" ca="1" si="14">IF(Y15="f",T21&amp;". "&amp;" "&amp;R21&amp;" "&amp;U21&amp;" "&amp;$AE$7,T21&amp;". "&amp;U21&amp;" "&amp;R21&amp;", "&amp;$AE$7)</f>
        <v>Sun. February , 2016</v>
      </c>
      <c r="Z21" s="431">
        <f t="shared" ca="1" si="4"/>
        <v>29</v>
      </c>
      <c r="AA21" s="432">
        <f t="shared" ca="1" si="5"/>
        <v>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696"/>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February</v>
      </c>
      <c r="V22" s="184"/>
      <c r="W22" s="179"/>
      <c r="X22" s="430">
        <f t="shared" ref="X22:X85" ca="1" si="17">$AE$8+D22</f>
        <v>42400</v>
      </c>
      <c r="Y22" s="568" t="str">
        <f t="shared" ca="1" si="14"/>
        <v>Sun. February , 2016</v>
      </c>
      <c r="Z22" s="431">
        <f t="shared" ca="1" si="4"/>
        <v>29</v>
      </c>
      <c r="AA22" s="432">
        <f t="shared" ca="1" si="5"/>
        <v>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694"/>
      <c r="I23" s="23"/>
      <c r="J23" s="697"/>
      <c r="K23" s="38"/>
      <c r="L23" s="39"/>
      <c r="M23" s="37" t="str">
        <f t="shared" si="3"/>
        <v/>
      </c>
      <c r="N23" s="27"/>
      <c r="O23" s="28"/>
      <c r="P23" s="29"/>
      <c r="Q23" s="28"/>
      <c r="R23" s="26" t="str">
        <f t="shared" si="12"/>
        <v/>
      </c>
      <c r="S23" s="62"/>
      <c r="T23" s="179" t="str">
        <f ca="1">INDEX('NTS ONLY_set_year'!E:E,MATCH(TEXT($X23,"Ddd"),'NTS ONLY_set_year'!C:C,0))</f>
        <v>Sun</v>
      </c>
      <c r="U23" s="249" t="str">
        <f t="shared" ca="1" si="13"/>
        <v>February</v>
      </c>
      <c r="V23" s="184"/>
      <c r="W23" s="179"/>
      <c r="X23" s="430">
        <f t="shared" ca="1" si="17"/>
        <v>42400</v>
      </c>
      <c r="Y23" s="568" t="str">
        <f t="shared" ca="1" si="14"/>
        <v>Sun. February , 2016</v>
      </c>
      <c r="Z23" s="431">
        <f t="shared" ca="1" si="4"/>
        <v>29</v>
      </c>
      <c r="AA23" s="432">
        <f t="shared" ca="1" si="5"/>
        <v>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February</v>
      </c>
      <c r="V24" s="184"/>
      <c r="W24" s="179"/>
      <c r="X24" s="430">
        <f t="shared" ca="1" si="17"/>
        <v>42400</v>
      </c>
      <c r="Y24" s="568" t="str">
        <f t="shared" ca="1" si="14"/>
        <v>Sun. February , 2016</v>
      </c>
      <c r="Z24" s="431">
        <f t="shared" ca="1" si="4"/>
        <v>29</v>
      </c>
      <c r="AA24" s="432">
        <f t="shared" ca="1" si="5"/>
        <v>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February</v>
      </c>
      <c r="V25" s="184"/>
      <c r="W25" s="179"/>
      <c r="X25" s="430">
        <f t="shared" ca="1" si="17"/>
        <v>42400</v>
      </c>
      <c r="Y25" s="568" t="str">
        <f t="shared" ca="1" si="14"/>
        <v>Sun. February , 2016</v>
      </c>
      <c r="Z25" s="431">
        <f t="shared" ca="1" si="4"/>
        <v>29</v>
      </c>
      <c r="AA25" s="432">
        <f t="shared" ca="1" si="5"/>
        <v>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February</v>
      </c>
      <c r="V26" s="184"/>
      <c r="W26" s="179"/>
      <c r="X26" s="430">
        <f t="shared" ca="1" si="17"/>
        <v>42400</v>
      </c>
      <c r="Y26" s="568" t="str">
        <f t="shared" ca="1" si="14"/>
        <v>Sun. February , 2016</v>
      </c>
      <c r="Z26" s="431">
        <f t="shared" ca="1" si="4"/>
        <v>29</v>
      </c>
      <c r="AA26" s="432">
        <f t="shared" ca="1" si="5"/>
        <v>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699"/>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February</v>
      </c>
      <c r="V27" s="184"/>
      <c r="W27" s="179"/>
      <c r="X27" s="430">
        <f t="shared" ca="1" si="17"/>
        <v>42400</v>
      </c>
      <c r="Y27" s="568" t="str">
        <f t="shared" ca="1" si="14"/>
        <v>Sun. February , 2016</v>
      </c>
      <c r="Z27" s="431">
        <f t="shared" ca="1" si="4"/>
        <v>29</v>
      </c>
      <c r="AA27" s="432">
        <f t="shared" ca="1" si="5"/>
        <v>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699"/>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February</v>
      </c>
      <c r="V28" s="184"/>
      <c r="W28" s="179"/>
      <c r="X28" s="430">
        <f t="shared" ca="1" si="17"/>
        <v>42400</v>
      </c>
      <c r="Y28" s="568" t="str">
        <f t="shared" ca="1" si="14"/>
        <v>Sun. February , 2016</v>
      </c>
      <c r="Z28" s="431">
        <f t="shared" ca="1" si="4"/>
        <v>29</v>
      </c>
      <c r="AA28" s="432">
        <f t="shared" ca="1" si="5"/>
        <v>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699"/>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February</v>
      </c>
      <c r="V29" s="184"/>
      <c r="W29" s="179"/>
      <c r="X29" s="430">
        <f t="shared" ca="1" si="17"/>
        <v>42400</v>
      </c>
      <c r="Y29" s="568" t="str">
        <f t="shared" ca="1" si="14"/>
        <v>Sun. February , 2016</v>
      </c>
      <c r="Z29" s="431">
        <f t="shared" ca="1" si="4"/>
        <v>29</v>
      </c>
      <c r="AA29" s="432">
        <f t="shared" ca="1" si="5"/>
        <v>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699"/>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February</v>
      </c>
      <c r="V30" s="184"/>
      <c r="W30" s="179"/>
      <c r="X30" s="430">
        <f t="shared" ca="1" si="17"/>
        <v>42400</v>
      </c>
      <c r="Y30" s="568" t="str">
        <f t="shared" ca="1" si="14"/>
        <v>Sun. February , 2016</v>
      </c>
      <c r="Z30" s="431">
        <f t="shared" ca="1" si="4"/>
        <v>29</v>
      </c>
      <c r="AA30" s="432">
        <f t="shared" ca="1" si="5"/>
        <v>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699"/>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February</v>
      </c>
      <c r="V31" s="184"/>
      <c r="W31" s="179"/>
      <c r="X31" s="430">
        <f t="shared" ca="1" si="17"/>
        <v>42400</v>
      </c>
      <c r="Y31" s="568" t="str">
        <f t="shared" ca="1" si="14"/>
        <v>Sun. February , 2016</v>
      </c>
      <c r="Z31" s="431">
        <f t="shared" ca="1" si="4"/>
        <v>29</v>
      </c>
      <c r="AA31" s="432">
        <f t="shared" ca="1" si="5"/>
        <v>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699"/>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February</v>
      </c>
      <c r="V32" s="184"/>
      <c r="W32" s="179"/>
      <c r="X32" s="430">
        <f t="shared" ca="1" si="17"/>
        <v>42400</v>
      </c>
      <c r="Y32" s="568" t="str">
        <f t="shared" ca="1" si="14"/>
        <v>Sun. February , 2016</v>
      </c>
      <c r="Z32" s="431">
        <f t="shared" ca="1" si="4"/>
        <v>29</v>
      </c>
      <c r="AA32" s="432">
        <f t="shared" ca="1" si="5"/>
        <v>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699"/>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February</v>
      </c>
      <c r="V33" s="184"/>
      <c r="W33" s="179"/>
      <c r="X33" s="430">
        <f t="shared" ca="1" si="17"/>
        <v>42400</v>
      </c>
      <c r="Y33" s="568" t="str">
        <f t="shared" ca="1" si="14"/>
        <v>Sun. February , 2016</v>
      </c>
      <c r="Z33" s="431">
        <f t="shared" ca="1" si="4"/>
        <v>29</v>
      </c>
      <c r="AA33" s="432">
        <f t="shared" ca="1" si="5"/>
        <v>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699"/>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February</v>
      </c>
      <c r="V34" s="184"/>
      <c r="W34" s="179"/>
      <c r="X34" s="430">
        <f t="shared" ca="1" si="17"/>
        <v>42400</v>
      </c>
      <c r="Y34" s="568" t="str">
        <f t="shared" ca="1" si="14"/>
        <v>Sun. February , 2016</v>
      </c>
      <c r="Z34" s="431">
        <f t="shared" ca="1" si="4"/>
        <v>29</v>
      </c>
      <c r="AA34" s="432">
        <f t="shared" ca="1" si="5"/>
        <v>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699"/>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February</v>
      </c>
      <c r="V35" s="184"/>
      <c r="W35" s="179"/>
      <c r="X35" s="430">
        <f t="shared" ca="1" si="17"/>
        <v>42400</v>
      </c>
      <c r="Y35" s="568" t="str">
        <f t="shared" ca="1" si="14"/>
        <v>Sun. February , 2016</v>
      </c>
      <c r="Z35" s="431">
        <f t="shared" ca="1" si="4"/>
        <v>29</v>
      </c>
      <c r="AA35" s="432">
        <f t="shared" ca="1" si="5"/>
        <v>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699"/>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February</v>
      </c>
      <c r="V36" s="184"/>
      <c r="W36" s="179"/>
      <c r="X36" s="430">
        <f t="shared" ca="1" si="17"/>
        <v>42400</v>
      </c>
      <c r="Y36" s="568" t="str">
        <f t="shared" ca="1" si="14"/>
        <v>Sun. February , 2016</v>
      </c>
      <c r="Z36" s="431">
        <f t="shared" ca="1" si="4"/>
        <v>29</v>
      </c>
      <c r="AA36" s="432">
        <f t="shared" ca="1" si="5"/>
        <v>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699"/>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February</v>
      </c>
      <c r="V37" s="184"/>
      <c r="W37" s="179"/>
      <c r="X37" s="430">
        <f t="shared" ca="1" si="17"/>
        <v>42400</v>
      </c>
      <c r="Y37" s="568" t="str">
        <f t="shared" ca="1" si="14"/>
        <v>Sun. February , 2016</v>
      </c>
      <c r="Z37" s="431">
        <f t="shared" ca="1" si="4"/>
        <v>29</v>
      </c>
      <c r="AA37" s="432">
        <f t="shared" ca="1" si="5"/>
        <v>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699"/>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February</v>
      </c>
      <c r="V38" s="184"/>
      <c r="W38" s="179"/>
      <c r="X38" s="430">
        <f t="shared" ca="1" si="17"/>
        <v>42400</v>
      </c>
      <c r="Y38" s="568" t="str">
        <f t="shared" ca="1" si="14"/>
        <v>Sun. February , 2016</v>
      </c>
      <c r="Z38" s="431">
        <f t="shared" ca="1" si="4"/>
        <v>29</v>
      </c>
      <c r="AA38" s="432">
        <f t="shared" ca="1" si="5"/>
        <v>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699"/>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February</v>
      </c>
      <c r="V39" s="184"/>
      <c r="W39" s="179"/>
      <c r="X39" s="430">
        <f t="shared" ca="1" si="17"/>
        <v>42400</v>
      </c>
      <c r="Y39" s="568" t="str">
        <f t="shared" ca="1" si="14"/>
        <v>Sun. February , 2016</v>
      </c>
      <c r="Z39" s="431">
        <f t="shared" ca="1" si="4"/>
        <v>29</v>
      </c>
      <c r="AA39" s="432">
        <f t="shared" ca="1" si="5"/>
        <v>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699"/>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February</v>
      </c>
      <c r="V40" s="184"/>
      <c r="W40" s="179"/>
      <c r="X40" s="430">
        <f t="shared" ca="1" si="17"/>
        <v>42400</v>
      </c>
      <c r="Y40" s="568" t="str">
        <f t="shared" ca="1" si="14"/>
        <v>Sun. February , 2016</v>
      </c>
      <c r="Z40" s="431">
        <f t="shared" ca="1" si="4"/>
        <v>29</v>
      </c>
      <c r="AA40" s="432">
        <f t="shared" ca="1" si="5"/>
        <v>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699"/>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February</v>
      </c>
      <c r="V41" s="184"/>
      <c r="W41" s="179"/>
      <c r="X41" s="430">
        <f t="shared" ca="1" si="17"/>
        <v>42400</v>
      </c>
      <c r="Y41" s="568" t="str">
        <f t="shared" ca="1" si="14"/>
        <v>Sun. February , 2016</v>
      </c>
      <c r="Z41" s="431">
        <f t="shared" ca="1" si="4"/>
        <v>29</v>
      </c>
      <c r="AA41" s="432">
        <f t="shared" ca="1" si="5"/>
        <v>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699"/>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February</v>
      </c>
      <c r="V42" s="184"/>
      <c r="W42" s="179"/>
      <c r="X42" s="430">
        <f t="shared" ca="1" si="17"/>
        <v>42400</v>
      </c>
      <c r="Y42" s="568" t="str">
        <f t="shared" ca="1" si="14"/>
        <v>Sun. February , 2016</v>
      </c>
      <c r="Z42" s="431">
        <f t="shared" ca="1" si="4"/>
        <v>29</v>
      </c>
      <c r="AA42" s="432">
        <f t="shared" ca="1" si="5"/>
        <v>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699"/>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February</v>
      </c>
      <c r="V43" s="184"/>
      <c r="W43" s="179"/>
      <c r="X43" s="430">
        <f t="shared" ca="1" si="17"/>
        <v>42400</v>
      </c>
      <c r="Y43" s="568" t="str">
        <f t="shared" ca="1" si="14"/>
        <v>Sun. February , 2016</v>
      </c>
      <c r="Z43" s="431">
        <f t="shared" ca="1" si="4"/>
        <v>29</v>
      </c>
      <c r="AA43" s="432">
        <f t="shared" ca="1" si="5"/>
        <v>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699"/>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February</v>
      </c>
      <c r="V44" s="184"/>
      <c r="W44" s="179"/>
      <c r="X44" s="430">
        <f t="shared" ca="1" si="17"/>
        <v>42400</v>
      </c>
      <c r="Y44" s="568" t="str">
        <f t="shared" ca="1" si="14"/>
        <v>Sun. February , 2016</v>
      </c>
      <c r="Z44" s="431">
        <f t="shared" ca="1" si="4"/>
        <v>29</v>
      </c>
      <c r="AA44" s="432">
        <f t="shared" ca="1" si="5"/>
        <v>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699"/>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February</v>
      </c>
      <c r="V45" s="184"/>
      <c r="W45" s="179"/>
      <c r="X45" s="430">
        <f t="shared" ca="1" si="17"/>
        <v>42400</v>
      </c>
      <c r="Y45" s="568" t="str">
        <f t="shared" ca="1" si="14"/>
        <v>Sun. February , 2016</v>
      </c>
      <c r="Z45" s="431">
        <f t="shared" ca="1" si="4"/>
        <v>29</v>
      </c>
      <c r="AA45" s="432">
        <f t="shared" ca="1" si="5"/>
        <v>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699"/>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February</v>
      </c>
      <c r="V46" s="184"/>
      <c r="W46" s="179"/>
      <c r="X46" s="430">
        <f t="shared" ca="1" si="17"/>
        <v>42400</v>
      </c>
      <c r="Y46" s="568" t="str">
        <f t="shared" ca="1" si="14"/>
        <v>Sun. February , 2016</v>
      </c>
      <c r="Z46" s="431">
        <f t="shared" ca="1" si="4"/>
        <v>29</v>
      </c>
      <c r="AA46" s="432">
        <f t="shared" ca="1" si="5"/>
        <v>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699"/>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February</v>
      </c>
      <c r="V47" s="184"/>
      <c r="W47" s="179"/>
      <c r="X47" s="430">
        <f t="shared" ca="1" si="17"/>
        <v>42400</v>
      </c>
      <c r="Y47" s="568" t="str">
        <f t="shared" ca="1" si="14"/>
        <v>Sun. February , 2016</v>
      </c>
      <c r="Z47" s="431">
        <f t="shared" ca="1" si="4"/>
        <v>29</v>
      </c>
      <c r="AA47" s="432">
        <f t="shared" ca="1" si="5"/>
        <v>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699"/>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February</v>
      </c>
      <c r="V48" s="184"/>
      <c r="W48" s="179"/>
      <c r="X48" s="430">
        <f t="shared" ca="1" si="17"/>
        <v>42400</v>
      </c>
      <c r="Y48" s="568" t="str">
        <f t="shared" ca="1" si="14"/>
        <v>Sun. February , 2016</v>
      </c>
      <c r="Z48" s="431">
        <f t="shared" ca="1" si="4"/>
        <v>29</v>
      </c>
      <c r="AA48" s="432">
        <f t="shared" ca="1" si="5"/>
        <v>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699"/>
      <c r="E49" s="121"/>
      <c r="F49" s="121"/>
      <c r="G49" s="121" t="str">
        <f ca="1">IF(ISBLANK(D49),IF(AND(ISNUMBER(D48),D48&lt;$AF$5),'NTS ONLY_set_year'!$E$62,"- -"),IF(D49&gt;$AF$5,$AG$5,IF(D49&gt;D48+1,$AG$6,IF(D49&lt;D48,$AG$7,Y49))))</f>
        <v>- -</v>
      </c>
      <c r="H49" s="700"/>
      <c r="I49" s="701"/>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February</v>
      </c>
      <c r="V49" s="184"/>
      <c r="W49" s="179"/>
      <c r="X49" s="430">
        <f t="shared" ca="1" si="17"/>
        <v>42400</v>
      </c>
      <c r="Y49" s="568" t="str">
        <f t="shared" ca="1" si="14"/>
        <v>Sun. February , 2016</v>
      </c>
      <c r="Z49" s="431">
        <f t="shared" ca="1" si="4"/>
        <v>29</v>
      </c>
      <c r="AA49" s="432">
        <f t="shared" ca="1" si="5"/>
        <v>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February</v>
      </c>
      <c r="V50" s="184"/>
      <c r="W50" s="179"/>
      <c r="X50" s="430">
        <f t="shared" ca="1" si="17"/>
        <v>42400</v>
      </c>
      <c r="Y50" s="568" t="str">
        <f t="shared" ca="1" si="14"/>
        <v>Sun. February , 2016</v>
      </c>
      <c r="Z50" s="431">
        <f t="shared" ca="1" si="4"/>
        <v>29</v>
      </c>
      <c r="AA50" s="432">
        <f t="shared" ca="1" si="5"/>
        <v>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February</v>
      </c>
      <c r="V51" s="184"/>
      <c r="W51" s="179"/>
      <c r="X51" s="430">
        <f t="shared" ca="1" si="17"/>
        <v>42400</v>
      </c>
      <c r="Y51" s="568" t="str">
        <f t="shared" ca="1" si="14"/>
        <v>Sun. February , 2016</v>
      </c>
      <c r="Z51" s="431">
        <f t="shared" ca="1" si="4"/>
        <v>29</v>
      </c>
      <c r="AA51" s="432">
        <f t="shared" ca="1" si="5"/>
        <v>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February</v>
      </c>
      <c r="V52" s="184"/>
      <c r="W52" s="179"/>
      <c r="X52" s="430">
        <f t="shared" ca="1" si="17"/>
        <v>42400</v>
      </c>
      <c r="Y52" s="568" t="str">
        <f t="shared" ca="1" si="14"/>
        <v>Sun. February , 2016</v>
      </c>
      <c r="Z52" s="431">
        <f t="shared" ca="1" si="4"/>
        <v>29</v>
      </c>
      <c r="AA52" s="432">
        <f t="shared" ca="1" si="5"/>
        <v>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February</v>
      </c>
      <c r="V53" s="184"/>
      <c r="W53" s="179"/>
      <c r="X53" s="430">
        <f t="shared" ca="1" si="17"/>
        <v>42400</v>
      </c>
      <c r="Y53" s="568" t="str">
        <f t="shared" ca="1" si="14"/>
        <v>Sun. February , 2016</v>
      </c>
      <c r="Z53" s="431">
        <f t="shared" ca="1" si="4"/>
        <v>29</v>
      </c>
      <c r="AA53" s="432">
        <f t="shared" ca="1" si="5"/>
        <v>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February</v>
      </c>
      <c r="V54" s="184"/>
      <c r="W54" s="179"/>
      <c r="X54" s="430">
        <f t="shared" ca="1" si="17"/>
        <v>42400</v>
      </c>
      <c r="Y54" s="568" t="str">
        <f t="shared" ca="1" si="14"/>
        <v>Sun. February , 2016</v>
      </c>
      <c r="Z54" s="431">
        <f t="shared" ca="1" si="4"/>
        <v>29</v>
      </c>
      <c r="AA54" s="432">
        <f t="shared" ca="1" si="5"/>
        <v>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February</v>
      </c>
      <c r="V55" s="184"/>
      <c r="W55" s="179"/>
      <c r="X55" s="430">
        <f t="shared" ca="1" si="17"/>
        <v>42400</v>
      </c>
      <c r="Y55" s="568" t="str">
        <f t="shared" ca="1" si="14"/>
        <v>Sun. February , 2016</v>
      </c>
      <c r="Z55" s="431">
        <f t="shared" ca="1" si="4"/>
        <v>29</v>
      </c>
      <c r="AA55" s="432">
        <f t="shared" ca="1" si="5"/>
        <v>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February</v>
      </c>
      <c r="V56" s="184"/>
      <c r="W56" s="179"/>
      <c r="X56" s="430">
        <f t="shared" ca="1" si="17"/>
        <v>42400</v>
      </c>
      <c r="Y56" s="568" t="str">
        <f t="shared" ca="1" si="14"/>
        <v>Sun. February , 2016</v>
      </c>
      <c r="Z56" s="431">
        <f t="shared" ca="1" si="4"/>
        <v>29</v>
      </c>
      <c r="AA56" s="432">
        <f t="shared" ca="1" si="5"/>
        <v>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February</v>
      </c>
      <c r="V57" s="184"/>
      <c r="W57" s="179"/>
      <c r="X57" s="430">
        <f t="shared" ca="1" si="17"/>
        <v>42400</v>
      </c>
      <c r="Y57" s="568" t="str">
        <f t="shared" ca="1" si="14"/>
        <v>Sun. February , 2016</v>
      </c>
      <c r="Z57" s="431">
        <f t="shared" ca="1" si="4"/>
        <v>29</v>
      </c>
      <c r="AA57" s="432">
        <f t="shared" ca="1" si="5"/>
        <v>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February</v>
      </c>
      <c r="V58" s="184"/>
      <c r="W58" s="179"/>
      <c r="X58" s="430">
        <f t="shared" ca="1" si="17"/>
        <v>42400</v>
      </c>
      <c r="Y58" s="568" t="str">
        <f t="shared" ca="1" si="14"/>
        <v>Sun. February , 2016</v>
      </c>
      <c r="Z58" s="431">
        <f t="shared" ca="1" si="4"/>
        <v>29</v>
      </c>
      <c r="AA58" s="432">
        <f t="shared" ca="1" si="5"/>
        <v>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February</v>
      </c>
      <c r="V59" s="184"/>
      <c r="W59" s="179"/>
      <c r="X59" s="430">
        <f t="shared" ca="1" si="17"/>
        <v>42400</v>
      </c>
      <c r="Y59" s="568" t="str">
        <f t="shared" ca="1" si="14"/>
        <v>Sun. February , 2016</v>
      </c>
      <c r="Z59" s="431">
        <f t="shared" ca="1" si="4"/>
        <v>29</v>
      </c>
      <c r="AA59" s="432">
        <f t="shared" ca="1" si="5"/>
        <v>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February</v>
      </c>
      <c r="V60" s="184"/>
      <c r="W60" s="179"/>
      <c r="X60" s="430">
        <f t="shared" ca="1" si="17"/>
        <v>42400</v>
      </c>
      <c r="Y60" s="568" t="str">
        <f t="shared" ca="1" si="14"/>
        <v>Sun. February , 2016</v>
      </c>
      <c r="Z60" s="431">
        <f t="shared" ca="1" si="4"/>
        <v>29</v>
      </c>
      <c r="AA60" s="432">
        <f t="shared" ca="1" si="5"/>
        <v>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February</v>
      </c>
      <c r="V61" s="184"/>
      <c r="W61" s="179"/>
      <c r="X61" s="430">
        <f t="shared" ca="1" si="17"/>
        <v>42400</v>
      </c>
      <c r="Y61" s="568" t="str">
        <f t="shared" ca="1" si="14"/>
        <v>Sun. February , 2016</v>
      </c>
      <c r="Z61" s="431">
        <f t="shared" ca="1" si="4"/>
        <v>29</v>
      </c>
      <c r="AA61" s="432">
        <f t="shared" ca="1" si="5"/>
        <v>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February</v>
      </c>
      <c r="V62" s="184"/>
      <c r="W62" s="179"/>
      <c r="X62" s="430">
        <f t="shared" ca="1" si="17"/>
        <v>42400</v>
      </c>
      <c r="Y62" s="568" t="str">
        <f t="shared" ca="1" si="14"/>
        <v>Sun. February , 2016</v>
      </c>
      <c r="Z62" s="431">
        <f t="shared" ca="1" si="4"/>
        <v>29</v>
      </c>
      <c r="AA62" s="432">
        <f t="shared" ca="1" si="5"/>
        <v>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February</v>
      </c>
      <c r="V63" s="184"/>
      <c r="W63" s="179"/>
      <c r="X63" s="430">
        <f t="shared" ca="1" si="17"/>
        <v>42400</v>
      </c>
      <c r="Y63" s="568" t="str">
        <f t="shared" ca="1" si="14"/>
        <v>Sun. February , 2016</v>
      </c>
      <c r="Z63" s="431">
        <f t="shared" ca="1" si="4"/>
        <v>29</v>
      </c>
      <c r="AA63" s="432">
        <f t="shared" ca="1" si="5"/>
        <v>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February</v>
      </c>
      <c r="V64" s="184"/>
      <c r="W64" s="179"/>
      <c r="X64" s="430">
        <f t="shared" ca="1" si="17"/>
        <v>42400</v>
      </c>
      <c r="Y64" s="568" t="str">
        <f t="shared" ca="1" si="14"/>
        <v>Sun. February , 2016</v>
      </c>
      <c r="Z64" s="431">
        <f t="shared" ca="1" si="4"/>
        <v>29</v>
      </c>
      <c r="AA64" s="432">
        <f t="shared" ca="1" si="5"/>
        <v>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February</v>
      </c>
      <c r="V65" s="184"/>
      <c r="W65" s="179"/>
      <c r="X65" s="430">
        <f t="shared" ca="1" si="17"/>
        <v>42400</v>
      </c>
      <c r="Y65" s="568" t="str">
        <f t="shared" ca="1" si="14"/>
        <v>Sun. February , 2016</v>
      </c>
      <c r="Z65" s="431">
        <f t="shared" ca="1" si="4"/>
        <v>29</v>
      </c>
      <c r="AA65" s="432">
        <f t="shared" ca="1" si="5"/>
        <v>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February</v>
      </c>
      <c r="V66" s="184"/>
      <c r="W66" s="179"/>
      <c r="X66" s="430">
        <f t="shared" ca="1" si="17"/>
        <v>42400</v>
      </c>
      <c r="Y66" s="568" t="str">
        <f t="shared" ca="1" si="14"/>
        <v>Sun. February , 2016</v>
      </c>
      <c r="Z66" s="431">
        <f t="shared" ca="1" si="4"/>
        <v>29</v>
      </c>
      <c r="AA66" s="432">
        <f t="shared" ca="1" si="5"/>
        <v>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February</v>
      </c>
      <c r="V67" s="184"/>
      <c r="W67" s="179"/>
      <c r="X67" s="430">
        <f t="shared" ca="1" si="17"/>
        <v>42400</v>
      </c>
      <c r="Y67" s="568" t="str">
        <f t="shared" ca="1" si="14"/>
        <v>Sun. February , 2016</v>
      </c>
      <c r="Z67" s="431">
        <f t="shared" ca="1" si="4"/>
        <v>29</v>
      </c>
      <c r="AA67" s="432">
        <f t="shared" ca="1" si="5"/>
        <v>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February</v>
      </c>
      <c r="V68" s="184"/>
      <c r="W68" s="179"/>
      <c r="X68" s="430">
        <f t="shared" ca="1" si="17"/>
        <v>42400</v>
      </c>
      <c r="Y68" s="568" t="str">
        <f t="shared" ca="1" si="14"/>
        <v>Sun. February , 2016</v>
      </c>
      <c r="Z68" s="431">
        <f t="shared" ca="1" si="4"/>
        <v>29</v>
      </c>
      <c r="AA68" s="432">
        <f t="shared" ca="1" si="5"/>
        <v>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February</v>
      </c>
      <c r="V69" s="184"/>
      <c r="W69" s="179"/>
      <c r="X69" s="430">
        <f t="shared" ca="1" si="17"/>
        <v>42400</v>
      </c>
      <c r="Y69" s="568" t="str">
        <f t="shared" ca="1" si="14"/>
        <v>Sun. February , 2016</v>
      </c>
      <c r="Z69" s="431">
        <f t="shared" ca="1" si="4"/>
        <v>29</v>
      </c>
      <c r="AA69" s="432">
        <f t="shared" ca="1" si="5"/>
        <v>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February</v>
      </c>
      <c r="V70" s="184"/>
      <c r="W70" s="179"/>
      <c r="X70" s="430">
        <f t="shared" ca="1" si="17"/>
        <v>42400</v>
      </c>
      <c r="Y70" s="568" t="str">
        <f t="shared" ca="1" si="14"/>
        <v>Sun. February , 2016</v>
      </c>
      <c r="Z70" s="431">
        <f t="shared" ca="1" si="4"/>
        <v>29</v>
      </c>
      <c r="AA70" s="432">
        <f t="shared" ca="1" si="5"/>
        <v>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February</v>
      </c>
      <c r="V71" s="184"/>
      <c r="W71" s="179"/>
      <c r="X71" s="430">
        <f t="shared" ca="1" si="17"/>
        <v>42400</v>
      </c>
      <c r="Y71" s="568" t="str">
        <f t="shared" ca="1" si="14"/>
        <v>Sun. February , 2016</v>
      </c>
      <c r="Z71" s="431">
        <f t="shared" ca="1" si="4"/>
        <v>29</v>
      </c>
      <c r="AA71" s="432">
        <f t="shared" ca="1" si="5"/>
        <v>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February</v>
      </c>
      <c r="V72" s="184"/>
      <c r="W72" s="179"/>
      <c r="X72" s="430">
        <f t="shared" ca="1" si="17"/>
        <v>42400</v>
      </c>
      <c r="Y72" s="568" t="str">
        <f t="shared" ca="1" si="14"/>
        <v>Sun. February , 2016</v>
      </c>
      <c r="Z72" s="431">
        <f t="shared" ca="1" si="4"/>
        <v>29</v>
      </c>
      <c r="AA72" s="432">
        <f t="shared" ca="1" si="5"/>
        <v>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February</v>
      </c>
      <c r="V73" s="184"/>
      <c r="W73" s="179"/>
      <c r="X73" s="430">
        <f t="shared" ca="1" si="17"/>
        <v>42400</v>
      </c>
      <c r="Y73" s="568" t="str">
        <f t="shared" ca="1" si="14"/>
        <v>Sun. February , 2016</v>
      </c>
      <c r="Z73" s="431">
        <f t="shared" ca="1" si="4"/>
        <v>29</v>
      </c>
      <c r="AA73" s="432">
        <f t="shared" ca="1" si="5"/>
        <v>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February</v>
      </c>
      <c r="V74" s="184"/>
      <c r="W74" s="179"/>
      <c r="X74" s="430">
        <f t="shared" ca="1" si="17"/>
        <v>42400</v>
      </c>
      <c r="Y74" s="568" t="str">
        <f t="shared" ca="1" si="14"/>
        <v>Sun. February , 2016</v>
      </c>
      <c r="Z74" s="431">
        <f t="shared" ca="1" si="4"/>
        <v>29</v>
      </c>
      <c r="AA74" s="432">
        <f t="shared" ca="1" si="5"/>
        <v>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February</v>
      </c>
      <c r="V75" s="184"/>
      <c r="W75" s="179"/>
      <c r="X75" s="430">
        <f t="shared" ca="1" si="17"/>
        <v>42400</v>
      </c>
      <c r="Y75" s="568" t="str">
        <f t="shared" ca="1" si="14"/>
        <v>Sun. February , 2016</v>
      </c>
      <c r="Z75" s="431">
        <f t="shared" ca="1" si="4"/>
        <v>29</v>
      </c>
      <c r="AA75" s="432">
        <f t="shared" ca="1" si="5"/>
        <v>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February</v>
      </c>
      <c r="V76" s="184"/>
      <c r="W76" s="179"/>
      <c r="X76" s="430">
        <f t="shared" ca="1" si="17"/>
        <v>42400</v>
      </c>
      <c r="Y76" s="568" t="str">
        <f t="shared" ca="1" si="14"/>
        <v>Sun. February , 2016</v>
      </c>
      <c r="Z76" s="431">
        <f t="shared" ca="1" si="4"/>
        <v>29</v>
      </c>
      <c r="AA76" s="432">
        <f t="shared" ca="1" si="5"/>
        <v>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February</v>
      </c>
      <c r="V77" s="184"/>
      <c r="W77" s="179"/>
      <c r="X77" s="430">
        <f t="shared" ca="1" si="17"/>
        <v>42400</v>
      </c>
      <c r="Y77" s="568" t="str">
        <f t="shared" ca="1" si="14"/>
        <v>Sun. February , 2016</v>
      </c>
      <c r="Z77" s="431">
        <f t="shared" ca="1" si="4"/>
        <v>29</v>
      </c>
      <c r="AA77" s="432">
        <f t="shared" ca="1" si="5"/>
        <v>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February</v>
      </c>
      <c r="V78" s="184"/>
      <c r="W78" s="179"/>
      <c r="X78" s="430">
        <f t="shared" ca="1" si="17"/>
        <v>42400</v>
      </c>
      <c r="Y78" s="568" t="str">
        <f t="shared" ca="1" si="14"/>
        <v>Sun. February , 2016</v>
      </c>
      <c r="Z78" s="431">
        <f t="shared" ca="1" si="4"/>
        <v>29</v>
      </c>
      <c r="AA78" s="432">
        <f t="shared" ca="1" si="5"/>
        <v>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February</v>
      </c>
      <c r="V79" s="184"/>
      <c r="W79" s="179"/>
      <c r="X79" s="430">
        <f t="shared" ca="1" si="17"/>
        <v>42400</v>
      </c>
      <c r="Y79" s="568" t="str">
        <f t="shared" ca="1" si="14"/>
        <v>Sun. February , 2016</v>
      </c>
      <c r="Z79" s="431">
        <f t="shared" ca="1" si="4"/>
        <v>29</v>
      </c>
      <c r="AA79" s="432">
        <f t="shared" ca="1" si="5"/>
        <v>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February</v>
      </c>
      <c r="V80" s="184"/>
      <c r="W80" s="179"/>
      <c r="X80" s="430">
        <f t="shared" ca="1" si="17"/>
        <v>42400</v>
      </c>
      <c r="Y80" s="568" t="str">
        <f t="shared" ca="1" si="14"/>
        <v>Sun. February , 2016</v>
      </c>
      <c r="Z80" s="431">
        <f t="shared" ca="1" si="4"/>
        <v>29</v>
      </c>
      <c r="AA80" s="432">
        <f t="shared" ca="1" si="5"/>
        <v>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February</v>
      </c>
      <c r="V81" s="184"/>
      <c r="W81" s="179"/>
      <c r="X81" s="430">
        <f t="shared" ca="1" si="17"/>
        <v>42400</v>
      </c>
      <c r="Y81" s="568" t="str">
        <f t="shared" ca="1" si="14"/>
        <v>Sun. February , 2016</v>
      </c>
      <c r="Z81" s="431">
        <f t="shared" ca="1" si="4"/>
        <v>29</v>
      </c>
      <c r="AA81" s="432">
        <f t="shared" ca="1" si="5"/>
        <v>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February</v>
      </c>
      <c r="V82" s="184"/>
      <c r="W82" s="179"/>
      <c r="X82" s="430">
        <f t="shared" ca="1" si="17"/>
        <v>42400</v>
      </c>
      <c r="Y82" s="568" t="str">
        <f t="shared" ca="1" si="14"/>
        <v>Sun. February , 2016</v>
      </c>
      <c r="Z82" s="431">
        <f t="shared" ca="1" si="4"/>
        <v>29</v>
      </c>
      <c r="AA82" s="432">
        <f t="shared" ca="1" si="5"/>
        <v>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February</v>
      </c>
      <c r="V83" s="184"/>
      <c r="W83" s="179"/>
      <c r="X83" s="430">
        <f t="shared" ca="1" si="17"/>
        <v>42400</v>
      </c>
      <c r="Y83" s="568" t="str">
        <f t="shared" ca="1" si="14"/>
        <v>Sun. February , 2016</v>
      </c>
      <c r="Z83" s="431">
        <f t="shared" ca="1" si="4"/>
        <v>29</v>
      </c>
      <c r="AA83" s="432">
        <f t="shared" ca="1" si="5"/>
        <v>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February</v>
      </c>
      <c r="V84" s="184"/>
      <c r="W84" s="179"/>
      <c r="X84" s="430">
        <f t="shared" ca="1" si="17"/>
        <v>42400</v>
      </c>
      <c r="Y84" s="568" t="str">
        <f t="shared" ca="1" si="14"/>
        <v>Sun. February , 2016</v>
      </c>
      <c r="Z84" s="431">
        <f t="shared" ref="Z84:Z147" ca="1" si="24">MIN(R84,$AF$5)</f>
        <v>29</v>
      </c>
      <c r="AA84" s="432">
        <f t="shared" ref="AA84:AA147" ca="1" si="25">$AD$6</f>
        <v>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February</v>
      </c>
      <c r="V85" s="184"/>
      <c r="W85" s="179"/>
      <c r="X85" s="430">
        <f t="shared" ca="1" si="17"/>
        <v>42400</v>
      </c>
      <c r="Y85" s="568" t="str">
        <f t="shared" ref="Y85:Y148" ca="1" si="33">IF(Y79="f",T85&amp;". "&amp;" "&amp;R85&amp;" "&amp;U85&amp;" "&amp;$AE$7,T85&amp;". "&amp;U85&amp;" "&amp;R85&amp;", "&amp;$AE$7)</f>
        <v>Sun. February , 2016</v>
      </c>
      <c r="Z85" s="431">
        <f t="shared" ca="1" si="24"/>
        <v>29</v>
      </c>
      <c r="AA85" s="432">
        <f t="shared" ca="1" si="25"/>
        <v>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February</v>
      </c>
      <c r="V86" s="184"/>
      <c r="W86" s="179"/>
      <c r="X86" s="430">
        <f t="shared" ref="X86:X149" ca="1" si="36">$AE$8+D86</f>
        <v>42400</v>
      </c>
      <c r="Y86" s="568" t="str">
        <f t="shared" ca="1" si="33"/>
        <v>Sun. February , 2016</v>
      </c>
      <c r="Z86" s="431">
        <f t="shared" ca="1" si="24"/>
        <v>29</v>
      </c>
      <c r="AA86" s="432">
        <f t="shared" ca="1" si="25"/>
        <v>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February</v>
      </c>
      <c r="V87" s="184"/>
      <c r="W87" s="179"/>
      <c r="X87" s="430">
        <f t="shared" ca="1" si="36"/>
        <v>42400</v>
      </c>
      <c r="Y87" s="568" t="str">
        <f t="shared" ca="1" si="33"/>
        <v>Sun. February , 2016</v>
      </c>
      <c r="Z87" s="431">
        <f t="shared" ca="1" si="24"/>
        <v>29</v>
      </c>
      <c r="AA87" s="432">
        <f t="shared" ca="1" si="25"/>
        <v>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February</v>
      </c>
      <c r="V88" s="184"/>
      <c r="W88" s="179"/>
      <c r="X88" s="430">
        <f t="shared" ca="1" si="36"/>
        <v>42400</v>
      </c>
      <c r="Y88" s="568" t="str">
        <f t="shared" ca="1" si="33"/>
        <v>Sun. February , 2016</v>
      </c>
      <c r="Z88" s="431">
        <f t="shared" ca="1" si="24"/>
        <v>29</v>
      </c>
      <c r="AA88" s="432">
        <f t="shared" ca="1" si="25"/>
        <v>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February</v>
      </c>
      <c r="V89" s="184"/>
      <c r="W89" s="179"/>
      <c r="X89" s="430">
        <f t="shared" ca="1" si="36"/>
        <v>42400</v>
      </c>
      <c r="Y89" s="568" t="str">
        <f t="shared" ca="1" si="33"/>
        <v>Sun. February , 2016</v>
      </c>
      <c r="Z89" s="431">
        <f t="shared" ca="1" si="24"/>
        <v>29</v>
      </c>
      <c r="AA89" s="432">
        <f t="shared" ca="1" si="25"/>
        <v>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February</v>
      </c>
      <c r="V90" s="184"/>
      <c r="W90" s="179"/>
      <c r="X90" s="430">
        <f t="shared" ca="1" si="36"/>
        <v>42400</v>
      </c>
      <c r="Y90" s="568" t="str">
        <f t="shared" ca="1" si="33"/>
        <v>Sun. February , 2016</v>
      </c>
      <c r="Z90" s="431">
        <f t="shared" ca="1" si="24"/>
        <v>29</v>
      </c>
      <c r="AA90" s="432">
        <f t="shared" ca="1" si="25"/>
        <v>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February</v>
      </c>
      <c r="V91" s="184"/>
      <c r="W91" s="179"/>
      <c r="X91" s="430">
        <f t="shared" ca="1" si="36"/>
        <v>42400</v>
      </c>
      <c r="Y91" s="568" t="str">
        <f t="shared" ca="1" si="33"/>
        <v>Sun. February , 2016</v>
      </c>
      <c r="Z91" s="431">
        <f t="shared" ca="1" si="24"/>
        <v>29</v>
      </c>
      <c r="AA91" s="432">
        <f t="shared" ca="1" si="25"/>
        <v>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February</v>
      </c>
      <c r="V92" s="184"/>
      <c r="W92" s="179"/>
      <c r="X92" s="430">
        <f t="shared" ca="1" si="36"/>
        <v>42400</v>
      </c>
      <c r="Y92" s="568" t="str">
        <f t="shared" ca="1" si="33"/>
        <v>Sun. February , 2016</v>
      </c>
      <c r="Z92" s="431">
        <f t="shared" ca="1" si="24"/>
        <v>29</v>
      </c>
      <c r="AA92" s="432">
        <f t="shared" ca="1" si="25"/>
        <v>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February</v>
      </c>
      <c r="V93" s="184"/>
      <c r="W93" s="179"/>
      <c r="X93" s="430">
        <f t="shared" ca="1" si="36"/>
        <v>42400</v>
      </c>
      <c r="Y93" s="568" t="str">
        <f t="shared" ca="1" si="33"/>
        <v>Sun. February , 2016</v>
      </c>
      <c r="Z93" s="431">
        <f t="shared" ca="1" si="24"/>
        <v>29</v>
      </c>
      <c r="AA93" s="432">
        <f t="shared" ca="1" si="25"/>
        <v>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February</v>
      </c>
      <c r="V94" s="184"/>
      <c r="W94" s="179"/>
      <c r="X94" s="430">
        <f t="shared" ca="1" si="36"/>
        <v>42400</v>
      </c>
      <c r="Y94" s="568" t="str">
        <f t="shared" ca="1" si="33"/>
        <v>Sun. February , 2016</v>
      </c>
      <c r="Z94" s="431">
        <f t="shared" ca="1" si="24"/>
        <v>29</v>
      </c>
      <c r="AA94" s="432">
        <f t="shared" ca="1" si="25"/>
        <v>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February</v>
      </c>
      <c r="V95" s="184"/>
      <c r="W95" s="179"/>
      <c r="X95" s="430">
        <f t="shared" ca="1" si="36"/>
        <v>42400</v>
      </c>
      <c r="Y95" s="568" t="str">
        <f t="shared" ca="1" si="33"/>
        <v>Sun. February , 2016</v>
      </c>
      <c r="Z95" s="431">
        <f t="shared" ca="1" si="24"/>
        <v>29</v>
      </c>
      <c r="AA95" s="432">
        <f t="shared" ca="1" si="25"/>
        <v>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February</v>
      </c>
      <c r="V96" s="184"/>
      <c r="W96" s="179"/>
      <c r="X96" s="430">
        <f t="shared" ca="1" si="36"/>
        <v>42400</v>
      </c>
      <c r="Y96" s="568" t="str">
        <f t="shared" ca="1" si="33"/>
        <v>Sun. February , 2016</v>
      </c>
      <c r="Z96" s="431">
        <f t="shared" ca="1" si="24"/>
        <v>29</v>
      </c>
      <c r="AA96" s="432">
        <f t="shared" ca="1" si="25"/>
        <v>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February</v>
      </c>
      <c r="V97" s="184"/>
      <c r="W97" s="179"/>
      <c r="X97" s="430">
        <f t="shared" ca="1" si="36"/>
        <v>42400</v>
      </c>
      <c r="Y97" s="568" t="str">
        <f t="shared" ca="1" si="33"/>
        <v>Sun. February , 2016</v>
      </c>
      <c r="Z97" s="431">
        <f t="shared" ca="1" si="24"/>
        <v>29</v>
      </c>
      <c r="AA97" s="432">
        <f t="shared" ca="1" si="25"/>
        <v>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February</v>
      </c>
      <c r="V98" s="184"/>
      <c r="W98" s="179"/>
      <c r="X98" s="430">
        <f t="shared" ca="1" si="36"/>
        <v>42400</v>
      </c>
      <c r="Y98" s="568" t="str">
        <f t="shared" ca="1" si="33"/>
        <v>Sun. February , 2016</v>
      </c>
      <c r="Z98" s="431">
        <f t="shared" ca="1" si="24"/>
        <v>29</v>
      </c>
      <c r="AA98" s="432">
        <f t="shared" ca="1" si="25"/>
        <v>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February</v>
      </c>
      <c r="V99" s="184"/>
      <c r="W99" s="179"/>
      <c r="X99" s="430">
        <f t="shared" ca="1" si="36"/>
        <v>42400</v>
      </c>
      <c r="Y99" s="568" t="str">
        <f t="shared" ca="1" si="33"/>
        <v>Sun. February , 2016</v>
      </c>
      <c r="Z99" s="431">
        <f t="shared" ca="1" si="24"/>
        <v>29</v>
      </c>
      <c r="AA99" s="432">
        <f t="shared" ca="1" si="25"/>
        <v>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February</v>
      </c>
      <c r="V100" s="184"/>
      <c r="W100" s="179"/>
      <c r="X100" s="430">
        <f t="shared" ca="1" si="36"/>
        <v>42400</v>
      </c>
      <c r="Y100" s="568" t="str">
        <f t="shared" ca="1" si="33"/>
        <v>Sun. February , 2016</v>
      </c>
      <c r="Z100" s="431">
        <f t="shared" ca="1" si="24"/>
        <v>29</v>
      </c>
      <c r="AA100" s="432">
        <f t="shared" ca="1" si="25"/>
        <v>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February</v>
      </c>
      <c r="V101" s="184"/>
      <c r="W101" s="179"/>
      <c r="X101" s="430">
        <f t="shared" ca="1" si="36"/>
        <v>42400</v>
      </c>
      <c r="Y101" s="568" t="str">
        <f t="shared" ca="1" si="33"/>
        <v>Sun. February , 2016</v>
      </c>
      <c r="Z101" s="431">
        <f t="shared" ca="1" si="24"/>
        <v>29</v>
      </c>
      <c r="AA101" s="432">
        <f t="shared" ca="1" si="25"/>
        <v>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February</v>
      </c>
      <c r="V102" s="184"/>
      <c r="W102" s="179"/>
      <c r="X102" s="430">
        <f t="shared" ca="1" si="36"/>
        <v>42400</v>
      </c>
      <c r="Y102" s="568" t="str">
        <f t="shared" ca="1" si="33"/>
        <v>Sun. February , 2016</v>
      </c>
      <c r="Z102" s="431">
        <f t="shared" ca="1" si="24"/>
        <v>29</v>
      </c>
      <c r="AA102" s="432">
        <f t="shared" ca="1" si="25"/>
        <v>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February</v>
      </c>
      <c r="V103" s="184"/>
      <c r="W103" s="179"/>
      <c r="X103" s="430">
        <f t="shared" ca="1" si="36"/>
        <v>42400</v>
      </c>
      <c r="Y103" s="568" t="str">
        <f t="shared" ca="1" si="33"/>
        <v>Sun. February , 2016</v>
      </c>
      <c r="Z103" s="431">
        <f t="shared" ca="1" si="24"/>
        <v>29</v>
      </c>
      <c r="AA103" s="432">
        <f t="shared" ca="1" si="25"/>
        <v>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February</v>
      </c>
      <c r="V104" s="184"/>
      <c r="W104" s="179"/>
      <c r="X104" s="430">
        <f t="shared" ca="1" si="36"/>
        <v>42400</v>
      </c>
      <c r="Y104" s="568" t="str">
        <f t="shared" ca="1" si="33"/>
        <v>Sun. February , 2016</v>
      </c>
      <c r="Z104" s="431">
        <f t="shared" ca="1" si="24"/>
        <v>29</v>
      </c>
      <c r="AA104" s="432">
        <f t="shared" ca="1" si="25"/>
        <v>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February</v>
      </c>
      <c r="V105" s="184"/>
      <c r="W105" s="179"/>
      <c r="X105" s="430">
        <f t="shared" ca="1" si="36"/>
        <v>42400</v>
      </c>
      <c r="Y105" s="568" t="str">
        <f t="shared" ca="1" si="33"/>
        <v>Sun. February , 2016</v>
      </c>
      <c r="Z105" s="431">
        <f t="shared" ca="1" si="24"/>
        <v>29</v>
      </c>
      <c r="AA105" s="432">
        <f t="shared" ca="1" si="25"/>
        <v>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February</v>
      </c>
      <c r="V106" s="184"/>
      <c r="W106" s="179"/>
      <c r="X106" s="430">
        <f t="shared" ca="1" si="36"/>
        <v>42400</v>
      </c>
      <c r="Y106" s="568" t="str">
        <f t="shared" ca="1" si="33"/>
        <v>Sun. February , 2016</v>
      </c>
      <c r="Z106" s="431">
        <f t="shared" ca="1" si="24"/>
        <v>29</v>
      </c>
      <c r="AA106" s="432">
        <f t="shared" ca="1" si="25"/>
        <v>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February</v>
      </c>
      <c r="V107" s="184"/>
      <c r="W107" s="179"/>
      <c r="X107" s="430">
        <f t="shared" ca="1" si="36"/>
        <v>42400</v>
      </c>
      <c r="Y107" s="568" t="str">
        <f t="shared" ca="1" si="33"/>
        <v>Sun. February , 2016</v>
      </c>
      <c r="Z107" s="431">
        <f t="shared" ca="1" si="24"/>
        <v>29</v>
      </c>
      <c r="AA107" s="432">
        <f t="shared" ca="1" si="25"/>
        <v>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February</v>
      </c>
      <c r="V108" s="184"/>
      <c r="W108" s="179"/>
      <c r="X108" s="430">
        <f t="shared" ca="1" si="36"/>
        <v>42400</v>
      </c>
      <c r="Y108" s="568" t="str">
        <f t="shared" ca="1" si="33"/>
        <v>Sun. February , 2016</v>
      </c>
      <c r="Z108" s="431">
        <f t="shared" ca="1" si="24"/>
        <v>29</v>
      </c>
      <c r="AA108" s="432">
        <f t="shared" ca="1" si="25"/>
        <v>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February</v>
      </c>
      <c r="V109" s="184"/>
      <c r="W109" s="179"/>
      <c r="X109" s="430">
        <f t="shared" ca="1" si="36"/>
        <v>42400</v>
      </c>
      <c r="Y109" s="568" t="str">
        <f t="shared" ca="1" si="33"/>
        <v>Sun. February , 2016</v>
      </c>
      <c r="Z109" s="431">
        <f t="shared" ca="1" si="24"/>
        <v>29</v>
      </c>
      <c r="AA109" s="432">
        <f t="shared" ca="1" si="25"/>
        <v>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February</v>
      </c>
      <c r="V110" s="184"/>
      <c r="W110" s="179"/>
      <c r="X110" s="430">
        <f t="shared" ca="1" si="36"/>
        <v>42400</v>
      </c>
      <c r="Y110" s="568" t="str">
        <f t="shared" ca="1" si="33"/>
        <v>Sun. February , 2016</v>
      </c>
      <c r="Z110" s="431">
        <f t="shared" ca="1" si="24"/>
        <v>29</v>
      </c>
      <c r="AA110" s="432">
        <f t="shared" ca="1" si="25"/>
        <v>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February</v>
      </c>
      <c r="V111" s="184"/>
      <c r="W111" s="179"/>
      <c r="X111" s="430">
        <f t="shared" ca="1" si="36"/>
        <v>42400</v>
      </c>
      <c r="Y111" s="568" t="str">
        <f t="shared" ca="1" si="33"/>
        <v>Sun. February , 2016</v>
      </c>
      <c r="Z111" s="431">
        <f t="shared" ca="1" si="24"/>
        <v>29</v>
      </c>
      <c r="AA111" s="432">
        <f t="shared" ca="1" si="25"/>
        <v>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February</v>
      </c>
      <c r="V112" s="184"/>
      <c r="W112" s="179"/>
      <c r="X112" s="430">
        <f t="shared" ca="1" si="36"/>
        <v>42400</v>
      </c>
      <c r="Y112" s="568" t="str">
        <f t="shared" ca="1" si="33"/>
        <v>Sun. February , 2016</v>
      </c>
      <c r="Z112" s="431">
        <f t="shared" ca="1" si="24"/>
        <v>29</v>
      </c>
      <c r="AA112" s="432">
        <f t="shared" ca="1" si="25"/>
        <v>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February</v>
      </c>
      <c r="V113" s="184"/>
      <c r="W113" s="179"/>
      <c r="X113" s="430">
        <f t="shared" ca="1" si="36"/>
        <v>42400</v>
      </c>
      <c r="Y113" s="568" t="str">
        <f t="shared" ca="1" si="33"/>
        <v>Sun. February , 2016</v>
      </c>
      <c r="Z113" s="431">
        <f t="shared" ca="1" si="24"/>
        <v>29</v>
      </c>
      <c r="AA113" s="432">
        <f t="shared" ca="1" si="25"/>
        <v>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February</v>
      </c>
      <c r="V114" s="184"/>
      <c r="W114" s="179"/>
      <c r="X114" s="430">
        <f t="shared" ca="1" si="36"/>
        <v>42400</v>
      </c>
      <c r="Y114" s="568" t="str">
        <f t="shared" ca="1" si="33"/>
        <v>Sun. February , 2016</v>
      </c>
      <c r="Z114" s="431">
        <f t="shared" ca="1" si="24"/>
        <v>29</v>
      </c>
      <c r="AA114" s="432">
        <f t="shared" ca="1" si="25"/>
        <v>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February</v>
      </c>
      <c r="V115" s="184"/>
      <c r="W115" s="179"/>
      <c r="X115" s="430">
        <f t="shared" ca="1" si="36"/>
        <v>42400</v>
      </c>
      <c r="Y115" s="568" t="str">
        <f t="shared" ca="1" si="33"/>
        <v>Sun. February , 2016</v>
      </c>
      <c r="Z115" s="431">
        <f t="shared" ca="1" si="24"/>
        <v>29</v>
      </c>
      <c r="AA115" s="432">
        <f t="shared" ca="1" si="25"/>
        <v>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February</v>
      </c>
      <c r="V116" s="184"/>
      <c r="W116" s="179"/>
      <c r="X116" s="430">
        <f t="shared" ca="1" si="36"/>
        <v>42400</v>
      </c>
      <c r="Y116" s="568" t="str">
        <f t="shared" ca="1" si="33"/>
        <v>Sun. February , 2016</v>
      </c>
      <c r="Z116" s="431">
        <f t="shared" ca="1" si="24"/>
        <v>29</v>
      </c>
      <c r="AA116" s="432">
        <f t="shared" ca="1" si="25"/>
        <v>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February</v>
      </c>
      <c r="V117" s="184"/>
      <c r="W117" s="179"/>
      <c r="X117" s="430">
        <f t="shared" ca="1" si="36"/>
        <v>42400</v>
      </c>
      <c r="Y117" s="568" t="str">
        <f t="shared" ca="1" si="33"/>
        <v>Sun. February , 2016</v>
      </c>
      <c r="Z117" s="431">
        <f t="shared" ca="1" si="24"/>
        <v>29</v>
      </c>
      <c r="AA117" s="432">
        <f t="shared" ca="1" si="25"/>
        <v>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February</v>
      </c>
      <c r="V118" s="184"/>
      <c r="W118" s="179"/>
      <c r="X118" s="430">
        <f t="shared" ca="1" si="36"/>
        <v>42400</v>
      </c>
      <c r="Y118" s="568" t="str">
        <f t="shared" ca="1" si="33"/>
        <v>Sun. February , 2016</v>
      </c>
      <c r="Z118" s="431">
        <f t="shared" ca="1" si="24"/>
        <v>29</v>
      </c>
      <c r="AA118" s="432">
        <f t="shared" ca="1" si="25"/>
        <v>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February</v>
      </c>
      <c r="V119" s="184"/>
      <c r="W119" s="179"/>
      <c r="X119" s="430">
        <f t="shared" ca="1" si="36"/>
        <v>42400</v>
      </c>
      <c r="Y119" s="568" t="str">
        <f t="shared" ca="1" si="33"/>
        <v>Sun. February , 2016</v>
      </c>
      <c r="Z119" s="431">
        <f t="shared" ca="1" si="24"/>
        <v>29</v>
      </c>
      <c r="AA119" s="432">
        <f t="shared" ca="1" si="25"/>
        <v>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February</v>
      </c>
      <c r="V120" s="184"/>
      <c r="W120" s="179"/>
      <c r="X120" s="430">
        <f t="shared" ca="1" si="36"/>
        <v>42400</v>
      </c>
      <c r="Y120" s="568" t="str">
        <f t="shared" ca="1" si="33"/>
        <v>Sun. February , 2016</v>
      </c>
      <c r="Z120" s="431">
        <f t="shared" ca="1" si="24"/>
        <v>29</v>
      </c>
      <c r="AA120" s="432">
        <f t="shared" ca="1" si="25"/>
        <v>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February</v>
      </c>
      <c r="V121" s="184"/>
      <c r="W121" s="179"/>
      <c r="X121" s="430">
        <f t="shared" ca="1" si="36"/>
        <v>42400</v>
      </c>
      <c r="Y121" s="568" t="str">
        <f t="shared" ca="1" si="33"/>
        <v>Sun. February , 2016</v>
      </c>
      <c r="Z121" s="431">
        <f t="shared" ca="1" si="24"/>
        <v>29</v>
      </c>
      <c r="AA121" s="432">
        <f t="shared" ca="1" si="25"/>
        <v>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February</v>
      </c>
      <c r="V122" s="184"/>
      <c r="W122" s="179"/>
      <c r="X122" s="430">
        <f t="shared" ca="1" si="36"/>
        <v>42400</v>
      </c>
      <c r="Y122" s="568" t="str">
        <f t="shared" ca="1" si="33"/>
        <v>Sun. February , 2016</v>
      </c>
      <c r="Z122" s="431">
        <f t="shared" ca="1" si="24"/>
        <v>29</v>
      </c>
      <c r="AA122" s="432">
        <f t="shared" ca="1" si="25"/>
        <v>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February</v>
      </c>
      <c r="V123" s="184"/>
      <c r="W123" s="179"/>
      <c r="X123" s="430">
        <f t="shared" ca="1" si="36"/>
        <v>42400</v>
      </c>
      <c r="Y123" s="568" t="str">
        <f t="shared" ca="1" si="33"/>
        <v>Sun. February , 2016</v>
      </c>
      <c r="Z123" s="431">
        <f t="shared" ca="1" si="24"/>
        <v>29</v>
      </c>
      <c r="AA123" s="432">
        <f t="shared" ca="1" si="25"/>
        <v>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February</v>
      </c>
      <c r="V124" s="184"/>
      <c r="W124" s="179"/>
      <c r="X124" s="430">
        <f t="shared" ca="1" si="36"/>
        <v>42400</v>
      </c>
      <c r="Y124" s="568" t="str">
        <f t="shared" ca="1" si="33"/>
        <v>Sun. February , 2016</v>
      </c>
      <c r="Z124" s="431">
        <f t="shared" ca="1" si="24"/>
        <v>29</v>
      </c>
      <c r="AA124" s="432">
        <f t="shared" ca="1" si="25"/>
        <v>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February</v>
      </c>
      <c r="V125" s="184"/>
      <c r="W125" s="179"/>
      <c r="X125" s="430">
        <f t="shared" ca="1" si="36"/>
        <v>42400</v>
      </c>
      <c r="Y125" s="568" t="str">
        <f t="shared" ca="1" si="33"/>
        <v>Sun. February , 2016</v>
      </c>
      <c r="Z125" s="431">
        <f t="shared" ca="1" si="24"/>
        <v>29</v>
      </c>
      <c r="AA125" s="432">
        <f t="shared" ca="1" si="25"/>
        <v>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February</v>
      </c>
      <c r="V126" s="184"/>
      <c r="W126" s="179"/>
      <c r="X126" s="430">
        <f t="shared" ca="1" si="36"/>
        <v>42400</v>
      </c>
      <c r="Y126" s="568" t="str">
        <f t="shared" ca="1" si="33"/>
        <v>Sun. February , 2016</v>
      </c>
      <c r="Z126" s="431">
        <f t="shared" ca="1" si="24"/>
        <v>29</v>
      </c>
      <c r="AA126" s="432">
        <f t="shared" ca="1" si="25"/>
        <v>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February</v>
      </c>
      <c r="V127" s="184"/>
      <c r="W127" s="179"/>
      <c r="X127" s="430">
        <f t="shared" ca="1" si="36"/>
        <v>42400</v>
      </c>
      <c r="Y127" s="568" t="str">
        <f t="shared" ca="1" si="33"/>
        <v>Sun. February , 2016</v>
      </c>
      <c r="Z127" s="431">
        <f t="shared" ca="1" si="24"/>
        <v>29</v>
      </c>
      <c r="AA127" s="432">
        <f t="shared" ca="1" si="25"/>
        <v>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February</v>
      </c>
      <c r="V128" s="184"/>
      <c r="W128" s="179"/>
      <c r="X128" s="430">
        <f t="shared" ca="1" si="36"/>
        <v>42400</v>
      </c>
      <c r="Y128" s="568" t="str">
        <f t="shared" ca="1" si="33"/>
        <v>Sun. February , 2016</v>
      </c>
      <c r="Z128" s="431">
        <f t="shared" ca="1" si="24"/>
        <v>29</v>
      </c>
      <c r="AA128" s="432">
        <f t="shared" ca="1" si="25"/>
        <v>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February</v>
      </c>
      <c r="V129" s="184"/>
      <c r="W129" s="179"/>
      <c r="X129" s="430">
        <f t="shared" ca="1" si="36"/>
        <v>42400</v>
      </c>
      <c r="Y129" s="568" t="str">
        <f t="shared" ca="1" si="33"/>
        <v>Sun. February , 2016</v>
      </c>
      <c r="Z129" s="431">
        <f t="shared" ca="1" si="24"/>
        <v>29</v>
      </c>
      <c r="AA129" s="432">
        <f t="shared" ca="1" si="25"/>
        <v>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February</v>
      </c>
      <c r="V130" s="184"/>
      <c r="W130" s="179"/>
      <c r="X130" s="430">
        <f t="shared" ca="1" si="36"/>
        <v>42400</v>
      </c>
      <c r="Y130" s="568" t="str">
        <f t="shared" ca="1" si="33"/>
        <v>Sun. February , 2016</v>
      </c>
      <c r="Z130" s="431">
        <f t="shared" ca="1" si="24"/>
        <v>29</v>
      </c>
      <c r="AA130" s="432">
        <f t="shared" ca="1" si="25"/>
        <v>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February</v>
      </c>
      <c r="V131" s="184"/>
      <c r="W131" s="179"/>
      <c r="X131" s="430">
        <f t="shared" ca="1" si="36"/>
        <v>42400</v>
      </c>
      <c r="Y131" s="568" t="str">
        <f t="shared" ca="1" si="33"/>
        <v>Sun. February , 2016</v>
      </c>
      <c r="Z131" s="431">
        <f t="shared" ca="1" si="24"/>
        <v>29</v>
      </c>
      <c r="AA131" s="432">
        <f t="shared" ca="1" si="25"/>
        <v>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February</v>
      </c>
      <c r="V132" s="184"/>
      <c r="W132" s="179"/>
      <c r="X132" s="430">
        <f t="shared" ca="1" si="36"/>
        <v>42400</v>
      </c>
      <c r="Y132" s="568" t="str">
        <f t="shared" ca="1" si="33"/>
        <v>Sun. February , 2016</v>
      </c>
      <c r="Z132" s="431">
        <f t="shared" ca="1" si="24"/>
        <v>29</v>
      </c>
      <c r="AA132" s="432">
        <f t="shared" ca="1" si="25"/>
        <v>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February</v>
      </c>
      <c r="V133" s="184"/>
      <c r="W133" s="179"/>
      <c r="X133" s="430">
        <f t="shared" ca="1" si="36"/>
        <v>42400</v>
      </c>
      <c r="Y133" s="568" t="str">
        <f t="shared" ca="1" si="33"/>
        <v>Sun. February , 2016</v>
      </c>
      <c r="Z133" s="431">
        <f t="shared" ca="1" si="24"/>
        <v>29</v>
      </c>
      <c r="AA133" s="432">
        <f t="shared" ca="1" si="25"/>
        <v>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February</v>
      </c>
      <c r="V134" s="184"/>
      <c r="W134" s="179"/>
      <c r="X134" s="430">
        <f t="shared" ca="1" si="36"/>
        <v>42400</v>
      </c>
      <c r="Y134" s="568" t="str">
        <f t="shared" ca="1" si="33"/>
        <v>Sun. February , 2016</v>
      </c>
      <c r="Z134" s="431">
        <f t="shared" ca="1" si="24"/>
        <v>29</v>
      </c>
      <c r="AA134" s="432">
        <f t="shared" ca="1" si="25"/>
        <v>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February</v>
      </c>
      <c r="V135" s="184"/>
      <c r="W135" s="179"/>
      <c r="X135" s="430">
        <f t="shared" ca="1" si="36"/>
        <v>42400</v>
      </c>
      <c r="Y135" s="568" t="str">
        <f t="shared" ca="1" si="33"/>
        <v>Sun. February , 2016</v>
      </c>
      <c r="Z135" s="431">
        <f t="shared" ca="1" si="24"/>
        <v>29</v>
      </c>
      <c r="AA135" s="432">
        <f t="shared" ca="1" si="25"/>
        <v>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February</v>
      </c>
      <c r="V136" s="184"/>
      <c r="W136" s="179"/>
      <c r="X136" s="430">
        <f t="shared" ca="1" si="36"/>
        <v>42400</v>
      </c>
      <c r="Y136" s="568" t="str">
        <f t="shared" ca="1" si="33"/>
        <v>Sun. February , 2016</v>
      </c>
      <c r="Z136" s="431">
        <f t="shared" ca="1" si="24"/>
        <v>29</v>
      </c>
      <c r="AA136" s="432">
        <f t="shared" ca="1" si="25"/>
        <v>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February</v>
      </c>
      <c r="V137" s="184"/>
      <c r="W137" s="179"/>
      <c r="X137" s="430">
        <f t="shared" ca="1" si="36"/>
        <v>42400</v>
      </c>
      <c r="Y137" s="568" t="str">
        <f t="shared" ca="1" si="33"/>
        <v>Sun. February , 2016</v>
      </c>
      <c r="Z137" s="431">
        <f t="shared" ca="1" si="24"/>
        <v>29</v>
      </c>
      <c r="AA137" s="432">
        <f t="shared" ca="1" si="25"/>
        <v>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February</v>
      </c>
      <c r="V138" s="184"/>
      <c r="W138" s="179"/>
      <c r="X138" s="430">
        <f t="shared" ca="1" si="36"/>
        <v>42400</v>
      </c>
      <c r="Y138" s="568" t="str">
        <f t="shared" ca="1" si="33"/>
        <v>Sun. February , 2016</v>
      </c>
      <c r="Z138" s="431">
        <f t="shared" ca="1" si="24"/>
        <v>29</v>
      </c>
      <c r="AA138" s="432">
        <f t="shared" ca="1" si="25"/>
        <v>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February</v>
      </c>
      <c r="V139" s="184"/>
      <c r="W139" s="179"/>
      <c r="X139" s="430">
        <f t="shared" ca="1" si="36"/>
        <v>42400</v>
      </c>
      <c r="Y139" s="568" t="str">
        <f t="shared" ca="1" si="33"/>
        <v>Sun. February , 2016</v>
      </c>
      <c r="Z139" s="431">
        <f t="shared" ca="1" si="24"/>
        <v>29</v>
      </c>
      <c r="AA139" s="432">
        <f t="shared" ca="1" si="25"/>
        <v>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February</v>
      </c>
      <c r="V140" s="184"/>
      <c r="W140" s="179"/>
      <c r="X140" s="430">
        <f t="shared" ca="1" si="36"/>
        <v>42400</v>
      </c>
      <c r="Y140" s="568" t="str">
        <f t="shared" ca="1" si="33"/>
        <v>Sun. February , 2016</v>
      </c>
      <c r="Z140" s="431">
        <f t="shared" ca="1" si="24"/>
        <v>29</v>
      </c>
      <c r="AA140" s="432">
        <f t="shared" ca="1" si="25"/>
        <v>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February</v>
      </c>
      <c r="V141" s="184"/>
      <c r="W141" s="179"/>
      <c r="X141" s="430">
        <f t="shared" ca="1" si="36"/>
        <v>42400</v>
      </c>
      <c r="Y141" s="568" t="str">
        <f t="shared" ca="1" si="33"/>
        <v>Sun. February , 2016</v>
      </c>
      <c r="Z141" s="431">
        <f t="shared" ca="1" si="24"/>
        <v>29</v>
      </c>
      <c r="AA141" s="432">
        <f t="shared" ca="1" si="25"/>
        <v>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February</v>
      </c>
      <c r="V142" s="184"/>
      <c r="W142" s="179"/>
      <c r="X142" s="430">
        <f t="shared" ca="1" si="36"/>
        <v>42400</v>
      </c>
      <c r="Y142" s="568" t="str">
        <f t="shared" ca="1" si="33"/>
        <v>Sun. February , 2016</v>
      </c>
      <c r="Z142" s="431">
        <f t="shared" ca="1" si="24"/>
        <v>29</v>
      </c>
      <c r="AA142" s="432">
        <f t="shared" ca="1" si="25"/>
        <v>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February</v>
      </c>
      <c r="V143" s="184"/>
      <c r="W143" s="179"/>
      <c r="X143" s="430">
        <f t="shared" ca="1" si="36"/>
        <v>42400</v>
      </c>
      <c r="Y143" s="568" t="str">
        <f t="shared" ca="1" si="33"/>
        <v>Sun. February , 2016</v>
      </c>
      <c r="Z143" s="431">
        <f t="shared" ca="1" si="24"/>
        <v>29</v>
      </c>
      <c r="AA143" s="432">
        <f t="shared" ca="1" si="25"/>
        <v>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February</v>
      </c>
      <c r="V144" s="184"/>
      <c r="W144" s="179"/>
      <c r="X144" s="430">
        <f t="shared" ca="1" si="36"/>
        <v>42400</v>
      </c>
      <c r="Y144" s="568" t="str">
        <f t="shared" ca="1" si="33"/>
        <v>Sun. February , 2016</v>
      </c>
      <c r="Z144" s="431">
        <f t="shared" ca="1" si="24"/>
        <v>29</v>
      </c>
      <c r="AA144" s="432">
        <f t="shared" ca="1" si="25"/>
        <v>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February</v>
      </c>
      <c r="V145" s="184"/>
      <c r="W145" s="179"/>
      <c r="X145" s="430">
        <f t="shared" ca="1" si="36"/>
        <v>42400</v>
      </c>
      <c r="Y145" s="568" t="str">
        <f t="shared" ca="1" si="33"/>
        <v>Sun. February , 2016</v>
      </c>
      <c r="Z145" s="431">
        <f t="shared" ca="1" si="24"/>
        <v>29</v>
      </c>
      <c r="AA145" s="432">
        <f t="shared" ca="1" si="25"/>
        <v>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February</v>
      </c>
      <c r="V146" s="184"/>
      <c r="W146" s="179"/>
      <c r="X146" s="430">
        <f t="shared" ca="1" si="36"/>
        <v>42400</v>
      </c>
      <c r="Y146" s="568" t="str">
        <f t="shared" ca="1" si="33"/>
        <v>Sun. February , 2016</v>
      </c>
      <c r="Z146" s="431">
        <f t="shared" ca="1" si="24"/>
        <v>29</v>
      </c>
      <c r="AA146" s="432">
        <f t="shared" ca="1" si="25"/>
        <v>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February</v>
      </c>
      <c r="V147" s="184"/>
      <c r="W147" s="179"/>
      <c r="X147" s="430">
        <f t="shared" ca="1" si="36"/>
        <v>42400</v>
      </c>
      <c r="Y147" s="568" t="str">
        <f t="shared" ca="1" si="33"/>
        <v>Sun. February , 2016</v>
      </c>
      <c r="Z147" s="431">
        <f t="shared" ca="1" si="24"/>
        <v>29</v>
      </c>
      <c r="AA147" s="432">
        <f t="shared" ca="1" si="25"/>
        <v>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February</v>
      </c>
      <c r="V148" s="184"/>
      <c r="W148" s="179"/>
      <c r="X148" s="430">
        <f t="shared" ca="1" si="36"/>
        <v>42400</v>
      </c>
      <c r="Y148" s="568" t="str">
        <f t="shared" ca="1" si="33"/>
        <v>Sun. February , 2016</v>
      </c>
      <c r="Z148" s="431">
        <f t="shared" ref="Z148:Z194" ca="1" si="43">MIN(R148,$AF$5)</f>
        <v>29</v>
      </c>
      <c r="AA148" s="432">
        <f t="shared" ref="AA148:AA194" ca="1" si="44">$AD$6</f>
        <v>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February</v>
      </c>
      <c r="V149" s="184"/>
      <c r="W149" s="179"/>
      <c r="X149" s="430">
        <f t="shared" ca="1" si="36"/>
        <v>42400</v>
      </c>
      <c r="Y149" s="568" t="str">
        <f t="shared" ref="Y149:Y194" ca="1" si="52">IF(Y143="f",T149&amp;". "&amp;" "&amp;R149&amp;" "&amp;U149&amp;" "&amp;$AE$7,T149&amp;". "&amp;U149&amp;" "&amp;R149&amp;", "&amp;$AE$7)</f>
        <v>Sun. February , 2016</v>
      </c>
      <c r="Z149" s="431">
        <f t="shared" ca="1" si="43"/>
        <v>29</v>
      </c>
      <c r="AA149" s="432">
        <f t="shared" ca="1" si="44"/>
        <v>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February</v>
      </c>
      <c r="V150" s="184"/>
      <c r="W150" s="179"/>
      <c r="X150" s="430">
        <f t="shared" ref="X150:X194" ca="1" si="55">$AE$8+D150</f>
        <v>42400</v>
      </c>
      <c r="Y150" s="568" t="str">
        <f t="shared" ca="1" si="52"/>
        <v>Sun. February , 2016</v>
      </c>
      <c r="Z150" s="431">
        <f t="shared" ca="1" si="43"/>
        <v>29</v>
      </c>
      <c r="AA150" s="432">
        <f t="shared" ca="1" si="44"/>
        <v>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February</v>
      </c>
      <c r="V151" s="184"/>
      <c r="W151" s="179"/>
      <c r="X151" s="430">
        <f t="shared" ca="1" si="55"/>
        <v>42400</v>
      </c>
      <c r="Y151" s="568" t="str">
        <f t="shared" ca="1" si="52"/>
        <v>Sun. February , 2016</v>
      </c>
      <c r="Z151" s="431">
        <f t="shared" ca="1" si="43"/>
        <v>29</v>
      </c>
      <c r="AA151" s="432">
        <f t="shared" ca="1" si="44"/>
        <v>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February</v>
      </c>
      <c r="V152" s="184"/>
      <c r="W152" s="179"/>
      <c r="X152" s="430">
        <f t="shared" ca="1" si="55"/>
        <v>42400</v>
      </c>
      <c r="Y152" s="568" t="str">
        <f t="shared" ca="1" si="52"/>
        <v>Sun. February , 2016</v>
      </c>
      <c r="Z152" s="431">
        <f t="shared" ca="1" si="43"/>
        <v>29</v>
      </c>
      <c r="AA152" s="432">
        <f t="shared" ca="1" si="44"/>
        <v>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February</v>
      </c>
      <c r="V153" s="184"/>
      <c r="W153" s="179"/>
      <c r="X153" s="430">
        <f t="shared" ca="1" si="55"/>
        <v>42400</v>
      </c>
      <c r="Y153" s="568" t="str">
        <f t="shared" ca="1" si="52"/>
        <v>Sun. February , 2016</v>
      </c>
      <c r="Z153" s="431">
        <f t="shared" ca="1" si="43"/>
        <v>29</v>
      </c>
      <c r="AA153" s="432">
        <f t="shared" ca="1" si="44"/>
        <v>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February</v>
      </c>
      <c r="V154" s="184"/>
      <c r="W154" s="179"/>
      <c r="X154" s="430">
        <f t="shared" ca="1" si="55"/>
        <v>42400</v>
      </c>
      <c r="Y154" s="568" t="str">
        <f t="shared" ca="1" si="52"/>
        <v>Sun. February , 2016</v>
      </c>
      <c r="Z154" s="431">
        <f t="shared" ca="1" si="43"/>
        <v>29</v>
      </c>
      <c r="AA154" s="432">
        <f t="shared" ca="1" si="44"/>
        <v>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February</v>
      </c>
      <c r="V155" s="184"/>
      <c r="W155" s="179"/>
      <c r="X155" s="430">
        <f t="shared" ca="1" si="55"/>
        <v>42400</v>
      </c>
      <c r="Y155" s="568" t="str">
        <f t="shared" ca="1" si="52"/>
        <v>Sun. February , 2016</v>
      </c>
      <c r="Z155" s="431">
        <f t="shared" ca="1" si="43"/>
        <v>29</v>
      </c>
      <c r="AA155" s="432">
        <f t="shared" ca="1" si="44"/>
        <v>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February</v>
      </c>
      <c r="V156" s="184"/>
      <c r="W156" s="179"/>
      <c r="X156" s="430">
        <f t="shared" ca="1" si="55"/>
        <v>42400</v>
      </c>
      <c r="Y156" s="568" t="str">
        <f t="shared" ca="1" si="52"/>
        <v>Sun. February , 2016</v>
      </c>
      <c r="Z156" s="431">
        <f t="shared" ca="1" si="43"/>
        <v>29</v>
      </c>
      <c r="AA156" s="432">
        <f t="shared" ca="1" si="44"/>
        <v>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February</v>
      </c>
      <c r="V157" s="184"/>
      <c r="W157" s="179"/>
      <c r="X157" s="430">
        <f t="shared" ca="1" si="55"/>
        <v>42400</v>
      </c>
      <c r="Y157" s="568" t="str">
        <f t="shared" ca="1" si="52"/>
        <v>Sun. February , 2016</v>
      </c>
      <c r="Z157" s="431">
        <f t="shared" ca="1" si="43"/>
        <v>29</v>
      </c>
      <c r="AA157" s="432">
        <f t="shared" ca="1" si="44"/>
        <v>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February</v>
      </c>
      <c r="V158" s="184"/>
      <c r="W158" s="179"/>
      <c r="X158" s="430">
        <f t="shared" ca="1" si="55"/>
        <v>42400</v>
      </c>
      <c r="Y158" s="568" t="str">
        <f t="shared" ca="1" si="52"/>
        <v>Sun. February , 2016</v>
      </c>
      <c r="Z158" s="431">
        <f t="shared" ca="1" si="43"/>
        <v>29</v>
      </c>
      <c r="AA158" s="432">
        <f t="shared" ca="1" si="44"/>
        <v>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February</v>
      </c>
      <c r="V159" s="184"/>
      <c r="W159" s="179"/>
      <c r="X159" s="430">
        <f t="shared" ca="1" si="55"/>
        <v>42400</v>
      </c>
      <c r="Y159" s="568" t="str">
        <f t="shared" ca="1" si="52"/>
        <v>Sun. February , 2016</v>
      </c>
      <c r="Z159" s="431">
        <f t="shared" ca="1" si="43"/>
        <v>29</v>
      </c>
      <c r="AA159" s="432">
        <f t="shared" ca="1" si="44"/>
        <v>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February</v>
      </c>
      <c r="V160" s="184"/>
      <c r="W160" s="179"/>
      <c r="X160" s="430">
        <f t="shared" ca="1" si="55"/>
        <v>42400</v>
      </c>
      <c r="Y160" s="568" t="str">
        <f t="shared" ca="1" si="52"/>
        <v>Sun. February , 2016</v>
      </c>
      <c r="Z160" s="431">
        <f t="shared" ca="1" si="43"/>
        <v>29</v>
      </c>
      <c r="AA160" s="432">
        <f t="shared" ca="1" si="44"/>
        <v>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February</v>
      </c>
      <c r="V161" s="184"/>
      <c r="W161" s="179"/>
      <c r="X161" s="430">
        <f t="shared" ca="1" si="55"/>
        <v>42400</v>
      </c>
      <c r="Y161" s="568" t="str">
        <f t="shared" ca="1" si="52"/>
        <v>Sun. February , 2016</v>
      </c>
      <c r="Z161" s="431">
        <f t="shared" ca="1" si="43"/>
        <v>29</v>
      </c>
      <c r="AA161" s="432">
        <f t="shared" ca="1" si="44"/>
        <v>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February</v>
      </c>
      <c r="V162" s="184"/>
      <c r="W162" s="179"/>
      <c r="X162" s="430">
        <f t="shared" ca="1" si="55"/>
        <v>42400</v>
      </c>
      <c r="Y162" s="568" t="str">
        <f t="shared" ca="1" si="52"/>
        <v>Sun. February , 2016</v>
      </c>
      <c r="Z162" s="431">
        <f t="shared" ca="1" si="43"/>
        <v>29</v>
      </c>
      <c r="AA162" s="432">
        <f t="shared" ca="1" si="44"/>
        <v>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February</v>
      </c>
      <c r="V163" s="184"/>
      <c r="W163" s="179"/>
      <c r="X163" s="430">
        <f t="shared" ca="1" si="55"/>
        <v>42400</v>
      </c>
      <c r="Y163" s="568" t="str">
        <f t="shared" ca="1" si="52"/>
        <v>Sun. February , 2016</v>
      </c>
      <c r="Z163" s="431">
        <f t="shared" ca="1" si="43"/>
        <v>29</v>
      </c>
      <c r="AA163" s="432">
        <f t="shared" ca="1" si="44"/>
        <v>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February</v>
      </c>
      <c r="V164" s="184"/>
      <c r="W164" s="179"/>
      <c r="X164" s="430">
        <f t="shared" ca="1" si="55"/>
        <v>42400</v>
      </c>
      <c r="Y164" s="568" t="str">
        <f t="shared" ca="1" si="52"/>
        <v>Sun. February , 2016</v>
      </c>
      <c r="Z164" s="431">
        <f t="shared" ca="1" si="43"/>
        <v>29</v>
      </c>
      <c r="AA164" s="432">
        <f t="shared" ca="1" si="44"/>
        <v>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February</v>
      </c>
      <c r="V165" s="184"/>
      <c r="W165" s="179"/>
      <c r="X165" s="430">
        <f t="shared" ca="1" si="55"/>
        <v>42400</v>
      </c>
      <c r="Y165" s="568" t="str">
        <f t="shared" ca="1" si="52"/>
        <v>Sun. February , 2016</v>
      </c>
      <c r="Z165" s="431">
        <f t="shared" ca="1" si="43"/>
        <v>29</v>
      </c>
      <c r="AA165" s="432">
        <f t="shared" ca="1" si="44"/>
        <v>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February</v>
      </c>
      <c r="V166" s="184"/>
      <c r="W166" s="179"/>
      <c r="X166" s="430">
        <f t="shared" ca="1" si="55"/>
        <v>42400</v>
      </c>
      <c r="Y166" s="568" t="str">
        <f t="shared" ca="1" si="52"/>
        <v>Sun. February , 2016</v>
      </c>
      <c r="Z166" s="431">
        <f t="shared" ca="1" si="43"/>
        <v>29</v>
      </c>
      <c r="AA166" s="432">
        <f t="shared" ca="1" si="44"/>
        <v>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February</v>
      </c>
      <c r="V167" s="184"/>
      <c r="W167" s="179"/>
      <c r="X167" s="430">
        <f t="shared" ca="1" si="55"/>
        <v>42400</v>
      </c>
      <c r="Y167" s="568" t="str">
        <f t="shared" ca="1" si="52"/>
        <v>Sun. February , 2016</v>
      </c>
      <c r="Z167" s="431">
        <f t="shared" ca="1" si="43"/>
        <v>29</v>
      </c>
      <c r="AA167" s="432">
        <f t="shared" ca="1" si="44"/>
        <v>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February</v>
      </c>
      <c r="V168" s="184"/>
      <c r="W168" s="179"/>
      <c r="X168" s="430">
        <f t="shared" ca="1" si="55"/>
        <v>42400</v>
      </c>
      <c r="Y168" s="568" t="str">
        <f t="shared" ca="1" si="52"/>
        <v>Sun. February , 2016</v>
      </c>
      <c r="Z168" s="431">
        <f t="shared" ca="1" si="43"/>
        <v>29</v>
      </c>
      <c r="AA168" s="432">
        <f t="shared" ca="1" si="44"/>
        <v>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February</v>
      </c>
      <c r="V169" s="184"/>
      <c r="W169" s="179"/>
      <c r="X169" s="430">
        <f t="shared" ca="1" si="55"/>
        <v>42400</v>
      </c>
      <c r="Y169" s="568" t="str">
        <f t="shared" ca="1" si="52"/>
        <v>Sun. February , 2016</v>
      </c>
      <c r="Z169" s="431">
        <f t="shared" ca="1" si="43"/>
        <v>29</v>
      </c>
      <c r="AA169" s="432">
        <f t="shared" ca="1" si="44"/>
        <v>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February</v>
      </c>
      <c r="V170" s="184"/>
      <c r="W170" s="179"/>
      <c r="X170" s="430">
        <f t="shared" ca="1" si="55"/>
        <v>42400</v>
      </c>
      <c r="Y170" s="568" t="str">
        <f t="shared" ca="1" si="52"/>
        <v>Sun. February , 2016</v>
      </c>
      <c r="Z170" s="431">
        <f t="shared" ca="1" si="43"/>
        <v>29</v>
      </c>
      <c r="AA170" s="432">
        <f t="shared" ca="1" si="44"/>
        <v>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February</v>
      </c>
      <c r="V171" s="184"/>
      <c r="W171" s="179"/>
      <c r="X171" s="430">
        <f t="shared" ca="1" si="55"/>
        <v>42400</v>
      </c>
      <c r="Y171" s="568" t="str">
        <f t="shared" ca="1" si="52"/>
        <v>Sun. February , 2016</v>
      </c>
      <c r="Z171" s="431">
        <f t="shared" ca="1" si="43"/>
        <v>29</v>
      </c>
      <c r="AA171" s="432">
        <f t="shared" ca="1" si="44"/>
        <v>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February</v>
      </c>
      <c r="V172" s="184"/>
      <c r="W172" s="179"/>
      <c r="X172" s="430">
        <f t="shared" ca="1" si="55"/>
        <v>42400</v>
      </c>
      <c r="Y172" s="568" t="str">
        <f t="shared" ca="1" si="52"/>
        <v>Sun. February , 2016</v>
      </c>
      <c r="Z172" s="431">
        <f t="shared" ca="1" si="43"/>
        <v>29</v>
      </c>
      <c r="AA172" s="432">
        <f t="shared" ca="1" si="44"/>
        <v>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February</v>
      </c>
      <c r="V173" s="184"/>
      <c r="W173" s="179"/>
      <c r="X173" s="430">
        <f t="shared" ca="1" si="55"/>
        <v>42400</v>
      </c>
      <c r="Y173" s="568" t="str">
        <f t="shared" ca="1" si="52"/>
        <v>Sun. February , 2016</v>
      </c>
      <c r="Z173" s="431">
        <f t="shared" ca="1" si="43"/>
        <v>29</v>
      </c>
      <c r="AA173" s="432">
        <f t="shared" ca="1" si="44"/>
        <v>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February</v>
      </c>
      <c r="V174" s="184"/>
      <c r="W174" s="179"/>
      <c r="X174" s="430">
        <f t="shared" ca="1" si="55"/>
        <v>42400</v>
      </c>
      <c r="Y174" s="568" t="str">
        <f t="shared" ca="1" si="52"/>
        <v>Sun. February , 2016</v>
      </c>
      <c r="Z174" s="431">
        <f t="shared" ca="1" si="43"/>
        <v>29</v>
      </c>
      <c r="AA174" s="432">
        <f t="shared" ca="1" si="44"/>
        <v>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February</v>
      </c>
      <c r="V175" s="184"/>
      <c r="W175" s="179"/>
      <c r="X175" s="430">
        <f t="shared" ca="1" si="55"/>
        <v>42400</v>
      </c>
      <c r="Y175" s="568" t="str">
        <f t="shared" ca="1" si="52"/>
        <v>Sun. February , 2016</v>
      </c>
      <c r="Z175" s="431">
        <f t="shared" ca="1" si="43"/>
        <v>29</v>
      </c>
      <c r="AA175" s="432">
        <f t="shared" ca="1" si="44"/>
        <v>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February</v>
      </c>
      <c r="V176" s="184"/>
      <c r="W176" s="179"/>
      <c r="X176" s="430">
        <f t="shared" ca="1" si="55"/>
        <v>42400</v>
      </c>
      <c r="Y176" s="568" t="str">
        <f t="shared" ca="1" si="52"/>
        <v>Sun. February , 2016</v>
      </c>
      <c r="Z176" s="431">
        <f t="shared" ca="1" si="43"/>
        <v>29</v>
      </c>
      <c r="AA176" s="432">
        <f t="shared" ca="1" si="44"/>
        <v>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February</v>
      </c>
      <c r="V177" s="184"/>
      <c r="W177" s="179"/>
      <c r="X177" s="430">
        <f t="shared" ca="1" si="55"/>
        <v>42400</v>
      </c>
      <c r="Y177" s="568" t="str">
        <f t="shared" ca="1" si="52"/>
        <v>Sun. February , 2016</v>
      </c>
      <c r="Z177" s="431">
        <f t="shared" ca="1" si="43"/>
        <v>29</v>
      </c>
      <c r="AA177" s="432">
        <f t="shared" ca="1" si="44"/>
        <v>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February</v>
      </c>
      <c r="V178" s="184"/>
      <c r="W178" s="179"/>
      <c r="X178" s="430">
        <f t="shared" ca="1" si="55"/>
        <v>42400</v>
      </c>
      <c r="Y178" s="568" t="str">
        <f t="shared" ca="1" si="52"/>
        <v>Sun. February , 2016</v>
      </c>
      <c r="Z178" s="431">
        <f t="shared" ca="1" si="43"/>
        <v>29</v>
      </c>
      <c r="AA178" s="432">
        <f t="shared" ca="1" si="44"/>
        <v>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February</v>
      </c>
      <c r="V179" s="184"/>
      <c r="W179" s="179"/>
      <c r="X179" s="430">
        <f t="shared" ca="1" si="55"/>
        <v>42400</v>
      </c>
      <c r="Y179" s="568" t="str">
        <f t="shared" ca="1" si="52"/>
        <v>Sun. February , 2016</v>
      </c>
      <c r="Z179" s="431">
        <f t="shared" ca="1" si="43"/>
        <v>29</v>
      </c>
      <c r="AA179" s="432">
        <f t="shared" ca="1" si="44"/>
        <v>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February</v>
      </c>
      <c r="V180" s="184"/>
      <c r="W180" s="179"/>
      <c r="X180" s="430">
        <f t="shared" ca="1" si="55"/>
        <v>42400</v>
      </c>
      <c r="Y180" s="568" t="str">
        <f t="shared" ca="1" si="52"/>
        <v>Sun. February , 2016</v>
      </c>
      <c r="Z180" s="431">
        <f t="shared" ca="1" si="43"/>
        <v>29</v>
      </c>
      <c r="AA180" s="432">
        <f t="shared" ca="1" si="44"/>
        <v>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February</v>
      </c>
      <c r="V181" s="184"/>
      <c r="W181" s="179"/>
      <c r="X181" s="430">
        <f t="shared" ca="1" si="55"/>
        <v>42400</v>
      </c>
      <c r="Y181" s="568" t="str">
        <f t="shared" ca="1" si="52"/>
        <v>Sun. February , 2016</v>
      </c>
      <c r="Z181" s="431">
        <f t="shared" ca="1" si="43"/>
        <v>29</v>
      </c>
      <c r="AA181" s="432">
        <f t="shared" ca="1" si="44"/>
        <v>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February</v>
      </c>
      <c r="V182" s="184"/>
      <c r="W182" s="179"/>
      <c r="X182" s="430">
        <f t="shared" ca="1" si="55"/>
        <v>42400</v>
      </c>
      <c r="Y182" s="568" t="str">
        <f t="shared" ca="1" si="52"/>
        <v>Sun. February , 2016</v>
      </c>
      <c r="Z182" s="431">
        <f t="shared" ca="1" si="43"/>
        <v>29</v>
      </c>
      <c r="AA182" s="432">
        <f t="shared" ca="1" si="44"/>
        <v>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February</v>
      </c>
      <c r="V183" s="184"/>
      <c r="W183" s="179"/>
      <c r="X183" s="430">
        <f t="shared" ca="1" si="55"/>
        <v>42400</v>
      </c>
      <c r="Y183" s="568" t="str">
        <f t="shared" ca="1" si="52"/>
        <v>Sun. February , 2016</v>
      </c>
      <c r="Z183" s="431">
        <f t="shared" ca="1" si="43"/>
        <v>29</v>
      </c>
      <c r="AA183" s="432">
        <f t="shared" ca="1" si="44"/>
        <v>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February</v>
      </c>
      <c r="V184" s="184"/>
      <c r="W184" s="179"/>
      <c r="X184" s="430">
        <f t="shared" ca="1" si="55"/>
        <v>42400</v>
      </c>
      <c r="Y184" s="568" t="str">
        <f t="shared" ca="1" si="52"/>
        <v>Sun. February , 2016</v>
      </c>
      <c r="Z184" s="431">
        <f t="shared" ca="1" si="43"/>
        <v>29</v>
      </c>
      <c r="AA184" s="432">
        <f t="shared" ca="1" si="44"/>
        <v>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February</v>
      </c>
      <c r="V185" s="184"/>
      <c r="W185" s="179"/>
      <c r="X185" s="430">
        <f t="shared" ca="1" si="55"/>
        <v>42400</v>
      </c>
      <c r="Y185" s="568" t="str">
        <f t="shared" ca="1" si="52"/>
        <v>Sun. February , 2016</v>
      </c>
      <c r="Z185" s="431">
        <f t="shared" ca="1" si="43"/>
        <v>29</v>
      </c>
      <c r="AA185" s="432">
        <f t="shared" ca="1" si="44"/>
        <v>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February</v>
      </c>
      <c r="V186" s="184"/>
      <c r="W186" s="179"/>
      <c r="X186" s="430">
        <f t="shared" ca="1" si="55"/>
        <v>42400</v>
      </c>
      <c r="Y186" s="568" t="str">
        <f t="shared" ca="1" si="52"/>
        <v>Sun. February , 2016</v>
      </c>
      <c r="Z186" s="431">
        <f t="shared" ca="1" si="43"/>
        <v>29</v>
      </c>
      <c r="AA186" s="432">
        <f t="shared" ca="1" si="44"/>
        <v>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February</v>
      </c>
      <c r="V187" s="184"/>
      <c r="W187" s="179"/>
      <c r="X187" s="430">
        <f t="shared" ca="1" si="55"/>
        <v>42400</v>
      </c>
      <c r="Y187" s="568" t="str">
        <f t="shared" ca="1" si="52"/>
        <v>Sun. February , 2016</v>
      </c>
      <c r="Z187" s="431">
        <f t="shared" ca="1" si="43"/>
        <v>29</v>
      </c>
      <c r="AA187" s="432">
        <f t="shared" ca="1" si="44"/>
        <v>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February</v>
      </c>
      <c r="V188" s="184"/>
      <c r="W188" s="179"/>
      <c r="X188" s="430">
        <f t="shared" ca="1" si="55"/>
        <v>42400</v>
      </c>
      <c r="Y188" s="568" t="str">
        <f t="shared" ca="1" si="52"/>
        <v>Sun. February , 2016</v>
      </c>
      <c r="Z188" s="431">
        <f t="shared" ca="1" si="43"/>
        <v>29</v>
      </c>
      <c r="AA188" s="432">
        <f t="shared" ca="1" si="44"/>
        <v>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February</v>
      </c>
      <c r="V189" s="184"/>
      <c r="W189" s="179"/>
      <c r="X189" s="430">
        <f t="shared" ca="1" si="55"/>
        <v>42400</v>
      </c>
      <c r="Y189" s="568" t="str">
        <f t="shared" ca="1" si="52"/>
        <v>Sun. February , 2016</v>
      </c>
      <c r="Z189" s="431">
        <f t="shared" ca="1" si="43"/>
        <v>29</v>
      </c>
      <c r="AA189" s="432">
        <f t="shared" ca="1" si="44"/>
        <v>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February</v>
      </c>
      <c r="V190" s="184"/>
      <c r="W190" s="179"/>
      <c r="X190" s="430">
        <f t="shared" ca="1" si="55"/>
        <v>42400</v>
      </c>
      <c r="Y190" s="568" t="str">
        <f t="shared" ca="1" si="52"/>
        <v>Sun. February , 2016</v>
      </c>
      <c r="Z190" s="431">
        <f t="shared" ca="1" si="43"/>
        <v>29</v>
      </c>
      <c r="AA190" s="432">
        <f t="shared" ca="1" si="44"/>
        <v>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February</v>
      </c>
      <c r="V191" s="184"/>
      <c r="W191" s="179"/>
      <c r="X191" s="430">
        <f t="shared" ca="1" si="55"/>
        <v>42400</v>
      </c>
      <c r="Y191" s="568" t="str">
        <f t="shared" ca="1" si="52"/>
        <v>Sun. February , 2016</v>
      </c>
      <c r="Z191" s="431">
        <f t="shared" ca="1" si="43"/>
        <v>29</v>
      </c>
      <c r="AA191" s="432">
        <f t="shared" ca="1" si="44"/>
        <v>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February</v>
      </c>
      <c r="V192" s="184"/>
      <c r="W192" s="179"/>
      <c r="X192" s="430">
        <f t="shared" ca="1" si="55"/>
        <v>42400</v>
      </c>
      <c r="Y192" s="568" t="str">
        <f t="shared" ca="1" si="52"/>
        <v>Sun. February , 2016</v>
      </c>
      <c r="Z192" s="431">
        <f t="shared" ca="1" si="43"/>
        <v>29</v>
      </c>
      <c r="AA192" s="432">
        <f t="shared" ca="1" si="44"/>
        <v>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February</v>
      </c>
      <c r="V193" s="184"/>
      <c r="W193" s="179"/>
      <c r="X193" s="430">
        <f t="shared" ca="1" si="55"/>
        <v>42400</v>
      </c>
      <c r="Y193" s="568" t="str">
        <f t="shared" ca="1" si="52"/>
        <v>Sun. February , 2016</v>
      </c>
      <c r="Z193" s="431">
        <f t="shared" ca="1" si="43"/>
        <v>29</v>
      </c>
      <c r="AA193" s="432">
        <f t="shared" ca="1" si="44"/>
        <v>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February</v>
      </c>
      <c r="V194" s="184"/>
      <c r="W194" s="179"/>
      <c r="X194" s="430">
        <f t="shared" ca="1" si="55"/>
        <v>42400</v>
      </c>
      <c r="Y194" s="568" t="str">
        <f t="shared" ca="1" si="52"/>
        <v>Sun. February , 2016</v>
      </c>
      <c r="Z194" s="431">
        <f t="shared" ca="1" si="43"/>
        <v>29</v>
      </c>
      <c r="AA194" s="432">
        <f t="shared" ca="1" si="44"/>
        <v>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29</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29</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29</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29</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29</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K17:M17"/>
    <mergeCell ref="C18:C19"/>
    <mergeCell ref="D18:G19"/>
    <mergeCell ref="H18:H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831" priority="2" stopIfTrue="1">
      <formula>($D20=$D21)</formula>
    </cfRule>
  </conditionalFormatting>
  <conditionalFormatting sqref="AC20:AE194 AK20:AK194 AQ20:AR194 U18 X20:Z194">
    <cfRule type="cellIs" dxfId="830" priority="3" stopIfTrue="1" operator="notEqual">
      <formula>U17</formula>
    </cfRule>
  </conditionalFormatting>
  <conditionalFormatting sqref="B20:B194">
    <cfRule type="expression" dxfId="829" priority="4" stopIfTrue="1">
      <formula>($G20="- -")</formula>
    </cfRule>
  </conditionalFormatting>
  <conditionalFormatting sqref="BI10:BI12 BF11:BF12">
    <cfRule type="expression" dxfId="828" priority="5" stopIfTrue="1">
      <formula>LEN($AA9)&gt;4</formula>
    </cfRule>
    <cfRule type="expression" dxfId="827" priority="6" stopIfTrue="1">
      <formula>(LEN($C$9)=0)</formula>
    </cfRule>
  </conditionalFormatting>
  <conditionalFormatting sqref="BJ10:BN12">
    <cfRule type="expression" dxfId="826" priority="7" stopIfTrue="1">
      <formula>LEN($AA9)&gt;4</formula>
    </cfRule>
    <cfRule type="expression" dxfId="825" priority="8" stopIfTrue="1">
      <formula>(LEN(E$9)=0)</formula>
    </cfRule>
  </conditionalFormatting>
  <conditionalFormatting sqref="R20:R194">
    <cfRule type="expression" dxfId="824" priority="9" stopIfTrue="1">
      <formula>OR($G20=$G19,$D20=$D19)</formula>
    </cfRule>
    <cfRule type="expression" dxfId="823" priority="10" stopIfTrue="1">
      <formula>"ND($G21&lt;&gt;""- -"",$G21&lt;&gt;TEXT(X21,""Dddd, Mmmm dd, Yyyy""))"</formula>
    </cfRule>
    <cfRule type="expression" dxfId="822" priority="11" stopIfTrue="1">
      <formula>($AI20=1)</formula>
    </cfRule>
  </conditionalFormatting>
  <conditionalFormatting sqref="C20:C194">
    <cfRule type="expression" dxfId="821" priority="12" stopIfTrue="1">
      <formula>($X$16=$X$14)</formula>
    </cfRule>
    <cfRule type="expression" dxfId="820" priority="13" stopIfTrue="1">
      <formula>($AV20=1)</formula>
    </cfRule>
    <cfRule type="expression" dxfId="819" priority="14" stopIfTrue="1">
      <formula>AND(D20=1+D19,G20=X20)</formula>
    </cfRule>
  </conditionalFormatting>
  <conditionalFormatting sqref="D20">
    <cfRule type="expression" dxfId="818" priority="15" stopIfTrue="1">
      <formula>OR($G20=$G19,$D20=$D19)</formula>
    </cfRule>
    <cfRule type="expression" dxfId="817" priority="16" stopIfTrue="1">
      <formula>AND($G20&lt;&gt;"- -",$G20&lt;&gt;$Y20)</formula>
    </cfRule>
    <cfRule type="expression" dxfId="816" priority="17" stopIfTrue="1">
      <formula>($AI20=1)</formula>
    </cfRule>
  </conditionalFormatting>
  <conditionalFormatting sqref="E20:G20">
    <cfRule type="expression" dxfId="815" priority="18" stopIfTrue="1">
      <formula>OR($G20=$G19,$D20=$D19)</formula>
    </cfRule>
    <cfRule type="expression" dxfId="814" priority="19" stopIfTrue="1">
      <formula>AND($G20&lt;&gt;"- -",$G20&lt;&gt;$Y20)</formula>
    </cfRule>
    <cfRule type="expression" dxfId="813" priority="20" stopIfTrue="1">
      <formula>($AI20+$AX20&gt;0)</formula>
    </cfRule>
  </conditionalFormatting>
  <conditionalFormatting sqref="V5:V7 U6:U7 J6">
    <cfRule type="expression" dxfId="812" priority="21" stopIfTrue="1">
      <formula>OR($AC$7,$AC$6,#REF!)</formula>
    </cfRule>
  </conditionalFormatting>
  <conditionalFormatting sqref="U5">
    <cfRule type="expression" dxfId="811" priority="22" stopIfTrue="1">
      <formula>OR($AC$7,$AC$6)</formula>
    </cfRule>
  </conditionalFormatting>
  <conditionalFormatting sqref="V19">
    <cfRule type="cellIs" dxfId="810" priority="23" stopIfTrue="1" operator="equal">
      <formula>1</formula>
    </cfRule>
  </conditionalFormatting>
  <conditionalFormatting sqref="BJ13:BN13 R16:R17">
    <cfRule type="cellIs" dxfId="809" priority="24" stopIfTrue="1" operator="equal">
      <formula>0</formula>
    </cfRule>
  </conditionalFormatting>
  <conditionalFormatting sqref="AP20:AP194">
    <cfRule type="cellIs" dxfId="808" priority="25" stopIfTrue="1" operator="lessThan">
      <formula>999</formula>
    </cfRule>
  </conditionalFormatting>
  <conditionalFormatting sqref="BE19:BF19 K18:L18">
    <cfRule type="expression" dxfId="807" priority="26" stopIfTrue="1">
      <formula>($K$19=$AL$7)</formula>
    </cfRule>
  </conditionalFormatting>
  <conditionalFormatting sqref="BE20:BF20">
    <cfRule type="expression" dxfId="806" priority="27" stopIfTrue="1">
      <formula>($K$19=$AL$7)</formula>
    </cfRule>
  </conditionalFormatting>
  <conditionalFormatting sqref="AB7">
    <cfRule type="expression" dxfId="805" priority="28" stopIfTrue="1">
      <formula>$AC$7</formula>
    </cfRule>
  </conditionalFormatting>
  <conditionalFormatting sqref="AB6">
    <cfRule type="expression" dxfId="804" priority="29" stopIfTrue="1">
      <formula>$AC$6</formula>
    </cfRule>
  </conditionalFormatting>
  <conditionalFormatting sqref="AK5:BO6">
    <cfRule type="cellIs" dxfId="803" priority="30" stopIfTrue="1" operator="equal">
      <formula>0</formula>
    </cfRule>
  </conditionalFormatting>
  <conditionalFormatting sqref="AJ16:AJ17 AJ20:AJ194">
    <cfRule type="cellIs" dxfId="802" priority="31" stopIfTrue="1" operator="greaterThan">
      <formula>0</formula>
    </cfRule>
  </conditionalFormatting>
  <conditionalFormatting sqref="AF20:AG194">
    <cfRule type="cellIs" dxfId="801" priority="32" stopIfTrue="1" operator="greaterThan">
      <formula>1</formula>
    </cfRule>
  </conditionalFormatting>
  <conditionalFormatting sqref="AV20:AV194">
    <cfRule type="cellIs" dxfId="800" priority="33" stopIfTrue="1" operator="equal">
      <formula>1</formula>
    </cfRule>
  </conditionalFormatting>
  <conditionalFormatting sqref="AU20:AU194">
    <cfRule type="expression" dxfId="799" priority="34" stopIfTrue="1">
      <formula>LEN(AU20)&gt;2</formula>
    </cfRule>
  </conditionalFormatting>
  <conditionalFormatting sqref="AK2:BO2">
    <cfRule type="cellIs" dxfId="798" priority="35" stopIfTrue="1" operator="equal">
      <formula>0</formula>
    </cfRule>
  </conditionalFormatting>
  <conditionalFormatting sqref="D18:G19">
    <cfRule type="expression" dxfId="797" priority="36" stopIfTrue="1">
      <formula>($AB$16&lt;2)</formula>
    </cfRule>
  </conditionalFormatting>
  <conditionalFormatting sqref="B18">
    <cfRule type="expression" dxfId="796" priority="37" stopIfTrue="1">
      <formula>(B18&gt;DATE(2000+$Y$2,$AA$21+1,1)-DATE(2000+$Y$2,$AA$21,1))</formula>
    </cfRule>
  </conditionalFormatting>
  <conditionalFormatting sqref="U201:AB201">
    <cfRule type="expression" dxfId="795" priority="38" stopIfTrue="1">
      <formula>(LEN($X$11)&gt;4)</formula>
    </cfRule>
  </conditionalFormatting>
  <conditionalFormatting sqref="N19:Q19 BH20:BK20">
    <cfRule type="cellIs" dxfId="794" priority="39" stopIfTrue="1" operator="equal">
      <formula>0</formula>
    </cfRule>
    <cfRule type="expression" dxfId="793" priority="40" stopIfTrue="1">
      <formula>($AJ$2=$AF$5)</formula>
    </cfRule>
  </conditionalFormatting>
  <conditionalFormatting sqref="M19 BG20">
    <cfRule type="cellIs" dxfId="792" priority="41" stopIfTrue="1" operator="equal">
      <formula>0</formula>
    </cfRule>
    <cfRule type="expression" dxfId="791" priority="42" stopIfTrue="1">
      <formula>($AJ$2=$AF$5)</formula>
    </cfRule>
  </conditionalFormatting>
  <conditionalFormatting sqref="C17">
    <cfRule type="cellIs" dxfId="790" priority="43" stopIfTrue="1" operator="equal">
      <formula>"X"</formula>
    </cfRule>
  </conditionalFormatting>
  <conditionalFormatting sqref="B16:J16">
    <cfRule type="expression" dxfId="789" priority="44" stopIfTrue="1">
      <formula>AND($AJ$2=$AF$5,$X$16=$X$13)</formula>
    </cfRule>
  </conditionalFormatting>
  <conditionalFormatting sqref="AW20:AW194">
    <cfRule type="cellIs" dxfId="788" priority="45" stopIfTrue="1" operator="equal">
      <formula>0</formula>
    </cfRule>
  </conditionalFormatting>
  <conditionalFormatting sqref="AB20:AB194">
    <cfRule type="cellIs" dxfId="787" priority="46" stopIfTrue="1" operator="greaterThan">
      <formula>0</formula>
    </cfRule>
    <cfRule type="cellIs" dxfId="786" priority="47" stopIfTrue="1" operator="lessThan">
      <formula>0</formula>
    </cfRule>
  </conditionalFormatting>
  <conditionalFormatting sqref="J7">
    <cfRule type="cellIs" dxfId="785" priority="48" stopIfTrue="1" operator="lessThan">
      <formula>0</formula>
    </cfRule>
  </conditionalFormatting>
  <conditionalFormatting sqref="N20:Q194">
    <cfRule type="expression" dxfId="784" priority="49" stopIfTrue="1">
      <formula>OR($AW20=0,$AV20=1,$AG20=99,$AJ$2=$AF$5)</formula>
    </cfRule>
  </conditionalFormatting>
  <conditionalFormatting sqref="M20:M194">
    <cfRule type="expression" dxfId="783" priority="50" stopIfTrue="1">
      <formula>OR($AJ$2=$AF$5,$AW20=0,$AV20=1,$AG20=99)</formula>
    </cfRule>
    <cfRule type="cellIs" dxfId="782" priority="51" stopIfTrue="1" operator="lessThan">
      <formula>0</formula>
    </cfRule>
    <cfRule type="expression" dxfId="781" priority="52" stopIfTrue="1">
      <formula>($D19=$D20)</formula>
    </cfRule>
  </conditionalFormatting>
  <conditionalFormatting sqref="BM20:BN194">
    <cfRule type="cellIs" dxfId="780" priority="53" stopIfTrue="1" operator="notEqual">
      <formula>1</formula>
    </cfRule>
  </conditionalFormatting>
  <conditionalFormatting sqref="L35:L194">
    <cfRule type="expression" dxfId="779" priority="54" stopIfTrue="1">
      <formula>OR($AJ$2=$AF$5,$AW35=0,$AV35=1,$AG35=99)</formula>
    </cfRule>
    <cfRule type="expression" dxfId="778" priority="55" stopIfTrue="1">
      <formula>AND(ISNUMBER(L35),OR(AND(L35&lt;K34,B35&gt;1),K35&gt;L35,$BN35&lt;&gt;1))</formula>
    </cfRule>
  </conditionalFormatting>
  <conditionalFormatting sqref="K35:K194">
    <cfRule type="expression" dxfId="777" priority="56" stopIfTrue="1">
      <formula>OR($AJ$2=$AF$5,$AW35=0,$AV35=1,$AG35=99)</formula>
    </cfRule>
    <cfRule type="expression" dxfId="776" priority="57" stopIfTrue="1">
      <formula>AND(ISNUMBER(K35),OR(K35&lt;L34,K35&gt;L35,$BM35&lt;&gt;1))</formula>
    </cfRule>
  </conditionalFormatting>
  <conditionalFormatting sqref="B13:B15">
    <cfRule type="expression" dxfId="775" priority="58" stopIfTrue="1">
      <formula>AND($AJ$2=$AF$5,$X$16=$X$13)</formula>
    </cfRule>
  </conditionalFormatting>
  <conditionalFormatting sqref="D21:D194">
    <cfRule type="expression" dxfId="774" priority="59" stopIfTrue="1">
      <formula>OR($G21=$G20,$D21=$D20)</formula>
    </cfRule>
    <cfRule type="expression" dxfId="773" priority="60" stopIfTrue="1">
      <formula>AND($G21&lt;&gt;"- -",$G21&lt;&gt;$Y21)</formula>
    </cfRule>
    <cfRule type="expression" dxfId="772" priority="61" stopIfTrue="1">
      <formula>($AI21=1)</formula>
    </cfRule>
  </conditionalFormatting>
  <conditionalFormatting sqref="E21:G194">
    <cfRule type="expression" dxfId="771" priority="62" stopIfTrue="1">
      <formula>OR($G21=$G20,$D21=$D20)</formula>
    </cfRule>
    <cfRule type="expression" dxfId="770" priority="63" stopIfTrue="1">
      <formula>AND($G21&lt;&gt;"- -",$G21&lt;&gt;$Y21)</formula>
    </cfRule>
    <cfRule type="expression" dxfId="769" priority="64" stopIfTrue="1">
      <formula>($AI21+$AX21&gt;0)</formula>
    </cfRule>
  </conditionalFormatting>
  <conditionalFormatting sqref="L20:L34">
    <cfRule type="expression" dxfId="768" priority="65" stopIfTrue="1">
      <formula>OR($AJ$2=$AF$5,$AW20=0,$AV20=1,$AG20=99)</formula>
    </cfRule>
    <cfRule type="expression" dxfId="767" priority="66" stopIfTrue="1">
      <formula>AND(ISNUMBER(L20),OR(AND(L20&lt;K19,B20&gt;1),K20&gt;L20))</formula>
    </cfRule>
  </conditionalFormatting>
  <conditionalFormatting sqref="K20:K34">
    <cfRule type="expression" dxfId="766" priority="67" stopIfTrue="1">
      <formula>OR($AJ$2=$AF$5,$AW20=0,$AV20=1,$AG20=99)</formula>
    </cfRule>
    <cfRule type="expression" dxfId="765" priority="68" stopIfTrue="1">
      <formula>AND(ISNUMBER(K20),ISNUMBER(L20),OR(K20&lt;L19,K20&gt;L20))</formula>
    </cfRule>
  </conditionalFormatting>
  <conditionalFormatting sqref="C9:J9">
    <cfRule type="expression" dxfId="764" priority="69" stopIfTrue="1">
      <formula>AND(ISNUMBER(C$9),ISNUMBER(C10),(C$9&gt;C$10))</formula>
    </cfRule>
  </conditionalFormatting>
  <conditionalFormatting sqref="E8:F8">
    <cfRule type="expression" dxfId="763" priority="70" stopIfTrue="1">
      <formula>(BJ$13&gt;0)</formula>
    </cfRule>
    <cfRule type="expression" dxfId="762" priority="71" stopIfTrue="1">
      <formula>AND(ISNUMBER(E$9),ISNUMBER(E10),(E$9&gt;E$10))</formula>
    </cfRule>
  </conditionalFormatting>
  <conditionalFormatting sqref="G8:J8">
    <cfRule type="expression" dxfId="761" priority="72" stopIfTrue="1">
      <formula>(BK$13&gt;0)</formula>
    </cfRule>
    <cfRule type="expression" dxfId="760" priority="73" stopIfTrue="1">
      <formula>AND(ISNUMBER(G$9),ISNUMBER(G10),(G$9&gt;G$10))</formula>
    </cfRule>
  </conditionalFormatting>
  <conditionalFormatting sqref="H6:I7">
    <cfRule type="expression" dxfId="759" priority="74" stopIfTrue="1">
      <formula>AND(ISNUMBER($H$7),$H$7&lt;$I$7)</formula>
    </cfRule>
  </conditionalFormatting>
  <conditionalFormatting sqref="C10:J10">
    <cfRule type="expression" dxfId="758" priority="75"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C:\Users\ABLACK~1\AppData\Local\Temp\notesF3B52A\[pwc-electronic-car-log-2016-02-en.xlsx]03</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03</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March,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March</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3</v>
      </c>
      <c r="AE6" s="204" t="str">
        <f ca="1">TEXT(DATE($AE$7,$AD$6,1),"Mmmm, YYYY")</f>
        <v>March, 2016</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42429</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March,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March</v>
      </c>
      <c r="V18" s="652" t="str">
        <f ca="1">AE6</f>
        <v>March,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March</v>
      </c>
      <c r="V19" s="652" t="str">
        <f ca="1">U19&amp;" "&amp;Year_four_digits</f>
        <v>March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Tue. March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March</v>
      </c>
      <c r="V20" s="179"/>
      <c r="W20" s="179"/>
      <c r="X20" s="430">
        <f ca="1">$AE$8+D20</f>
        <v>42430</v>
      </c>
      <c r="Y20" s="568" t="str">
        <f ca="1">IF(Y14="f",T20&amp;". "&amp;" "&amp;R20&amp;" "&amp;U20&amp;" "&amp;$AE$7,T20&amp;". "&amp;U20&amp;" "&amp;R20&amp;", "&amp;$AE$7)</f>
        <v>Tue. March 1, 2016</v>
      </c>
      <c r="Z20" s="431">
        <f t="shared" ref="Z20:Z83" ca="1" si="4">MIN(R20,$AF$5)</f>
        <v>1</v>
      </c>
      <c r="AA20" s="432">
        <f t="shared" ref="AA20:AA83" ca="1" si="5">$AD$6</f>
        <v>3</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March</v>
      </c>
      <c r="V21" s="184"/>
      <c r="W21" s="179"/>
      <c r="X21" s="430">
        <f ca="1">$AE$8+D21</f>
        <v>42429</v>
      </c>
      <c r="Y21" s="568" t="str">
        <f t="shared" ref="Y21:Y84" ca="1" si="14">IF(Y15="f",T21&amp;". "&amp;" "&amp;R21&amp;" "&amp;U21&amp;" "&amp;$AE$7,T21&amp;". "&amp;U21&amp;" "&amp;R21&amp;", "&amp;$AE$7)</f>
        <v>Mon. March , 2016</v>
      </c>
      <c r="Z21" s="431">
        <f t="shared" ca="1" si="4"/>
        <v>31</v>
      </c>
      <c r="AA21" s="432">
        <f t="shared" ca="1" si="5"/>
        <v>3</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March</v>
      </c>
      <c r="V22" s="184"/>
      <c r="W22" s="179"/>
      <c r="X22" s="430">
        <f t="shared" ref="X22:X85" ca="1" si="17">$AE$8+D22</f>
        <v>42429</v>
      </c>
      <c r="Y22" s="568" t="str">
        <f t="shared" ca="1" si="14"/>
        <v>Mon. March , 2016</v>
      </c>
      <c r="Z22" s="431">
        <f t="shared" ca="1" si="4"/>
        <v>31</v>
      </c>
      <c r="AA22" s="432">
        <f t="shared" ca="1" si="5"/>
        <v>3</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March</v>
      </c>
      <c r="V23" s="184"/>
      <c r="W23" s="179"/>
      <c r="X23" s="430">
        <f t="shared" ca="1" si="17"/>
        <v>42429</v>
      </c>
      <c r="Y23" s="568" t="str">
        <f t="shared" ca="1" si="14"/>
        <v>Mon. March , 2016</v>
      </c>
      <c r="Z23" s="431">
        <f t="shared" ca="1" si="4"/>
        <v>31</v>
      </c>
      <c r="AA23" s="432">
        <f t="shared" ca="1" si="5"/>
        <v>3</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March</v>
      </c>
      <c r="V24" s="184"/>
      <c r="W24" s="179"/>
      <c r="X24" s="430">
        <f t="shared" ca="1" si="17"/>
        <v>42429</v>
      </c>
      <c r="Y24" s="568" t="str">
        <f t="shared" ca="1" si="14"/>
        <v>Mon. March , 2016</v>
      </c>
      <c r="Z24" s="431">
        <f t="shared" ca="1" si="4"/>
        <v>31</v>
      </c>
      <c r="AA24" s="432">
        <f t="shared" ca="1" si="5"/>
        <v>3</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March</v>
      </c>
      <c r="V25" s="184"/>
      <c r="W25" s="179"/>
      <c r="X25" s="430">
        <f t="shared" ca="1" si="17"/>
        <v>42429</v>
      </c>
      <c r="Y25" s="568" t="str">
        <f t="shared" ca="1" si="14"/>
        <v>Mon. March , 2016</v>
      </c>
      <c r="Z25" s="431">
        <f t="shared" ca="1" si="4"/>
        <v>31</v>
      </c>
      <c r="AA25" s="432">
        <f t="shared" ca="1" si="5"/>
        <v>3</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March</v>
      </c>
      <c r="V26" s="184"/>
      <c r="W26" s="179"/>
      <c r="X26" s="430">
        <f t="shared" ca="1" si="17"/>
        <v>42429</v>
      </c>
      <c r="Y26" s="568" t="str">
        <f t="shared" ca="1" si="14"/>
        <v>Mon. March , 2016</v>
      </c>
      <c r="Z26" s="431">
        <f t="shared" ca="1" si="4"/>
        <v>31</v>
      </c>
      <c r="AA26" s="432">
        <f t="shared" ca="1" si="5"/>
        <v>3</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March</v>
      </c>
      <c r="V27" s="184"/>
      <c r="W27" s="179"/>
      <c r="X27" s="430">
        <f t="shared" ca="1" si="17"/>
        <v>42429</v>
      </c>
      <c r="Y27" s="568" t="str">
        <f t="shared" ca="1" si="14"/>
        <v>Mon. March , 2016</v>
      </c>
      <c r="Z27" s="431">
        <f t="shared" ca="1" si="4"/>
        <v>31</v>
      </c>
      <c r="AA27" s="432">
        <f t="shared" ca="1" si="5"/>
        <v>3</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March</v>
      </c>
      <c r="V28" s="184"/>
      <c r="W28" s="179"/>
      <c r="X28" s="430">
        <f t="shared" ca="1" si="17"/>
        <v>42429</v>
      </c>
      <c r="Y28" s="568" t="str">
        <f t="shared" ca="1" si="14"/>
        <v>Mon. March , 2016</v>
      </c>
      <c r="Z28" s="431">
        <f t="shared" ca="1" si="4"/>
        <v>31</v>
      </c>
      <c r="AA28" s="432">
        <f t="shared" ca="1" si="5"/>
        <v>3</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March</v>
      </c>
      <c r="V29" s="184"/>
      <c r="W29" s="179"/>
      <c r="X29" s="430">
        <f t="shared" ca="1" si="17"/>
        <v>42429</v>
      </c>
      <c r="Y29" s="568" t="str">
        <f t="shared" ca="1" si="14"/>
        <v>Mon. March , 2016</v>
      </c>
      <c r="Z29" s="431">
        <f t="shared" ca="1" si="4"/>
        <v>31</v>
      </c>
      <c r="AA29" s="432">
        <f t="shared" ca="1" si="5"/>
        <v>3</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March</v>
      </c>
      <c r="V30" s="184"/>
      <c r="W30" s="179"/>
      <c r="X30" s="430">
        <f t="shared" ca="1" si="17"/>
        <v>42429</v>
      </c>
      <c r="Y30" s="568" t="str">
        <f t="shared" ca="1" si="14"/>
        <v>Mon. March , 2016</v>
      </c>
      <c r="Z30" s="431">
        <f t="shared" ca="1" si="4"/>
        <v>31</v>
      </c>
      <c r="AA30" s="432">
        <f t="shared" ca="1" si="5"/>
        <v>3</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March</v>
      </c>
      <c r="V31" s="184"/>
      <c r="W31" s="179"/>
      <c r="X31" s="430">
        <f t="shared" ca="1" si="17"/>
        <v>42429</v>
      </c>
      <c r="Y31" s="568" t="str">
        <f t="shared" ca="1" si="14"/>
        <v>Mon. March , 2016</v>
      </c>
      <c r="Z31" s="431">
        <f t="shared" ca="1" si="4"/>
        <v>31</v>
      </c>
      <c r="AA31" s="432">
        <f t="shared" ca="1" si="5"/>
        <v>3</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March</v>
      </c>
      <c r="V32" s="184"/>
      <c r="W32" s="179"/>
      <c r="X32" s="430">
        <f t="shared" ca="1" si="17"/>
        <v>42429</v>
      </c>
      <c r="Y32" s="568" t="str">
        <f t="shared" ca="1" si="14"/>
        <v>Mon. March , 2016</v>
      </c>
      <c r="Z32" s="431">
        <f t="shared" ca="1" si="4"/>
        <v>31</v>
      </c>
      <c r="AA32" s="432">
        <f t="shared" ca="1" si="5"/>
        <v>3</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March</v>
      </c>
      <c r="V33" s="184"/>
      <c r="W33" s="179"/>
      <c r="X33" s="430">
        <f t="shared" ca="1" si="17"/>
        <v>42429</v>
      </c>
      <c r="Y33" s="568" t="str">
        <f t="shared" ca="1" si="14"/>
        <v>Mon. March , 2016</v>
      </c>
      <c r="Z33" s="431">
        <f t="shared" ca="1" si="4"/>
        <v>31</v>
      </c>
      <c r="AA33" s="432">
        <f t="shared" ca="1" si="5"/>
        <v>3</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March</v>
      </c>
      <c r="V34" s="184"/>
      <c r="W34" s="179"/>
      <c r="X34" s="430">
        <f t="shared" ca="1" si="17"/>
        <v>42429</v>
      </c>
      <c r="Y34" s="568" t="str">
        <f t="shared" ca="1" si="14"/>
        <v>Mon. March , 2016</v>
      </c>
      <c r="Z34" s="431">
        <f t="shared" ca="1" si="4"/>
        <v>31</v>
      </c>
      <c r="AA34" s="432">
        <f t="shared" ca="1" si="5"/>
        <v>3</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March</v>
      </c>
      <c r="V35" s="184"/>
      <c r="W35" s="179"/>
      <c r="X35" s="430">
        <f t="shared" ca="1" si="17"/>
        <v>42429</v>
      </c>
      <c r="Y35" s="568" t="str">
        <f t="shared" ca="1" si="14"/>
        <v>Mon. March , 2016</v>
      </c>
      <c r="Z35" s="431">
        <f t="shared" ca="1" si="4"/>
        <v>31</v>
      </c>
      <c r="AA35" s="432">
        <f t="shared" ca="1" si="5"/>
        <v>3</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March</v>
      </c>
      <c r="V36" s="184"/>
      <c r="W36" s="179"/>
      <c r="X36" s="430">
        <f t="shared" ca="1" si="17"/>
        <v>42429</v>
      </c>
      <c r="Y36" s="568" t="str">
        <f t="shared" ca="1" si="14"/>
        <v>Mon. March , 2016</v>
      </c>
      <c r="Z36" s="431">
        <f t="shared" ca="1" si="4"/>
        <v>31</v>
      </c>
      <c r="AA36" s="432">
        <f t="shared" ca="1" si="5"/>
        <v>3</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March</v>
      </c>
      <c r="V37" s="184"/>
      <c r="W37" s="179"/>
      <c r="X37" s="430">
        <f t="shared" ca="1" si="17"/>
        <v>42429</v>
      </c>
      <c r="Y37" s="568" t="str">
        <f t="shared" ca="1" si="14"/>
        <v>Mon. March , 2016</v>
      </c>
      <c r="Z37" s="431">
        <f t="shared" ca="1" si="4"/>
        <v>31</v>
      </c>
      <c r="AA37" s="432">
        <f t="shared" ca="1" si="5"/>
        <v>3</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March</v>
      </c>
      <c r="V38" s="184"/>
      <c r="W38" s="179"/>
      <c r="X38" s="430">
        <f t="shared" ca="1" si="17"/>
        <v>42429</v>
      </c>
      <c r="Y38" s="568" t="str">
        <f t="shared" ca="1" si="14"/>
        <v>Mon. March , 2016</v>
      </c>
      <c r="Z38" s="431">
        <f t="shared" ca="1" si="4"/>
        <v>31</v>
      </c>
      <c r="AA38" s="432">
        <f t="shared" ca="1" si="5"/>
        <v>3</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March</v>
      </c>
      <c r="V39" s="184"/>
      <c r="W39" s="179"/>
      <c r="X39" s="430">
        <f t="shared" ca="1" si="17"/>
        <v>42429</v>
      </c>
      <c r="Y39" s="568" t="str">
        <f t="shared" ca="1" si="14"/>
        <v>Mon. March , 2016</v>
      </c>
      <c r="Z39" s="431">
        <f t="shared" ca="1" si="4"/>
        <v>31</v>
      </c>
      <c r="AA39" s="432">
        <f t="shared" ca="1" si="5"/>
        <v>3</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March</v>
      </c>
      <c r="V40" s="184"/>
      <c r="W40" s="179"/>
      <c r="X40" s="430">
        <f t="shared" ca="1" si="17"/>
        <v>42429</v>
      </c>
      <c r="Y40" s="568" t="str">
        <f t="shared" ca="1" si="14"/>
        <v>Mon. March , 2016</v>
      </c>
      <c r="Z40" s="431">
        <f t="shared" ca="1" si="4"/>
        <v>31</v>
      </c>
      <c r="AA40" s="432">
        <f t="shared" ca="1" si="5"/>
        <v>3</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March</v>
      </c>
      <c r="V41" s="184"/>
      <c r="W41" s="179"/>
      <c r="X41" s="430">
        <f t="shared" ca="1" si="17"/>
        <v>42429</v>
      </c>
      <c r="Y41" s="568" t="str">
        <f t="shared" ca="1" si="14"/>
        <v>Mon. March , 2016</v>
      </c>
      <c r="Z41" s="431">
        <f t="shared" ca="1" si="4"/>
        <v>31</v>
      </c>
      <c r="AA41" s="432">
        <f t="shared" ca="1" si="5"/>
        <v>3</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March</v>
      </c>
      <c r="V42" s="184"/>
      <c r="W42" s="179"/>
      <c r="X42" s="430">
        <f t="shared" ca="1" si="17"/>
        <v>42429</v>
      </c>
      <c r="Y42" s="568" t="str">
        <f t="shared" ca="1" si="14"/>
        <v>Mon. March , 2016</v>
      </c>
      <c r="Z42" s="431">
        <f t="shared" ca="1" si="4"/>
        <v>31</v>
      </c>
      <c r="AA42" s="432">
        <f t="shared" ca="1" si="5"/>
        <v>3</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March</v>
      </c>
      <c r="V43" s="184"/>
      <c r="W43" s="179"/>
      <c r="X43" s="430">
        <f t="shared" ca="1" si="17"/>
        <v>42429</v>
      </c>
      <c r="Y43" s="568" t="str">
        <f t="shared" ca="1" si="14"/>
        <v>Mon. March , 2016</v>
      </c>
      <c r="Z43" s="431">
        <f t="shared" ca="1" si="4"/>
        <v>31</v>
      </c>
      <c r="AA43" s="432">
        <f t="shared" ca="1" si="5"/>
        <v>3</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March</v>
      </c>
      <c r="V44" s="184"/>
      <c r="W44" s="179"/>
      <c r="X44" s="430">
        <f t="shared" ca="1" si="17"/>
        <v>42429</v>
      </c>
      <c r="Y44" s="568" t="str">
        <f t="shared" ca="1" si="14"/>
        <v>Mon. March , 2016</v>
      </c>
      <c r="Z44" s="431">
        <f t="shared" ca="1" si="4"/>
        <v>31</v>
      </c>
      <c r="AA44" s="432">
        <f t="shared" ca="1" si="5"/>
        <v>3</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March</v>
      </c>
      <c r="V45" s="184"/>
      <c r="W45" s="179"/>
      <c r="X45" s="430">
        <f t="shared" ca="1" si="17"/>
        <v>42429</v>
      </c>
      <c r="Y45" s="568" t="str">
        <f t="shared" ca="1" si="14"/>
        <v>Mon. March , 2016</v>
      </c>
      <c r="Z45" s="431">
        <f t="shared" ca="1" si="4"/>
        <v>31</v>
      </c>
      <c r="AA45" s="432">
        <f t="shared" ca="1" si="5"/>
        <v>3</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March</v>
      </c>
      <c r="V46" s="184"/>
      <c r="W46" s="179"/>
      <c r="X46" s="430">
        <f t="shared" ca="1" si="17"/>
        <v>42429</v>
      </c>
      <c r="Y46" s="568" t="str">
        <f t="shared" ca="1" si="14"/>
        <v>Mon. March , 2016</v>
      </c>
      <c r="Z46" s="431">
        <f t="shared" ca="1" si="4"/>
        <v>31</v>
      </c>
      <c r="AA46" s="432">
        <f t="shared" ca="1" si="5"/>
        <v>3</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March</v>
      </c>
      <c r="V47" s="184"/>
      <c r="W47" s="179"/>
      <c r="X47" s="430">
        <f t="shared" ca="1" si="17"/>
        <v>42429</v>
      </c>
      <c r="Y47" s="568" t="str">
        <f t="shared" ca="1" si="14"/>
        <v>Mon. March , 2016</v>
      </c>
      <c r="Z47" s="431">
        <f t="shared" ca="1" si="4"/>
        <v>31</v>
      </c>
      <c r="AA47" s="432">
        <f t="shared" ca="1" si="5"/>
        <v>3</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March</v>
      </c>
      <c r="V48" s="184"/>
      <c r="W48" s="179"/>
      <c r="X48" s="430">
        <f t="shared" ca="1" si="17"/>
        <v>42429</v>
      </c>
      <c r="Y48" s="568" t="str">
        <f t="shared" ca="1" si="14"/>
        <v>Mon. March , 2016</v>
      </c>
      <c r="Z48" s="431">
        <f t="shared" ca="1" si="4"/>
        <v>31</v>
      </c>
      <c r="AA48" s="432">
        <f t="shared" ca="1" si="5"/>
        <v>3</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March</v>
      </c>
      <c r="V49" s="184"/>
      <c r="W49" s="179"/>
      <c r="X49" s="430">
        <f t="shared" ca="1" si="17"/>
        <v>42429</v>
      </c>
      <c r="Y49" s="568" t="str">
        <f t="shared" ca="1" si="14"/>
        <v>Mon. March , 2016</v>
      </c>
      <c r="Z49" s="431">
        <f t="shared" ca="1" si="4"/>
        <v>31</v>
      </c>
      <c r="AA49" s="432">
        <f t="shared" ca="1" si="5"/>
        <v>3</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March</v>
      </c>
      <c r="V50" s="184"/>
      <c r="W50" s="179"/>
      <c r="X50" s="430">
        <f t="shared" ca="1" si="17"/>
        <v>42429</v>
      </c>
      <c r="Y50" s="568" t="str">
        <f t="shared" ca="1" si="14"/>
        <v>Mon. March , 2016</v>
      </c>
      <c r="Z50" s="431">
        <f t="shared" ca="1" si="4"/>
        <v>31</v>
      </c>
      <c r="AA50" s="432">
        <f t="shared" ca="1" si="5"/>
        <v>3</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March</v>
      </c>
      <c r="V51" s="184"/>
      <c r="W51" s="179"/>
      <c r="X51" s="430">
        <f t="shared" ca="1" si="17"/>
        <v>42429</v>
      </c>
      <c r="Y51" s="568" t="str">
        <f t="shared" ca="1" si="14"/>
        <v>Mon. March , 2016</v>
      </c>
      <c r="Z51" s="431">
        <f t="shared" ca="1" si="4"/>
        <v>31</v>
      </c>
      <c r="AA51" s="432">
        <f t="shared" ca="1" si="5"/>
        <v>3</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March</v>
      </c>
      <c r="V52" s="184"/>
      <c r="W52" s="179"/>
      <c r="X52" s="430">
        <f t="shared" ca="1" si="17"/>
        <v>42429</v>
      </c>
      <c r="Y52" s="568" t="str">
        <f t="shared" ca="1" si="14"/>
        <v>Mon. March , 2016</v>
      </c>
      <c r="Z52" s="431">
        <f t="shared" ca="1" si="4"/>
        <v>31</v>
      </c>
      <c r="AA52" s="432">
        <f t="shared" ca="1" si="5"/>
        <v>3</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March</v>
      </c>
      <c r="V53" s="184"/>
      <c r="W53" s="179"/>
      <c r="X53" s="430">
        <f t="shared" ca="1" si="17"/>
        <v>42429</v>
      </c>
      <c r="Y53" s="568" t="str">
        <f t="shared" ca="1" si="14"/>
        <v>Mon. March , 2016</v>
      </c>
      <c r="Z53" s="431">
        <f t="shared" ca="1" si="4"/>
        <v>31</v>
      </c>
      <c r="AA53" s="432">
        <f t="shared" ca="1" si="5"/>
        <v>3</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March</v>
      </c>
      <c r="V54" s="184"/>
      <c r="W54" s="179"/>
      <c r="X54" s="430">
        <f t="shared" ca="1" si="17"/>
        <v>42429</v>
      </c>
      <c r="Y54" s="568" t="str">
        <f t="shared" ca="1" si="14"/>
        <v>Mon. March , 2016</v>
      </c>
      <c r="Z54" s="431">
        <f t="shared" ca="1" si="4"/>
        <v>31</v>
      </c>
      <c r="AA54" s="432">
        <f t="shared" ca="1" si="5"/>
        <v>3</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March</v>
      </c>
      <c r="V55" s="184"/>
      <c r="W55" s="179"/>
      <c r="X55" s="430">
        <f t="shared" ca="1" si="17"/>
        <v>42429</v>
      </c>
      <c r="Y55" s="568" t="str">
        <f t="shared" ca="1" si="14"/>
        <v>Mon. March , 2016</v>
      </c>
      <c r="Z55" s="431">
        <f t="shared" ca="1" si="4"/>
        <v>31</v>
      </c>
      <c r="AA55" s="432">
        <f t="shared" ca="1" si="5"/>
        <v>3</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March</v>
      </c>
      <c r="V56" s="184"/>
      <c r="W56" s="179"/>
      <c r="X56" s="430">
        <f t="shared" ca="1" si="17"/>
        <v>42429</v>
      </c>
      <c r="Y56" s="568" t="str">
        <f t="shared" ca="1" si="14"/>
        <v>Mon. March , 2016</v>
      </c>
      <c r="Z56" s="431">
        <f t="shared" ca="1" si="4"/>
        <v>31</v>
      </c>
      <c r="AA56" s="432">
        <f t="shared" ca="1" si="5"/>
        <v>3</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March</v>
      </c>
      <c r="V57" s="184"/>
      <c r="W57" s="179"/>
      <c r="X57" s="430">
        <f t="shared" ca="1" si="17"/>
        <v>42429</v>
      </c>
      <c r="Y57" s="568" t="str">
        <f t="shared" ca="1" si="14"/>
        <v>Mon. March , 2016</v>
      </c>
      <c r="Z57" s="431">
        <f t="shared" ca="1" si="4"/>
        <v>31</v>
      </c>
      <c r="AA57" s="432">
        <f t="shared" ca="1" si="5"/>
        <v>3</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March</v>
      </c>
      <c r="V58" s="184"/>
      <c r="W58" s="179"/>
      <c r="X58" s="430">
        <f t="shared" ca="1" si="17"/>
        <v>42429</v>
      </c>
      <c r="Y58" s="568" t="str">
        <f t="shared" ca="1" si="14"/>
        <v>Mon. March , 2016</v>
      </c>
      <c r="Z58" s="431">
        <f t="shared" ca="1" si="4"/>
        <v>31</v>
      </c>
      <c r="AA58" s="432">
        <f t="shared" ca="1" si="5"/>
        <v>3</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March</v>
      </c>
      <c r="V59" s="184"/>
      <c r="W59" s="179"/>
      <c r="X59" s="430">
        <f t="shared" ca="1" si="17"/>
        <v>42429</v>
      </c>
      <c r="Y59" s="568" t="str">
        <f t="shared" ca="1" si="14"/>
        <v>Mon. March , 2016</v>
      </c>
      <c r="Z59" s="431">
        <f t="shared" ca="1" si="4"/>
        <v>31</v>
      </c>
      <c r="AA59" s="432">
        <f t="shared" ca="1" si="5"/>
        <v>3</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March</v>
      </c>
      <c r="V60" s="184"/>
      <c r="W60" s="179"/>
      <c r="X60" s="430">
        <f t="shared" ca="1" si="17"/>
        <v>42429</v>
      </c>
      <c r="Y60" s="568" t="str">
        <f t="shared" ca="1" si="14"/>
        <v>Mon. March , 2016</v>
      </c>
      <c r="Z60" s="431">
        <f t="shared" ca="1" si="4"/>
        <v>31</v>
      </c>
      <c r="AA60" s="432">
        <f t="shared" ca="1" si="5"/>
        <v>3</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March</v>
      </c>
      <c r="V61" s="184"/>
      <c r="W61" s="179"/>
      <c r="X61" s="430">
        <f t="shared" ca="1" si="17"/>
        <v>42429</v>
      </c>
      <c r="Y61" s="568" t="str">
        <f t="shared" ca="1" si="14"/>
        <v>Mon. March , 2016</v>
      </c>
      <c r="Z61" s="431">
        <f t="shared" ca="1" si="4"/>
        <v>31</v>
      </c>
      <c r="AA61" s="432">
        <f t="shared" ca="1" si="5"/>
        <v>3</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March</v>
      </c>
      <c r="V62" s="184"/>
      <c r="W62" s="179"/>
      <c r="X62" s="430">
        <f t="shared" ca="1" si="17"/>
        <v>42429</v>
      </c>
      <c r="Y62" s="568" t="str">
        <f t="shared" ca="1" si="14"/>
        <v>Mon. March , 2016</v>
      </c>
      <c r="Z62" s="431">
        <f t="shared" ca="1" si="4"/>
        <v>31</v>
      </c>
      <c r="AA62" s="432">
        <f t="shared" ca="1" si="5"/>
        <v>3</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March</v>
      </c>
      <c r="V63" s="184"/>
      <c r="W63" s="179"/>
      <c r="X63" s="430">
        <f t="shared" ca="1" si="17"/>
        <v>42429</v>
      </c>
      <c r="Y63" s="568" t="str">
        <f t="shared" ca="1" si="14"/>
        <v>Mon. March , 2016</v>
      </c>
      <c r="Z63" s="431">
        <f t="shared" ca="1" si="4"/>
        <v>31</v>
      </c>
      <c r="AA63" s="432">
        <f t="shared" ca="1" si="5"/>
        <v>3</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March</v>
      </c>
      <c r="V64" s="184"/>
      <c r="W64" s="179"/>
      <c r="X64" s="430">
        <f t="shared" ca="1" si="17"/>
        <v>42429</v>
      </c>
      <c r="Y64" s="568" t="str">
        <f t="shared" ca="1" si="14"/>
        <v>Mon. March , 2016</v>
      </c>
      <c r="Z64" s="431">
        <f t="shared" ca="1" si="4"/>
        <v>31</v>
      </c>
      <c r="AA64" s="432">
        <f t="shared" ca="1" si="5"/>
        <v>3</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March</v>
      </c>
      <c r="V65" s="184"/>
      <c r="W65" s="179"/>
      <c r="X65" s="430">
        <f t="shared" ca="1" si="17"/>
        <v>42429</v>
      </c>
      <c r="Y65" s="568" t="str">
        <f t="shared" ca="1" si="14"/>
        <v>Mon. March , 2016</v>
      </c>
      <c r="Z65" s="431">
        <f t="shared" ca="1" si="4"/>
        <v>31</v>
      </c>
      <c r="AA65" s="432">
        <f t="shared" ca="1" si="5"/>
        <v>3</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March</v>
      </c>
      <c r="V66" s="184"/>
      <c r="W66" s="179"/>
      <c r="X66" s="430">
        <f t="shared" ca="1" si="17"/>
        <v>42429</v>
      </c>
      <c r="Y66" s="568" t="str">
        <f t="shared" ca="1" si="14"/>
        <v>Mon. March , 2016</v>
      </c>
      <c r="Z66" s="431">
        <f t="shared" ca="1" si="4"/>
        <v>31</v>
      </c>
      <c r="AA66" s="432">
        <f t="shared" ca="1" si="5"/>
        <v>3</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March</v>
      </c>
      <c r="V67" s="184"/>
      <c r="W67" s="179"/>
      <c r="X67" s="430">
        <f t="shared" ca="1" si="17"/>
        <v>42429</v>
      </c>
      <c r="Y67" s="568" t="str">
        <f t="shared" ca="1" si="14"/>
        <v>Mon. March , 2016</v>
      </c>
      <c r="Z67" s="431">
        <f t="shared" ca="1" si="4"/>
        <v>31</v>
      </c>
      <c r="AA67" s="432">
        <f t="shared" ca="1" si="5"/>
        <v>3</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March</v>
      </c>
      <c r="V68" s="184"/>
      <c r="W68" s="179"/>
      <c r="X68" s="430">
        <f t="shared" ca="1" si="17"/>
        <v>42429</v>
      </c>
      <c r="Y68" s="568" t="str">
        <f t="shared" ca="1" si="14"/>
        <v>Mon. March , 2016</v>
      </c>
      <c r="Z68" s="431">
        <f t="shared" ca="1" si="4"/>
        <v>31</v>
      </c>
      <c r="AA68" s="432">
        <f t="shared" ca="1" si="5"/>
        <v>3</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March</v>
      </c>
      <c r="V69" s="184"/>
      <c r="W69" s="179"/>
      <c r="X69" s="430">
        <f t="shared" ca="1" si="17"/>
        <v>42429</v>
      </c>
      <c r="Y69" s="568" t="str">
        <f t="shared" ca="1" si="14"/>
        <v>Mon. March , 2016</v>
      </c>
      <c r="Z69" s="431">
        <f t="shared" ca="1" si="4"/>
        <v>31</v>
      </c>
      <c r="AA69" s="432">
        <f t="shared" ca="1" si="5"/>
        <v>3</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March</v>
      </c>
      <c r="V70" s="184"/>
      <c r="W70" s="179"/>
      <c r="X70" s="430">
        <f t="shared" ca="1" si="17"/>
        <v>42429</v>
      </c>
      <c r="Y70" s="568" t="str">
        <f t="shared" ca="1" si="14"/>
        <v>Mon. March , 2016</v>
      </c>
      <c r="Z70" s="431">
        <f t="shared" ca="1" si="4"/>
        <v>31</v>
      </c>
      <c r="AA70" s="432">
        <f t="shared" ca="1" si="5"/>
        <v>3</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March</v>
      </c>
      <c r="V71" s="184"/>
      <c r="W71" s="179"/>
      <c r="X71" s="430">
        <f t="shared" ca="1" si="17"/>
        <v>42429</v>
      </c>
      <c r="Y71" s="568" t="str">
        <f t="shared" ca="1" si="14"/>
        <v>Mon. March , 2016</v>
      </c>
      <c r="Z71" s="431">
        <f t="shared" ca="1" si="4"/>
        <v>31</v>
      </c>
      <c r="AA71" s="432">
        <f t="shared" ca="1" si="5"/>
        <v>3</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March</v>
      </c>
      <c r="V72" s="184"/>
      <c r="W72" s="179"/>
      <c r="X72" s="430">
        <f t="shared" ca="1" si="17"/>
        <v>42429</v>
      </c>
      <c r="Y72" s="568" t="str">
        <f t="shared" ca="1" si="14"/>
        <v>Mon. March , 2016</v>
      </c>
      <c r="Z72" s="431">
        <f t="shared" ca="1" si="4"/>
        <v>31</v>
      </c>
      <c r="AA72" s="432">
        <f t="shared" ca="1" si="5"/>
        <v>3</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March</v>
      </c>
      <c r="V73" s="184"/>
      <c r="W73" s="179"/>
      <c r="X73" s="430">
        <f t="shared" ca="1" si="17"/>
        <v>42429</v>
      </c>
      <c r="Y73" s="568" t="str">
        <f t="shared" ca="1" si="14"/>
        <v>Mon. March , 2016</v>
      </c>
      <c r="Z73" s="431">
        <f t="shared" ca="1" si="4"/>
        <v>31</v>
      </c>
      <c r="AA73" s="432">
        <f t="shared" ca="1" si="5"/>
        <v>3</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March</v>
      </c>
      <c r="V74" s="184"/>
      <c r="W74" s="179"/>
      <c r="X74" s="430">
        <f t="shared" ca="1" si="17"/>
        <v>42429</v>
      </c>
      <c r="Y74" s="568" t="str">
        <f t="shared" ca="1" si="14"/>
        <v>Mon. March , 2016</v>
      </c>
      <c r="Z74" s="431">
        <f t="shared" ca="1" si="4"/>
        <v>31</v>
      </c>
      <c r="AA74" s="432">
        <f t="shared" ca="1" si="5"/>
        <v>3</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March</v>
      </c>
      <c r="V75" s="184"/>
      <c r="W75" s="179"/>
      <c r="X75" s="430">
        <f t="shared" ca="1" si="17"/>
        <v>42429</v>
      </c>
      <c r="Y75" s="568" t="str">
        <f t="shared" ca="1" si="14"/>
        <v>Mon. March , 2016</v>
      </c>
      <c r="Z75" s="431">
        <f t="shared" ca="1" si="4"/>
        <v>31</v>
      </c>
      <c r="AA75" s="432">
        <f t="shared" ca="1" si="5"/>
        <v>3</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March</v>
      </c>
      <c r="V76" s="184"/>
      <c r="W76" s="179"/>
      <c r="X76" s="430">
        <f t="shared" ca="1" si="17"/>
        <v>42429</v>
      </c>
      <c r="Y76" s="568" t="str">
        <f t="shared" ca="1" si="14"/>
        <v>Mon. March , 2016</v>
      </c>
      <c r="Z76" s="431">
        <f t="shared" ca="1" si="4"/>
        <v>31</v>
      </c>
      <c r="AA76" s="432">
        <f t="shared" ca="1" si="5"/>
        <v>3</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March</v>
      </c>
      <c r="V77" s="184"/>
      <c r="W77" s="179"/>
      <c r="X77" s="430">
        <f t="shared" ca="1" si="17"/>
        <v>42429</v>
      </c>
      <c r="Y77" s="568" t="str">
        <f t="shared" ca="1" si="14"/>
        <v>Mon. March , 2016</v>
      </c>
      <c r="Z77" s="431">
        <f t="shared" ca="1" si="4"/>
        <v>31</v>
      </c>
      <c r="AA77" s="432">
        <f t="shared" ca="1" si="5"/>
        <v>3</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March</v>
      </c>
      <c r="V78" s="184"/>
      <c r="W78" s="179"/>
      <c r="X78" s="430">
        <f t="shared" ca="1" si="17"/>
        <v>42429</v>
      </c>
      <c r="Y78" s="568" t="str">
        <f t="shared" ca="1" si="14"/>
        <v>Mon. March , 2016</v>
      </c>
      <c r="Z78" s="431">
        <f t="shared" ca="1" si="4"/>
        <v>31</v>
      </c>
      <c r="AA78" s="432">
        <f t="shared" ca="1" si="5"/>
        <v>3</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March</v>
      </c>
      <c r="V79" s="184"/>
      <c r="W79" s="179"/>
      <c r="X79" s="430">
        <f t="shared" ca="1" si="17"/>
        <v>42429</v>
      </c>
      <c r="Y79" s="568" t="str">
        <f t="shared" ca="1" si="14"/>
        <v>Mon. March , 2016</v>
      </c>
      <c r="Z79" s="431">
        <f t="shared" ca="1" si="4"/>
        <v>31</v>
      </c>
      <c r="AA79" s="432">
        <f t="shared" ca="1" si="5"/>
        <v>3</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March</v>
      </c>
      <c r="V80" s="184"/>
      <c r="W80" s="179"/>
      <c r="X80" s="430">
        <f t="shared" ca="1" si="17"/>
        <v>42429</v>
      </c>
      <c r="Y80" s="568" t="str">
        <f t="shared" ca="1" si="14"/>
        <v>Mon. March , 2016</v>
      </c>
      <c r="Z80" s="431">
        <f t="shared" ca="1" si="4"/>
        <v>31</v>
      </c>
      <c r="AA80" s="432">
        <f t="shared" ca="1" si="5"/>
        <v>3</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March</v>
      </c>
      <c r="V81" s="184"/>
      <c r="W81" s="179"/>
      <c r="X81" s="430">
        <f t="shared" ca="1" si="17"/>
        <v>42429</v>
      </c>
      <c r="Y81" s="568" t="str">
        <f t="shared" ca="1" si="14"/>
        <v>Mon. March , 2016</v>
      </c>
      <c r="Z81" s="431">
        <f t="shared" ca="1" si="4"/>
        <v>31</v>
      </c>
      <c r="AA81" s="432">
        <f t="shared" ca="1" si="5"/>
        <v>3</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March</v>
      </c>
      <c r="V82" s="184"/>
      <c r="W82" s="179"/>
      <c r="X82" s="430">
        <f t="shared" ca="1" si="17"/>
        <v>42429</v>
      </c>
      <c r="Y82" s="568" t="str">
        <f t="shared" ca="1" si="14"/>
        <v>Mon. March , 2016</v>
      </c>
      <c r="Z82" s="431">
        <f t="shared" ca="1" si="4"/>
        <v>31</v>
      </c>
      <c r="AA82" s="432">
        <f t="shared" ca="1" si="5"/>
        <v>3</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March</v>
      </c>
      <c r="V83" s="184"/>
      <c r="W83" s="179"/>
      <c r="X83" s="430">
        <f t="shared" ca="1" si="17"/>
        <v>42429</v>
      </c>
      <c r="Y83" s="568" t="str">
        <f t="shared" ca="1" si="14"/>
        <v>Mon. March , 2016</v>
      </c>
      <c r="Z83" s="431">
        <f t="shared" ca="1" si="4"/>
        <v>31</v>
      </c>
      <c r="AA83" s="432">
        <f t="shared" ca="1" si="5"/>
        <v>3</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March</v>
      </c>
      <c r="V84" s="184"/>
      <c r="W84" s="179"/>
      <c r="X84" s="430">
        <f t="shared" ca="1" si="17"/>
        <v>42429</v>
      </c>
      <c r="Y84" s="568" t="str">
        <f t="shared" ca="1" si="14"/>
        <v>Mon. March , 2016</v>
      </c>
      <c r="Z84" s="431">
        <f t="shared" ref="Z84:Z147" ca="1" si="24">MIN(R84,$AF$5)</f>
        <v>31</v>
      </c>
      <c r="AA84" s="432">
        <f t="shared" ref="AA84:AA147" ca="1" si="25">$AD$6</f>
        <v>3</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March</v>
      </c>
      <c r="V85" s="184"/>
      <c r="W85" s="179"/>
      <c r="X85" s="430">
        <f t="shared" ca="1" si="17"/>
        <v>42429</v>
      </c>
      <c r="Y85" s="568" t="str">
        <f t="shared" ref="Y85:Y148" ca="1" si="33">IF(Y79="f",T85&amp;". "&amp;" "&amp;R85&amp;" "&amp;U85&amp;" "&amp;$AE$7,T85&amp;". "&amp;U85&amp;" "&amp;R85&amp;", "&amp;$AE$7)</f>
        <v>Mon. March , 2016</v>
      </c>
      <c r="Z85" s="431">
        <f t="shared" ca="1" si="24"/>
        <v>31</v>
      </c>
      <c r="AA85" s="432">
        <f t="shared" ca="1" si="25"/>
        <v>3</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March</v>
      </c>
      <c r="V86" s="184"/>
      <c r="W86" s="179"/>
      <c r="X86" s="430">
        <f t="shared" ref="X86:X149" ca="1" si="36">$AE$8+D86</f>
        <v>42429</v>
      </c>
      <c r="Y86" s="568" t="str">
        <f t="shared" ca="1" si="33"/>
        <v>Mon. March , 2016</v>
      </c>
      <c r="Z86" s="431">
        <f t="shared" ca="1" si="24"/>
        <v>31</v>
      </c>
      <c r="AA86" s="432">
        <f t="shared" ca="1" si="25"/>
        <v>3</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March</v>
      </c>
      <c r="V87" s="184"/>
      <c r="W87" s="179"/>
      <c r="X87" s="430">
        <f t="shared" ca="1" si="36"/>
        <v>42429</v>
      </c>
      <c r="Y87" s="568" t="str">
        <f t="shared" ca="1" si="33"/>
        <v>Mon. March , 2016</v>
      </c>
      <c r="Z87" s="431">
        <f t="shared" ca="1" si="24"/>
        <v>31</v>
      </c>
      <c r="AA87" s="432">
        <f t="shared" ca="1" si="25"/>
        <v>3</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March</v>
      </c>
      <c r="V88" s="184"/>
      <c r="W88" s="179"/>
      <c r="X88" s="430">
        <f t="shared" ca="1" si="36"/>
        <v>42429</v>
      </c>
      <c r="Y88" s="568" t="str">
        <f t="shared" ca="1" si="33"/>
        <v>Mon. March , 2016</v>
      </c>
      <c r="Z88" s="431">
        <f t="shared" ca="1" si="24"/>
        <v>31</v>
      </c>
      <c r="AA88" s="432">
        <f t="shared" ca="1" si="25"/>
        <v>3</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March</v>
      </c>
      <c r="V89" s="184"/>
      <c r="W89" s="179"/>
      <c r="X89" s="430">
        <f t="shared" ca="1" si="36"/>
        <v>42429</v>
      </c>
      <c r="Y89" s="568" t="str">
        <f t="shared" ca="1" si="33"/>
        <v>Mon. March , 2016</v>
      </c>
      <c r="Z89" s="431">
        <f t="shared" ca="1" si="24"/>
        <v>31</v>
      </c>
      <c r="AA89" s="432">
        <f t="shared" ca="1" si="25"/>
        <v>3</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March</v>
      </c>
      <c r="V90" s="184"/>
      <c r="W90" s="179"/>
      <c r="X90" s="430">
        <f t="shared" ca="1" si="36"/>
        <v>42429</v>
      </c>
      <c r="Y90" s="568" t="str">
        <f t="shared" ca="1" si="33"/>
        <v>Mon. March , 2016</v>
      </c>
      <c r="Z90" s="431">
        <f t="shared" ca="1" si="24"/>
        <v>31</v>
      </c>
      <c r="AA90" s="432">
        <f t="shared" ca="1" si="25"/>
        <v>3</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March</v>
      </c>
      <c r="V91" s="184"/>
      <c r="W91" s="179"/>
      <c r="X91" s="430">
        <f t="shared" ca="1" si="36"/>
        <v>42429</v>
      </c>
      <c r="Y91" s="568" t="str">
        <f t="shared" ca="1" si="33"/>
        <v>Mon. March , 2016</v>
      </c>
      <c r="Z91" s="431">
        <f t="shared" ca="1" si="24"/>
        <v>31</v>
      </c>
      <c r="AA91" s="432">
        <f t="shared" ca="1" si="25"/>
        <v>3</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March</v>
      </c>
      <c r="V92" s="184"/>
      <c r="W92" s="179"/>
      <c r="X92" s="430">
        <f t="shared" ca="1" si="36"/>
        <v>42429</v>
      </c>
      <c r="Y92" s="568" t="str">
        <f t="shared" ca="1" si="33"/>
        <v>Mon. March , 2016</v>
      </c>
      <c r="Z92" s="431">
        <f t="shared" ca="1" si="24"/>
        <v>31</v>
      </c>
      <c r="AA92" s="432">
        <f t="shared" ca="1" si="25"/>
        <v>3</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March</v>
      </c>
      <c r="V93" s="184"/>
      <c r="W93" s="179"/>
      <c r="X93" s="430">
        <f t="shared" ca="1" si="36"/>
        <v>42429</v>
      </c>
      <c r="Y93" s="568" t="str">
        <f t="shared" ca="1" si="33"/>
        <v>Mon. March , 2016</v>
      </c>
      <c r="Z93" s="431">
        <f t="shared" ca="1" si="24"/>
        <v>31</v>
      </c>
      <c r="AA93" s="432">
        <f t="shared" ca="1" si="25"/>
        <v>3</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March</v>
      </c>
      <c r="V94" s="184"/>
      <c r="W94" s="179"/>
      <c r="X94" s="430">
        <f t="shared" ca="1" si="36"/>
        <v>42429</v>
      </c>
      <c r="Y94" s="568" t="str">
        <f t="shared" ca="1" si="33"/>
        <v>Mon. March , 2016</v>
      </c>
      <c r="Z94" s="431">
        <f t="shared" ca="1" si="24"/>
        <v>31</v>
      </c>
      <c r="AA94" s="432">
        <f t="shared" ca="1" si="25"/>
        <v>3</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March</v>
      </c>
      <c r="V95" s="184"/>
      <c r="W95" s="179"/>
      <c r="X95" s="430">
        <f t="shared" ca="1" si="36"/>
        <v>42429</v>
      </c>
      <c r="Y95" s="568" t="str">
        <f t="shared" ca="1" si="33"/>
        <v>Mon. March , 2016</v>
      </c>
      <c r="Z95" s="431">
        <f t="shared" ca="1" si="24"/>
        <v>31</v>
      </c>
      <c r="AA95" s="432">
        <f t="shared" ca="1" si="25"/>
        <v>3</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March</v>
      </c>
      <c r="V96" s="184"/>
      <c r="W96" s="179"/>
      <c r="X96" s="430">
        <f t="shared" ca="1" si="36"/>
        <v>42429</v>
      </c>
      <c r="Y96" s="568" t="str">
        <f t="shared" ca="1" si="33"/>
        <v>Mon. March , 2016</v>
      </c>
      <c r="Z96" s="431">
        <f t="shared" ca="1" si="24"/>
        <v>31</v>
      </c>
      <c r="AA96" s="432">
        <f t="shared" ca="1" si="25"/>
        <v>3</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March</v>
      </c>
      <c r="V97" s="184"/>
      <c r="W97" s="179"/>
      <c r="X97" s="430">
        <f t="shared" ca="1" si="36"/>
        <v>42429</v>
      </c>
      <c r="Y97" s="568" t="str">
        <f t="shared" ca="1" si="33"/>
        <v>Mon. March , 2016</v>
      </c>
      <c r="Z97" s="431">
        <f t="shared" ca="1" si="24"/>
        <v>31</v>
      </c>
      <c r="AA97" s="432">
        <f t="shared" ca="1" si="25"/>
        <v>3</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March</v>
      </c>
      <c r="V98" s="184"/>
      <c r="W98" s="179"/>
      <c r="X98" s="430">
        <f t="shared" ca="1" si="36"/>
        <v>42429</v>
      </c>
      <c r="Y98" s="568" t="str">
        <f t="shared" ca="1" si="33"/>
        <v>Mon. March , 2016</v>
      </c>
      <c r="Z98" s="431">
        <f t="shared" ca="1" si="24"/>
        <v>31</v>
      </c>
      <c r="AA98" s="432">
        <f t="shared" ca="1" si="25"/>
        <v>3</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March</v>
      </c>
      <c r="V99" s="184"/>
      <c r="W99" s="179"/>
      <c r="X99" s="430">
        <f t="shared" ca="1" si="36"/>
        <v>42429</v>
      </c>
      <c r="Y99" s="568" t="str">
        <f t="shared" ca="1" si="33"/>
        <v>Mon. March , 2016</v>
      </c>
      <c r="Z99" s="431">
        <f t="shared" ca="1" si="24"/>
        <v>31</v>
      </c>
      <c r="AA99" s="432">
        <f t="shared" ca="1" si="25"/>
        <v>3</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March</v>
      </c>
      <c r="V100" s="184"/>
      <c r="W100" s="179"/>
      <c r="X100" s="430">
        <f t="shared" ca="1" si="36"/>
        <v>42429</v>
      </c>
      <c r="Y100" s="568" t="str">
        <f t="shared" ca="1" si="33"/>
        <v>Mon. March , 2016</v>
      </c>
      <c r="Z100" s="431">
        <f t="shared" ca="1" si="24"/>
        <v>31</v>
      </c>
      <c r="AA100" s="432">
        <f t="shared" ca="1" si="25"/>
        <v>3</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March</v>
      </c>
      <c r="V101" s="184"/>
      <c r="W101" s="179"/>
      <c r="X101" s="430">
        <f t="shared" ca="1" si="36"/>
        <v>42429</v>
      </c>
      <c r="Y101" s="568" t="str">
        <f t="shared" ca="1" si="33"/>
        <v>Mon. March , 2016</v>
      </c>
      <c r="Z101" s="431">
        <f t="shared" ca="1" si="24"/>
        <v>31</v>
      </c>
      <c r="AA101" s="432">
        <f t="shared" ca="1" si="25"/>
        <v>3</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March</v>
      </c>
      <c r="V102" s="184"/>
      <c r="W102" s="179"/>
      <c r="X102" s="430">
        <f t="shared" ca="1" si="36"/>
        <v>42429</v>
      </c>
      <c r="Y102" s="568" t="str">
        <f t="shared" ca="1" si="33"/>
        <v>Mon. March , 2016</v>
      </c>
      <c r="Z102" s="431">
        <f t="shared" ca="1" si="24"/>
        <v>31</v>
      </c>
      <c r="AA102" s="432">
        <f t="shared" ca="1" si="25"/>
        <v>3</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March</v>
      </c>
      <c r="V103" s="184"/>
      <c r="W103" s="179"/>
      <c r="X103" s="430">
        <f t="shared" ca="1" si="36"/>
        <v>42429</v>
      </c>
      <c r="Y103" s="568" t="str">
        <f t="shared" ca="1" si="33"/>
        <v>Mon. March , 2016</v>
      </c>
      <c r="Z103" s="431">
        <f t="shared" ca="1" si="24"/>
        <v>31</v>
      </c>
      <c r="AA103" s="432">
        <f t="shared" ca="1" si="25"/>
        <v>3</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March</v>
      </c>
      <c r="V104" s="184"/>
      <c r="W104" s="179"/>
      <c r="X104" s="430">
        <f t="shared" ca="1" si="36"/>
        <v>42429</v>
      </c>
      <c r="Y104" s="568" t="str">
        <f t="shared" ca="1" si="33"/>
        <v>Mon. March , 2016</v>
      </c>
      <c r="Z104" s="431">
        <f t="shared" ca="1" si="24"/>
        <v>31</v>
      </c>
      <c r="AA104" s="432">
        <f t="shared" ca="1" si="25"/>
        <v>3</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March</v>
      </c>
      <c r="V105" s="184"/>
      <c r="W105" s="179"/>
      <c r="X105" s="430">
        <f t="shared" ca="1" si="36"/>
        <v>42429</v>
      </c>
      <c r="Y105" s="568" t="str">
        <f t="shared" ca="1" si="33"/>
        <v>Mon. March , 2016</v>
      </c>
      <c r="Z105" s="431">
        <f t="shared" ca="1" si="24"/>
        <v>31</v>
      </c>
      <c r="AA105" s="432">
        <f t="shared" ca="1" si="25"/>
        <v>3</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March</v>
      </c>
      <c r="V106" s="184"/>
      <c r="W106" s="179"/>
      <c r="X106" s="430">
        <f t="shared" ca="1" si="36"/>
        <v>42429</v>
      </c>
      <c r="Y106" s="568" t="str">
        <f t="shared" ca="1" si="33"/>
        <v>Mon. March , 2016</v>
      </c>
      <c r="Z106" s="431">
        <f t="shared" ca="1" si="24"/>
        <v>31</v>
      </c>
      <c r="AA106" s="432">
        <f t="shared" ca="1" si="25"/>
        <v>3</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March</v>
      </c>
      <c r="V107" s="184"/>
      <c r="W107" s="179"/>
      <c r="X107" s="430">
        <f t="shared" ca="1" si="36"/>
        <v>42429</v>
      </c>
      <c r="Y107" s="568" t="str">
        <f t="shared" ca="1" si="33"/>
        <v>Mon. March , 2016</v>
      </c>
      <c r="Z107" s="431">
        <f t="shared" ca="1" si="24"/>
        <v>31</v>
      </c>
      <c r="AA107" s="432">
        <f t="shared" ca="1" si="25"/>
        <v>3</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March</v>
      </c>
      <c r="V108" s="184"/>
      <c r="W108" s="179"/>
      <c r="X108" s="430">
        <f t="shared" ca="1" si="36"/>
        <v>42429</v>
      </c>
      <c r="Y108" s="568" t="str">
        <f t="shared" ca="1" si="33"/>
        <v>Mon. March , 2016</v>
      </c>
      <c r="Z108" s="431">
        <f t="shared" ca="1" si="24"/>
        <v>31</v>
      </c>
      <c r="AA108" s="432">
        <f t="shared" ca="1" si="25"/>
        <v>3</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March</v>
      </c>
      <c r="V109" s="184"/>
      <c r="W109" s="179"/>
      <c r="X109" s="430">
        <f t="shared" ca="1" si="36"/>
        <v>42429</v>
      </c>
      <c r="Y109" s="568" t="str">
        <f t="shared" ca="1" si="33"/>
        <v>Mon. March , 2016</v>
      </c>
      <c r="Z109" s="431">
        <f t="shared" ca="1" si="24"/>
        <v>31</v>
      </c>
      <c r="AA109" s="432">
        <f t="shared" ca="1" si="25"/>
        <v>3</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March</v>
      </c>
      <c r="V110" s="184"/>
      <c r="W110" s="179"/>
      <c r="X110" s="430">
        <f t="shared" ca="1" si="36"/>
        <v>42429</v>
      </c>
      <c r="Y110" s="568" t="str">
        <f t="shared" ca="1" si="33"/>
        <v>Mon. March , 2016</v>
      </c>
      <c r="Z110" s="431">
        <f t="shared" ca="1" si="24"/>
        <v>31</v>
      </c>
      <c r="AA110" s="432">
        <f t="shared" ca="1" si="25"/>
        <v>3</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March</v>
      </c>
      <c r="V111" s="184"/>
      <c r="W111" s="179"/>
      <c r="X111" s="430">
        <f t="shared" ca="1" si="36"/>
        <v>42429</v>
      </c>
      <c r="Y111" s="568" t="str">
        <f t="shared" ca="1" si="33"/>
        <v>Mon. March , 2016</v>
      </c>
      <c r="Z111" s="431">
        <f t="shared" ca="1" si="24"/>
        <v>31</v>
      </c>
      <c r="AA111" s="432">
        <f t="shared" ca="1" si="25"/>
        <v>3</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March</v>
      </c>
      <c r="V112" s="184"/>
      <c r="W112" s="179"/>
      <c r="X112" s="430">
        <f t="shared" ca="1" si="36"/>
        <v>42429</v>
      </c>
      <c r="Y112" s="568" t="str">
        <f t="shared" ca="1" si="33"/>
        <v>Mon. March , 2016</v>
      </c>
      <c r="Z112" s="431">
        <f t="shared" ca="1" si="24"/>
        <v>31</v>
      </c>
      <c r="AA112" s="432">
        <f t="shared" ca="1" si="25"/>
        <v>3</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March</v>
      </c>
      <c r="V113" s="184"/>
      <c r="W113" s="179"/>
      <c r="X113" s="430">
        <f t="shared" ca="1" si="36"/>
        <v>42429</v>
      </c>
      <c r="Y113" s="568" t="str">
        <f t="shared" ca="1" si="33"/>
        <v>Mon. March , 2016</v>
      </c>
      <c r="Z113" s="431">
        <f t="shared" ca="1" si="24"/>
        <v>31</v>
      </c>
      <c r="AA113" s="432">
        <f t="shared" ca="1" si="25"/>
        <v>3</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March</v>
      </c>
      <c r="V114" s="184"/>
      <c r="W114" s="179"/>
      <c r="X114" s="430">
        <f t="shared" ca="1" si="36"/>
        <v>42429</v>
      </c>
      <c r="Y114" s="568" t="str">
        <f t="shared" ca="1" si="33"/>
        <v>Mon. March , 2016</v>
      </c>
      <c r="Z114" s="431">
        <f t="shared" ca="1" si="24"/>
        <v>31</v>
      </c>
      <c r="AA114" s="432">
        <f t="shared" ca="1" si="25"/>
        <v>3</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March</v>
      </c>
      <c r="V115" s="184"/>
      <c r="W115" s="179"/>
      <c r="X115" s="430">
        <f t="shared" ca="1" si="36"/>
        <v>42429</v>
      </c>
      <c r="Y115" s="568" t="str">
        <f t="shared" ca="1" si="33"/>
        <v>Mon. March , 2016</v>
      </c>
      <c r="Z115" s="431">
        <f t="shared" ca="1" si="24"/>
        <v>31</v>
      </c>
      <c r="AA115" s="432">
        <f t="shared" ca="1" si="25"/>
        <v>3</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March</v>
      </c>
      <c r="V116" s="184"/>
      <c r="W116" s="179"/>
      <c r="X116" s="430">
        <f t="shared" ca="1" si="36"/>
        <v>42429</v>
      </c>
      <c r="Y116" s="568" t="str">
        <f t="shared" ca="1" si="33"/>
        <v>Mon. March , 2016</v>
      </c>
      <c r="Z116" s="431">
        <f t="shared" ca="1" si="24"/>
        <v>31</v>
      </c>
      <c r="AA116" s="432">
        <f t="shared" ca="1" si="25"/>
        <v>3</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March</v>
      </c>
      <c r="V117" s="184"/>
      <c r="W117" s="179"/>
      <c r="X117" s="430">
        <f t="shared" ca="1" si="36"/>
        <v>42429</v>
      </c>
      <c r="Y117" s="568" t="str">
        <f t="shared" ca="1" si="33"/>
        <v>Mon. March , 2016</v>
      </c>
      <c r="Z117" s="431">
        <f t="shared" ca="1" si="24"/>
        <v>31</v>
      </c>
      <c r="AA117" s="432">
        <f t="shared" ca="1" si="25"/>
        <v>3</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March</v>
      </c>
      <c r="V118" s="184"/>
      <c r="W118" s="179"/>
      <c r="X118" s="430">
        <f t="shared" ca="1" si="36"/>
        <v>42429</v>
      </c>
      <c r="Y118" s="568" t="str">
        <f t="shared" ca="1" si="33"/>
        <v>Mon. March , 2016</v>
      </c>
      <c r="Z118" s="431">
        <f t="shared" ca="1" si="24"/>
        <v>31</v>
      </c>
      <c r="AA118" s="432">
        <f t="shared" ca="1" si="25"/>
        <v>3</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March</v>
      </c>
      <c r="V119" s="184"/>
      <c r="W119" s="179"/>
      <c r="X119" s="430">
        <f t="shared" ca="1" si="36"/>
        <v>42429</v>
      </c>
      <c r="Y119" s="568" t="str">
        <f t="shared" ca="1" si="33"/>
        <v>Mon. March , 2016</v>
      </c>
      <c r="Z119" s="431">
        <f t="shared" ca="1" si="24"/>
        <v>31</v>
      </c>
      <c r="AA119" s="432">
        <f t="shared" ca="1" si="25"/>
        <v>3</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March</v>
      </c>
      <c r="V120" s="184"/>
      <c r="W120" s="179"/>
      <c r="X120" s="430">
        <f t="shared" ca="1" si="36"/>
        <v>42429</v>
      </c>
      <c r="Y120" s="568" t="str">
        <f t="shared" ca="1" si="33"/>
        <v>Mon. March , 2016</v>
      </c>
      <c r="Z120" s="431">
        <f t="shared" ca="1" si="24"/>
        <v>31</v>
      </c>
      <c r="AA120" s="432">
        <f t="shared" ca="1" si="25"/>
        <v>3</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March</v>
      </c>
      <c r="V121" s="184"/>
      <c r="W121" s="179"/>
      <c r="X121" s="430">
        <f t="shared" ca="1" si="36"/>
        <v>42429</v>
      </c>
      <c r="Y121" s="568" t="str">
        <f t="shared" ca="1" si="33"/>
        <v>Mon. March , 2016</v>
      </c>
      <c r="Z121" s="431">
        <f t="shared" ca="1" si="24"/>
        <v>31</v>
      </c>
      <c r="AA121" s="432">
        <f t="shared" ca="1" si="25"/>
        <v>3</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March</v>
      </c>
      <c r="V122" s="184"/>
      <c r="W122" s="179"/>
      <c r="X122" s="430">
        <f t="shared" ca="1" si="36"/>
        <v>42429</v>
      </c>
      <c r="Y122" s="568" t="str">
        <f t="shared" ca="1" si="33"/>
        <v>Mon. March , 2016</v>
      </c>
      <c r="Z122" s="431">
        <f t="shared" ca="1" si="24"/>
        <v>31</v>
      </c>
      <c r="AA122" s="432">
        <f t="shared" ca="1" si="25"/>
        <v>3</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March</v>
      </c>
      <c r="V123" s="184"/>
      <c r="W123" s="179"/>
      <c r="X123" s="430">
        <f t="shared" ca="1" si="36"/>
        <v>42429</v>
      </c>
      <c r="Y123" s="568" t="str">
        <f t="shared" ca="1" si="33"/>
        <v>Mon. March , 2016</v>
      </c>
      <c r="Z123" s="431">
        <f t="shared" ca="1" si="24"/>
        <v>31</v>
      </c>
      <c r="AA123" s="432">
        <f t="shared" ca="1" si="25"/>
        <v>3</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March</v>
      </c>
      <c r="V124" s="184"/>
      <c r="W124" s="179"/>
      <c r="X124" s="430">
        <f t="shared" ca="1" si="36"/>
        <v>42429</v>
      </c>
      <c r="Y124" s="568" t="str">
        <f t="shared" ca="1" si="33"/>
        <v>Mon. March , 2016</v>
      </c>
      <c r="Z124" s="431">
        <f t="shared" ca="1" si="24"/>
        <v>31</v>
      </c>
      <c r="AA124" s="432">
        <f t="shared" ca="1" si="25"/>
        <v>3</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March</v>
      </c>
      <c r="V125" s="184"/>
      <c r="W125" s="179"/>
      <c r="X125" s="430">
        <f t="shared" ca="1" si="36"/>
        <v>42429</v>
      </c>
      <c r="Y125" s="568" t="str">
        <f t="shared" ca="1" si="33"/>
        <v>Mon. March , 2016</v>
      </c>
      <c r="Z125" s="431">
        <f t="shared" ca="1" si="24"/>
        <v>31</v>
      </c>
      <c r="AA125" s="432">
        <f t="shared" ca="1" si="25"/>
        <v>3</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March</v>
      </c>
      <c r="V126" s="184"/>
      <c r="W126" s="179"/>
      <c r="X126" s="430">
        <f t="shared" ca="1" si="36"/>
        <v>42429</v>
      </c>
      <c r="Y126" s="568" t="str">
        <f t="shared" ca="1" si="33"/>
        <v>Mon. March , 2016</v>
      </c>
      <c r="Z126" s="431">
        <f t="shared" ca="1" si="24"/>
        <v>31</v>
      </c>
      <c r="AA126" s="432">
        <f t="shared" ca="1" si="25"/>
        <v>3</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March</v>
      </c>
      <c r="V127" s="184"/>
      <c r="W127" s="179"/>
      <c r="X127" s="430">
        <f t="shared" ca="1" si="36"/>
        <v>42429</v>
      </c>
      <c r="Y127" s="568" t="str">
        <f t="shared" ca="1" si="33"/>
        <v>Mon. March , 2016</v>
      </c>
      <c r="Z127" s="431">
        <f t="shared" ca="1" si="24"/>
        <v>31</v>
      </c>
      <c r="AA127" s="432">
        <f t="shared" ca="1" si="25"/>
        <v>3</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March</v>
      </c>
      <c r="V128" s="184"/>
      <c r="W128" s="179"/>
      <c r="X128" s="430">
        <f t="shared" ca="1" si="36"/>
        <v>42429</v>
      </c>
      <c r="Y128" s="568" t="str">
        <f t="shared" ca="1" si="33"/>
        <v>Mon. March , 2016</v>
      </c>
      <c r="Z128" s="431">
        <f t="shared" ca="1" si="24"/>
        <v>31</v>
      </c>
      <c r="AA128" s="432">
        <f t="shared" ca="1" si="25"/>
        <v>3</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March</v>
      </c>
      <c r="V129" s="184"/>
      <c r="W129" s="179"/>
      <c r="X129" s="430">
        <f t="shared" ca="1" si="36"/>
        <v>42429</v>
      </c>
      <c r="Y129" s="568" t="str">
        <f t="shared" ca="1" si="33"/>
        <v>Mon. March , 2016</v>
      </c>
      <c r="Z129" s="431">
        <f t="shared" ca="1" si="24"/>
        <v>31</v>
      </c>
      <c r="AA129" s="432">
        <f t="shared" ca="1" si="25"/>
        <v>3</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March</v>
      </c>
      <c r="V130" s="184"/>
      <c r="W130" s="179"/>
      <c r="X130" s="430">
        <f t="shared" ca="1" si="36"/>
        <v>42429</v>
      </c>
      <c r="Y130" s="568" t="str">
        <f t="shared" ca="1" si="33"/>
        <v>Mon. March , 2016</v>
      </c>
      <c r="Z130" s="431">
        <f t="shared" ca="1" si="24"/>
        <v>31</v>
      </c>
      <c r="AA130" s="432">
        <f t="shared" ca="1" si="25"/>
        <v>3</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March</v>
      </c>
      <c r="V131" s="184"/>
      <c r="W131" s="179"/>
      <c r="X131" s="430">
        <f t="shared" ca="1" si="36"/>
        <v>42429</v>
      </c>
      <c r="Y131" s="568" t="str">
        <f t="shared" ca="1" si="33"/>
        <v>Mon. March , 2016</v>
      </c>
      <c r="Z131" s="431">
        <f t="shared" ca="1" si="24"/>
        <v>31</v>
      </c>
      <c r="AA131" s="432">
        <f t="shared" ca="1" si="25"/>
        <v>3</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March</v>
      </c>
      <c r="V132" s="184"/>
      <c r="W132" s="179"/>
      <c r="X132" s="430">
        <f t="shared" ca="1" si="36"/>
        <v>42429</v>
      </c>
      <c r="Y132" s="568" t="str">
        <f t="shared" ca="1" si="33"/>
        <v>Mon. March , 2016</v>
      </c>
      <c r="Z132" s="431">
        <f t="shared" ca="1" si="24"/>
        <v>31</v>
      </c>
      <c r="AA132" s="432">
        <f t="shared" ca="1" si="25"/>
        <v>3</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March</v>
      </c>
      <c r="V133" s="184"/>
      <c r="W133" s="179"/>
      <c r="X133" s="430">
        <f t="shared" ca="1" si="36"/>
        <v>42429</v>
      </c>
      <c r="Y133" s="568" t="str">
        <f t="shared" ca="1" si="33"/>
        <v>Mon. March , 2016</v>
      </c>
      <c r="Z133" s="431">
        <f t="shared" ca="1" si="24"/>
        <v>31</v>
      </c>
      <c r="AA133" s="432">
        <f t="shared" ca="1" si="25"/>
        <v>3</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March</v>
      </c>
      <c r="V134" s="184"/>
      <c r="W134" s="179"/>
      <c r="X134" s="430">
        <f t="shared" ca="1" si="36"/>
        <v>42429</v>
      </c>
      <c r="Y134" s="568" t="str">
        <f t="shared" ca="1" si="33"/>
        <v>Mon. March , 2016</v>
      </c>
      <c r="Z134" s="431">
        <f t="shared" ca="1" si="24"/>
        <v>31</v>
      </c>
      <c r="AA134" s="432">
        <f t="shared" ca="1" si="25"/>
        <v>3</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March</v>
      </c>
      <c r="V135" s="184"/>
      <c r="W135" s="179"/>
      <c r="X135" s="430">
        <f t="shared" ca="1" si="36"/>
        <v>42429</v>
      </c>
      <c r="Y135" s="568" t="str">
        <f t="shared" ca="1" si="33"/>
        <v>Mon. March , 2016</v>
      </c>
      <c r="Z135" s="431">
        <f t="shared" ca="1" si="24"/>
        <v>31</v>
      </c>
      <c r="AA135" s="432">
        <f t="shared" ca="1" si="25"/>
        <v>3</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March</v>
      </c>
      <c r="V136" s="184"/>
      <c r="W136" s="179"/>
      <c r="X136" s="430">
        <f t="shared" ca="1" si="36"/>
        <v>42429</v>
      </c>
      <c r="Y136" s="568" t="str">
        <f t="shared" ca="1" si="33"/>
        <v>Mon. March , 2016</v>
      </c>
      <c r="Z136" s="431">
        <f t="shared" ca="1" si="24"/>
        <v>31</v>
      </c>
      <c r="AA136" s="432">
        <f t="shared" ca="1" si="25"/>
        <v>3</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March</v>
      </c>
      <c r="V137" s="184"/>
      <c r="W137" s="179"/>
      <c r="X137" s="430">
        <f t="shared" ca="1" si="36"/>
        <v>42429</v>
      </c>
      <c r="Y137" s="568" t="str">
        <f t="shared" ca="1" si="33"/>
        <v>Mon. March , 2016</v>
      </c>
      <c r="Z137" s="431">
        <f t="shared" ca="1" si="24"/>
        <v>31</v>
      </c>
      <c r="AA137" s="432">
        <f t="shared" ca="1" si="25"/>
        <v>3</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March</v>
      </c>
      <c r="V138" s="184"/>
      <c r="W138" s="179"/>
      <c r="X138" s="430">
        <f t="shared" ca="1" si="36"/>
        <v>42429</v>
      </c>
      <c r="Y138" s="568" t="str">
        <f t="shared" ca="1" si="33"/>
        <v>Mon. March , 2016</v>
      </c>
      <c r="Z138" s="431">
        <f t="shared" ca="1" si="24"/>
        <v>31</v>
      </c>
      <c r="AA138" s="432">
        <f t="shared" ca="1" si="25"/>
        <v>3</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March</v>
      </c>
      <c r="V139" s="184"/>
      <c r="W139" s="179"/>
      <c r="X139" s="430">
        <f t="shared" ca="1" si="36"/>
        <v>42429</v>
      </c>
      <c r="Y139" s="568" t="str">
        <f t="shared" ca="1" si="33"/>
        <v>Mon. March , 2016</v>
      </c>
      <c r="Z139" s="431">
        <f t="shared" ca="1" si="24"/>
        <v>31</v>
      </c>
      <c r="AA139" s="432">
        <f t="shared" ca="1" si="25"/>
        <v>3</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March</v>
      </c>
      <c r="V140" s="184"/>
      <c r="W140" s="179"/>
      <c r="X140" s="430">
        <f t="shared" ca="1" si="36"/>
        <v>42429</v>
      </c>
      <c r="Y140" s="568" t="str">
        <f t="shared" ca="1" si="33"/>
        <v>Mon. March , 2016</v>
      </c>
      <c r="Z140" s="431">
        <f t="shared" ca="1" si="24"/>
        <v>31</v>
      </c>
      <c r="AA140" s="432">
        <f t="shared" ca="1" si="25"/>
        <v>3</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March</v>
      </c>
      <c r="V141" s="184"/>
      <c r="W141" s="179"/>
      <c r="X141" s="430">
        <f t="shared" ca="1" si="36"/>
        <v>42429</v>
      </c>
      <c r="Y141" s="568" t="str">
        <f t="shared" ca="1" si="33"/>
        <v>Mon. March , 2016</v>
      </c>
      <c r="Z141" s="431">
        <f t="shared" ca="1" si="24"/>
        <v>31</v>
      </c>
      <c r="AA141" s="432">
        <f t="shared" ca="1" si="25"/>
        <v>3</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March</v>
      </c>
      <c r="V142" s="184"/>
      <c r="W142" s="179"/>
      <c r="X142" s="430">
        <f t="shared" ca="1" si="36"/>
        <v>42429</v>
      </c>
      <c r="Y142" s="568" t="str">
        <f t="shared" ca="1" si="33"/>
        <v>Mon. March , 2016</v>
      </c>
      <c r="Z142" s="431">
        <f t="shared" ca="1" si="24"/>
        <v>31</v>
      </c>
      <c r="AA142" s="432">
        <f t="shared" ca="1" si="25"/>
        <v>3</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March</v>
      </c>
      <c r="V143" s="184"/>
      <c r="W143" s="179"/>
      <c r="X143" s="430">
        <f t="shared" ca="1" si="36"/>
        <v>42429</v>
      </c>
      <c r="Y143" s="568" t="str">
        <f t="shared" ca="1" si="33"/>
        <v>Mon. March , 2016</v>
      </c>
      <c r="Z143" s="431">
        <f t="shared" ca="1" si="24"/>
        <v>31</v>
      </c>
      <c r="AA143" s="432">
        <f t="shared" ca="1" si="25"/>
        <v>3</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March</v>
      </c>
      <c r="V144" s="184"/>
      <c r="W144" s="179"/>
      <c r="X144" s="430">
        <f t="shared" ca="1" si="36"/>
        <v>42429</v>
      </c>
      <c r="Y144" s="568" t="str">
        <f t="shared" ca="1" si="33"/>
        <v>Mon. March , 2016</v>
      </c>
      <c r="Z144" s="431">
        <f t="shared" ca="1" si="24"/>
        <v>31</v>
      </c>
      <c r="AA144" s="432">
        <f t="shared" ca="1" si="25"/>
        <v>3</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March</v>
      </c>
      <c r="V145" s="184"/>
      <c r="W145" s="179"/>
      <c r="X145" s="430">
        <f t="shared" ca="1" si="36"/>
        <v>42429</v>
      </c>
      <c r="Y145" s="568" t="str">
        <f t="shared" ca="1" si="33"/>
        <v>Mon. March , 2016</v>
      </c>
      <c r="Z145" s="431">
        <f t="shared" ca="1" si="24"/>
        <v>31</v>
      </c>
      <c r="AA145" s="432">
        <f t="shared" ca="1" si="25"/>
        <v>3</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March</v>
      </c>
      <c r="V146" s="184"/>
      <c r="W146" s="179"/>
      <c r="X146" s="430">
        <f t="shared" ca="1" si="36"/>
        <v>42429</v>
      </c>
      <c r="Y146" s="568" t="str">
        <f t="shared" ca="1" si="33"/>
        <v>Mon. March , 2016</v>
      </c>
      <c r="Z146" s="431">
        <f t="shared" ca="1" si="24"/>
        <v>31</v>
      </c>
      <c r="AA146" s="432">
        <f t="shared" ca="1" si="25"/>
        <v>3</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March</v>
      </c>
      <c r="V147" s="184"/>
      <c r="W147" s="179"/>
      <c r="X147" s="430">
        <f t="shared" ca="1" si="36"/>
        <v>42429</v>
      </c>
      <c r="Y147" s="568" t="str">
        <f t="shared" ca="1" si="33"/>
        <v>Mon. March , 2016</v>
      </c>
      <c r="Z147" s="431">
        <f t="shared" ca="1" si="24"/>
        <v>31</v>
      </c>
      <c r="AA147" s="432">
        <f t="shared" ca="1" si="25"/>
        <v>3</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March</v>
      </c>
      <c r="V148" s="184"/>
      <c r="W148" s="179"/>
      <c r="X148" s="430">
        <f t="shared" ca="1" si="36"/>
        <v>42429</v>
      </c>
      <c r="Y148" s="568" t="str">
        <f t="shared" ca="1" si="33"/>
        <v>Mon. March , 2016</v>
      </c>
      <c r="Z148" s="431">
        <f t="shared" ref="Z148:Z194" ca="1" si="43">MIN(R148,$AF$5)</f>
        <v>31</v>
      </c>
      <c r="AA148" s="432">
        <f t="shared" ref="AA148:AA194" ca="1" si="44">$AD$6</f>
        <v>3</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March</v>
      </c>
      <c r="V149" s="184"/>
      <c r="W149" s="179"/>
      <c r="X149" s="430">
        <f t="shared" ca="1" si="36"/>
        <v>42429</v>
      </c>
      <c r="Y149" s="568" t="str">
        <f t="shared" ref="Y149:Y194" ca="1" si="52">IF(Y143="f",T149&amp;". "&amp;" "&amp;R149&amp;" "&amp;U149&amp;" "&amp;$AE$7,T149&amp;". "&amp;U149&amp;" "&amp;R149&amp;", "&amp;$AE$7)</f>
        <v>Mon. March , 2016</v>
      </c>
      <c r="Z149" s="431">
        <f t="shared" ca="1" si="43"/>
        <v>31</v>
      </c>
      <c r="AA149" s="432">
        <f t="shared" ca="1" si="44"/>
        <v>3</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March</v>
      </c>
      <c r="V150" s="184"/>
      <c r="W150" s="179"/>
      <c r="X150" s="430">
        <f t="shared" ref="X150:X194" ca="1" si="55">$AE$8+D150</f>
        <v>42429</v>
      </c>
      <c r="Y150" s="568" t="str">
        <f t="shared" ca="1" si="52"/>
        <v>Mon. March , 2016</v>
      </c>
      <c r="Z150" s="431">
        <f t="shared" ca="1" si="43"/>
        <v>31</v>
      </c>
      <c r="AA150" s="432">
        <f t="shared" ca="1" si="44"/>
        <v>3</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March</v>
      </c>
      <c r="V151" s="184"/>
      <c r="W151" s="179"/>
      <c r="X151" s="430">
        <f t="shared" ca="1" si="55"/>
        <v>42429</v>
      </c>
      <c r="Y151" s="568" t="str">
        <f t="shared" ca="1" si="52"/>
        <v>Mon. March , 2016</v>
      </c>
      <c r="Z151" s="431">
        <f t="shared" ca="1" si="43"/>
        <v>31</v>
      </c>
      <c r="AA151" s="432">
        <f t="shared" ca="1" si="44"/>
        <v>3</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March</v>
      </c>
      <c r="V152" s="184"/>
      <c r="W152" s="179"/>
      <c r="X152" s="430">
        <f t="shared" ca="1" si="55"/>
        <v>42429</v>
      </c>
      <c r="Y152" s="568" t="str">
        <f t="shared" ca="1" si="52"/>
        <v>Mon. March , 2016</v>
      </c>
      <c r="Z152" s="431">
        <f t="shared" ca="1" si="43"/>
        <v>31</v>
      </c>
      <c r="AA152" s="432">
        <f t="shared" ca="1" si="44"/>
        <v>3</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March</v>
      </c>
      <c r="V153" s="184"/>
      <c r="W153" s="179"/>
      <c r="X153" s="430">
        <f t="shared" ca="1" si="55"/>
        <v>42429</v>
      </c>
      <c r="Y153" s="568" t="str">
        <f t="shared" ca="1" si="52"/>
        <v>Mon. March , 2016</v>
      </c>
      <c r="Z153" s="431">
        <f t="shared" ca="1" si="43"/>
        <v>31</v>
      </c>
      <c r="AA153" s="432">
        <f t="shared" ca="1" si="44"/>
        <v>3</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March</v>
      </c>
      <c r="V154" s="184"/>
      <c r="W154" s="179"/>
      <c r="X154" s="430">
        <f t="shared" ca="1" si="55"/>
        <v>42429</v>
      </c>
      <c r="Y154" s="568" t="str">
        <f t="shared" ca="1" si="52"/>
        <v>Mon. March , 2016</v>
      </c>
      <c r="Z154" s="431">
        <f t="shared" ca="1" si="43"/>
        <v>31</v>
      </c>
      <c r="AA154" s="432">
        <f t="shared" ca="1" si="44"/>
        <v>3</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March</v>
      </c>
      <c r="V155" s="184"/>
      <c r="W155" s="179"/>
      <c r="X155" s="430">
        <f t="shared" ca="1" si="55"/>
        <v>42429</v>
      </c>
      <c r="Y155" s="568" t="str">
        <f t="shared" ca="1" si="52"/>
        <v>Mon. March , 2016</v>
      </c>
      <c r="Z155" s="431">
        <f t="shared" ca="1" si="43"/>
        <v>31</v>
      </c>
      <c r="AA155" s="432">
        <f t="shared" ca="1" si="44"/>
        <v>3</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March</v>
      </c>
      <c r="V156" s="184"/>
      <c r="W156" s="179"/>
      <c r="X156" s="430">
        <f t="shared" ca="1" si="55"/>
        <v>42429</v>
      </c>
      <c r="Y156" s="568" t="str">
        <f t="shared" ca="1" si="52"/>
        <v>Mon. March , 2016</v>
      </c>
      <c r="Z156" s="431">
        <f t="shared" ca="1" si="43"/>
        <v>31</v>
      </c>
      <c r="AA156" s="432">
        <f t="shared" ca="1" si="44"/>
        <v>3</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March</v>
      </c>
      <c r="V157" s="184"/>
      <c r="W157" s="179"/>
      <c r="X157" s="430">
        <f t="shared" ca="1" si="55"/>
        <v>42429</v>
      </c>
      <c r="Y157" s="568" t="str">
        <f t="shared" ca="1" si="52"/>
        <v>Mon. March , 2016</v>
      </c>
      <c r="Z157" s="431">
        <f t="shared" ca="1" si="43"/>
        <v>31</v>
      </c>
      <c r="AA157" s="432">
        <f t="shared" ca="1" si="44"/>
        <v>3</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March</v>
      </c>
      <c r="V158" s="184"/>
      <c r="W158" s="179"/>
      <c r="X158" s="430">
        <f t="shared" ca="1" si="55"/>
        <v>42429</v>
      </c>
      <c r="Y158" s="568" t="str">
        <f t="shared" ca="1" si="52"/>
        <v>Mon. March , 2016</v>
      </c>
      <c r="Z158" s="431">
        <f t="shared" ca="1" si="43"/>
        <v>31</v>
      </c>
      <c r="AA158" s="432">
        <f t="shared" ca="1" si="44"/>
        <v>3</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March</v>
      </c>
      <c r="V159" s="184"/>
      <c r="W159" s="179"/>
      <c r="X159" s="430">
        <f t="shared" ca="1" si="55"/>
        <v>42429</v>
      </c>
      <c r="Y159" s="568" t="str">
        <f t="shared" ca="1" si="52"/>
        <v>Mon. March , 2016</v>
      </c>
      <c r="Z159" s="431">
        <f t="shared" ca="1" si="43"/>
        <v>31</v>
      </c>
      <c r="AA159" s="432">
        <f t="shared" ca="1" si="44"/>
        <v>3</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March</v>
      </c>
      <c r="V160" s="184"/>
      <c r="W160" s="179"/>
      <c r="X160" s="430">
        <f t="shared" ca="1" si="55"/>
        <v>42429</v>
      </c>
      <c r="Y160" s="568" t="str">
        <f t="shared" ca="1" si="52"/>
        <v>Mon. March , 2016</v>
      </c>
      <c r="Z160" s="431">
        <f t="shared" ca="1" si="43"/>
        <v>31</v>
      </c>
      <c r="AA160" s="432">
        <f t="shared" ca="1" si="44"/>
        <v>3</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March</v>
      </c>
      <c r="V161" s="184"/>
      <c r="W161" s="179"/>
      <c r="X161" s="430">
        <f t="shared" ca="1" si="55"/>
        <v>42429</v>
      </c>
      <c r="Y161" s="568" t="str">
        <f t="shared" ca="1" si="52"/>
        <v>Mon. March , 2016</v>
      </c>
      <c r="Z161" s="431">
        <f t="shared" ca="1" si="43"/>
        <v>31</v>
      </c>
      <c r="AA161" s="432">
        <f t="shared" ca="1" si="44"/>
        <v>3</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March</v>
      </c>
      <c r="V162" s="184"/>
      <c r="W162" s="179"/>
      <c r="X162" s="430">
        <f t="shared" ca="1" si="55"/>
        <v>42429</v>
      </c>
      <c r="Y162" s="568" t="str">
        <f t="shared" ca="1" si="52"/>
        <v>Mon. March , 2016</v>
      </c>
      <c r="Z162" s="431">
        <f t="shared" ca="1" si="43"/>
        <v>31</v>
      </c>
      <c r="AA162" s="432">
        <f t="shared" ca="1" si="44"/>
        <v>3</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March</v>
      </c>
      <c r="V163" s="184"/>
      <c r="W163" s="179"/>
      <c r="X163" s="430">
        <f t="shared" ca="1" si="55"/>
        <v>42429</v>
      </c>
      <c r="Y163" s="568" t="str">
        <f t="shared" ca="1" si="52"/>
        <v>Mon. March , 2016</v>
      </c>
      <c r="Z163" s="431">
        <f t="shared" ca="1" si="43"/>
        <v>31</v>
      </c>
      <c r="AA163" s="432">
        <f t="shared" ca="1" si="44"/>
        <v>3</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March</v>
      </c>
      <c r="V164" s="184"/>
      <c r="W164" s="179"/>
      <c r="X164" s="430">
        <f t="shared" ca="1" si="55"/>
        <v>42429</v>
      </c>
      <c r="Y164" s="568" t="str">
        <f t="shared" ca="1" si="52"/>
        <v>Mon. March , 2016</v>
      </c>
      <c r="Z164" s="431">
        <f t="shared" ca="1" si="43"/>
        <v>31</v>
      </c>
      <c r="AA164" s="432">
        <f t="shared" ca="1" si="44"/>
        <v>3</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March</v>
      </c>
      <c r="V165" s="184"/>
      <c r="W165" s="179"/>
      <c r="X165" s="430">
        <f t="shared" ca="1" si="55"/>
        <v>42429</v>
      </c>
      <c r="Y165" s="568" t="str">
        <f t="shared" ca="1" si="52"/>
        <v>Mon. March , 2016</v>
      </c>
      <c r="Z165" s="431">
        <f t="shared" ca="1" si="43"/>
        <v>31</v>
      </c>
      <c r="AA165" s="432">
        <f t="shared" ca="1" si="44"/>
        <v>3</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March</v>
      </c>
      <c r="V166" s="184"/>
      <c r="W166" s="179"/>
      <c r="X166" s="430">
        <f t="shared" ca="1" si="55"/>
        <v>42429</v>
      </c>
      <c r="Y166" s="568" t="str">
        <f t="shared" ca="1" si="52"/>
        <v>Mon. March , 2016</v>
      </c>
      <c r="Z166" s="431">
        <f t="shared" ca="1" si="43"/>
        <v>31</v>
      </c>
      <c r="AA166" s="432">
        <f t="shared" ca="1" si="44"/>
        <v>3</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March</v>
      </c>
      <c r="V167" s="184"/>
      <c r="W167" s="179"/>
      <c r="X167" s="430">
        <f t="shared" ca="1" si="55"/>
        <v>42429</v>
      </c>
      <c r="Y167" s="568" t="str">
        <f t="shared" ca="1" si="52"/>
        <v>Mon. March , 2016</v>
      </c>
      <c r="Z167" s="431">
        <f t="shared" ca="1" si="43"/>
        <v>31</v>
      </c>
      <c r="AA167" s="432">
        <f t="shared" ca="1" si="44"/>
        <v>3</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March</v>
      </c>
      <c r="V168" s="184"/>
      <c r="W168" s="179"/>
      <c r="X168" s="430">
        <f t="shared" ca="1" si="55"/>
        <v>42429</v>
      </c>
      <c r="Y168" s="568" t="str">
        <f t="shared" ca="1" si="52"/>
        <v>Mon. March , 2016</v>
      </c>
      <c r="Z168" s="431">
        <f t="shared" ca="1" si="43"/>
        <v>31</v>
      </c>
      <c r="AA168" s="432">
        <f t="shared" ca="1" si="44"/>
        <v>3</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March</v>
      </c>
      <c r="V169" s="184"/>
      <c r="W169" s="179"/>
      <c r="X169" s="430">
        <f t="shared" ca="1" si="55"/>
        <v>42429</v>
      </c>
      <c r="Y169" s="568" t="str">
        <f t="shared" ca="1" si="52"/>
        <v>Mon. March , 2016</v>
      </c>
      <c r="Z169" s="431">
        <f t="shared" ca="1" si="43"/>
        <v>31</v>
      </c>
      <c r="AA169" s="432">
        <f t="shared" ca="1" si="44"/>
        <v>3</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March</v>
      </c>
      <c r="V170" s="184"/>
      <c r="W170" s="179"/>
      <c r="X170" s="430">
        <f t="shared" ca="1" si="55"/>
        <v>42429</v>
      </c>
      <c r="Y170" s="568" t="str">
        <f t="shared" ca="1" si="52"/>
        <v>Mon. March , 2016</v>
      </c>
      <c r="Z170" s="431">
        <f t="shared" ca="1" si="43"/>
        <v>31</v>
      </c>
      <c r="AA170" s="432">
        <f t="shared" ca="1" si="44"/>
        <v>3</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March</v>
      </c>
      <c r="V171" s="184"/>
      <c r="W171" s="179"/>
      <c r="X171" s="430">
        <f t="shared" ca="1" si="55"/>
        <v>42429</v>
      </c>
      <c r="Y171" s="568" t="str">
        <f t="shared" ca="1" si="52"/>
        <v>Mon. March , 2016</v>
      </c>
      <c r="Z171" s="431">
        <f t="shared" ca="1" si="43"/>
        <v>31</v>
      </c>
      <c r="AA171" s="432">
        <f t="shared" ca="1" si="44"/>
        <v>3</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March</v>
      </c>
      <c r="V172" s="184"/>
      <c r="W172" s="179"/>
      <c r="X172" s="430">
        <f t="shared" ca="1" si="55"/>
        <v>42429</v>
      </c>
      <c r="Y172" s="568" t="str">
        <f t="shared" ca="1" si="52"/>
        <v>Mon. March , 2016</v>
      </c>
      <c r="Z172" s="431">
        <f t="shared" ca="1" si="43"/>
        <v>31</v>
      </c>
      <c r="AA172" s="432">
        <f t="shared" ca="1" si="44"/>
        <v>3</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March</v>
      </c>
      <c r="V173" s="184"/>
      <c r="W173" s="179"/>
      <c r="X173" s="430">
        <f t="shared" ca="1" si="55"/>
        <v>42429</v>
      </c>
      <c r="Y173" s="568" t="str">
        <f t="shared" ca="1" si="52"/>
        <v>Mon. March , 2016</v>
      </c>
      <c r="Z173" s="431">
        <f t="shared" ca="1" si="43"/>
        <v>31</v>
      </c>
      <c r="AA173" s="432">
        <f t="shared" ca="1" si="44"/>
        <v>3</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March</v>
      </c>
      <c r="V174" s="184"/>
      <c r="W174" s="179"/>
      <c r="X174" s="430">
        <f t="shared" ca="1" si="55"/>
        <v>42429</v>
      </c>
      <c r="Y174" s="568" t="str">
        <f t="shared" ca="1" si="52"/>
        <v>Mon. March , 2016</v>
      </c>
      <c r="Z174" s="431">
        <f t="shared" ca="1" si="43"/>
        <v>31</v>
      </c>
      <c r="AA174" s="432">
        <f t="shared" ca="1" si="44"/>
        <v>3</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March</v>
      </c>
      <c r="V175" s="184"/>
      <c r="W175" s="179"/>
      <c r="X175" s="430">
        <f t="shared" ca="1" si="55"/>
        <v>42429</v>
      </c>
      <c r="Y175" s="568" t="str">
        <f t="shared" ca="1" si="52"/>
        <v>Mon. March , 2016</v>
      </c>
      <c r="Z175" s="431">
        <f t="shared" ca="1" si="43"/>
        <v>31</v>
      </c>
      <c r="AA175" s="432">
        <f t="shared" ca="1" si="44"/>
        <v>3</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March</v>
      </c>
      <c r="V176" s="184"/>
      <c r="W176" s="179"/>
      <c r="X176" s="430">
        <f t="shared" ca="1" si="55"/>
        <v>42429</v>
      </c>
      <c r="Y176" s="568" t="str">
        <f t="shared" ca="1" si="52"/>
        <v>Mon. March , 2016</v>
      </c>
      <c r="Z176" s="431">
        <f t="shared" ca="1" si="43"/>
        <v>31</v>
      </c>
      <c r="AA176" s="432">
        <f t="shared" ca="1" si="44"/>
        <v>3</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March</v>
      </c>
      <c r="V177" s="184"/>
      <c r="W177" s="179"/>
      <c r="X177" s="430">
        <f t="shared" ca="1" si="55"/>
        <v>42429</v>
      </c>
      <c r="Y177" s="568" t="str">
        <f t="shared" ca="1" si="52"/>
        <v>Mon. March , 2016</v>
      </c>
      <c r="Z177" s="431">
        <f t="shared" ca="1" si="43"/>
        <v>31</v>
      </c>
      <c r="AA177" s="432">
        <f t="shared" ca="1" si="44"/>
        <v>3</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March</v>
      </c>
      <c r="V178" s="184"/>
      <c r="W178" s="179"/>
      <c r="X178" s="430">
        <f t="shared" ca="1" si="55"/>
        <v>42429</v>
      </c>
      <c r="Y178" s="568" t="str">
        <f t="shared" ca="1" si="52"/>
        <v>Mon. March , 2016</v>
      </c>
      <c r="Z178" s="431">
        <f t="shared" ca="1" si="43"/>
        <v>31</v>
      </c>
      <c r="AA178" s="432">
        <f t="shared" ca="1" si="44"/>
        <v>3</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March</v>
      </c>
      <c r="V179" s="184"/>
      <c r="W179" s="179"/>
      <c r="X179" s="430">
        <f t="shared" ca="1" si="55"/>
        <v>42429</v>
      </c>
      <c r="Y179" s="568" t="str">
        <f t="shared" ca="1" si="52"/>
        <v>Mon. March , 2016</v>
      </c>
      <c r="Z179" s="431">
        <f t="shared" ca="1" si="43"/>
        <v>31</v>
      </c>
      <c r="AA179" s="432">
        <f t="shared" ca="1" si="44"/>
        <v>3</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March</v>
      </c>
      <c r="V180" s="184"/>
      <c r="W180" s="179"/>
      <c r="X180" s="430">
        <f t="shared" ca="1" si="55"/>
        <v>42429</v>
      </c>
      <c r="Y180" s="568" t="str">
        <f t="shared" ca="1" si="52"/>
        <v>Mon. March , 2016</v>
      </c>
      <c r="Z180" s="431">
        <f t="shared" ca="1" si="43"/>
        <v>31</v>
      </c>
      <c r="AA180" s="432">
        <f t="shared" ca="1" si="44"/>
        <v>3</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March</v>
      </c>
      <c r="V181" s="184"/>
      <c r="W181" s="179"/>
      <c r="X181" s="430">
        <f t="shared" ca="1" si="55"/>
        <v>42429</v>
      </c>
      <c r="Y181" s="568" t="str">
        <f t="shared" ca="1" si="52"/>
        <v>Mon. March , 2016</v>
      </c>
      <c r="Z181" s="431">
        <f t="shared" ca="1" si="43"/>
        <v>31</v>
      </c>
      <c r="AA181" s="432">
        <f t="shared" ca="1" si="44"/>
        <v>3</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March</v>
      </c>
      <c r="V182" s="184"/>
      <c r="W182" s="179"/>
      <c r="X182" s="430">
        <f t="shared" ca="1" si="55"/>
        <v>42429</v>
      </c>
      <c r="Y182" s="568" t="str">
        <f t="shared" ca="1" si="52"/>
        <v>Mon. March , 2016</v>
      </c>
      <c r="Z182" s="431">
        <f t="shared" ca="1" si="43"/>
        <v>31</v>
      </c>
      <c r="AA182" s="432">
        <f t="shared" ca="1" si="44"/>
        <v>3</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March</v>
      </c>
      <c r="V183" s="184"/>
      <c r="W183" s="179"/>
      <c r="X183" s="430">
        <f t="shared" ca="1" si="55"/>
        <v>42429</v>
      </c>
      <c r="Y183" s="568" t="str">
        <f t="shared" ca="1" si="52"/>
        <v>Mon. March , 2016</v>
      </c>
      <c r="Z183" s="431">
        <f t="shared" ca="1" si="43"/>
        <v>31</v>
      </c>
      <c r="AA183" s="432">
        <f t="shared" ca="1" si="44"/>
        <v>3</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March</v>
      </c>
      <c r="V184" s="184"/>
      <c r="W184" s="179"/>
      <c r="X184" s="430">
        <f t="shared" ca="1" si="55"/>
        <v>42429</v>
      </c>
      <c r="Y184" s="568" t="str">
        <f t="shared" ca="1" si="52"/>
        <v>Mon. March , 2016</v>
      </c>
      <c r="Z184" s="431">
        <f t="shared" ca="1" si="43"/>
        <v>31</v>
      </c>
      <c r="AA184" s="432">
        <f t="shared" ca="1" si="44"/>
        <v>3</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March</v>
      </c>
      <c r="V185" s="184"/>
      <c r="W185" s="179"/>
      <c r="X185" s="430">
        <f t="shared" ca="1" si="55"/>
        <v>42429</v>
      </c>
      <c r="Y185" s="568" t="str">
        <f t="shared" ca="1" si="52"/>
        <v>Mon. March , 2016</v>
      </c>
      <c r="Z185" s="431">
        <f t="shared" ca="1" si="43"/>
        <v>31</v>
      </c>
      <c r="AA185" s="432">
        <f t="shared" ca="1" si="44"/>
        <v>3</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March</v>
      </c>
      <c r="V186" s="184"/>
      <c r="W186" s="179"/>
      <c r="X186" s="430">
        <f t="shared" ca="1" si="55"/>
        <v>42429</v>
      </c>
      <c r="Y186" s="568" t="str">
        <f t="shared" ca="1" si="52"/>
        <v>Mon. March , 2016</v>
      </c>
      <c r="Z186" s="431">
        <f t="shared" ca="1" si="43"/>
        <v>31</v>
      </c>
      <c r="AA186" s="432">
        <f t="shared" ca="1" si="44"/>
        <v>3</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March</v>
      </c>
      <c r="V187" s="184"/>
      <c r="W187" s="179"/>
      <c r="X187" s="430">
        <f t="shared" ca="1" si="55"/>
        <v>42429</v>
      </c>
      <c r="Y187" s="568" t="str">
        <f t="shared" ca="1" si="52"/>
        <v>Mon. March , 2016</v>
      </c>
      <c r="Z187" s="431">
        <f t="shared" ca="1" si="43"/>
        <v>31</v>
      </c>
      <c r="AA187" s="432">
        <f t="shared" ca="1" si="44"/>
        <v>3</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March</v>
      </c>
      <c r="V188" s="184"/>
      <c r="W188" s="179"/>
      <c r="X188" s="430">
        <f t="shared" ca="1" si="55"/>
        <v>42429</v>
      </c>
      <c r="Y188" s="568" t="str">
        <f t="shared" ca="1" si="52"/>
        <v>Mon. March , 2016</v>
      </c>
      <c r="Z188" s="431">
        <f t="shared" ca="1" si="43"/>
        <v>31</v>
      </c>
      <c r="AA188" s="432">
        <f t="shared" ca="1" si="44"/>
        <v>3</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March</v>
      </c>
      <c r="V189" s="184"/>
      <c r="W189" s="179"/>
      <c r="X189" s="430">
        <f t="shared" ca="1" si="55"/>
        <v>42429</v>
      </c>
      <c r="Y189" s="568" t="str">
        <f t="shared" ca="1" si="52"/>
        <v>Mon. March , 2016</v>
      </c>
      <c r="Z189" s="431">
        <f t="shared" ca="1" si="43"/>
        <v>31</v>
      </c>
      <c r="AA189" s="432">
        <f t="shared" ca="1" si="44"/>
        <v>3</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March</v>
      </c>
      <c r="V190" s="184"/>
      <c r="W190" s="179"/>
      <c r="X190" s="430">
        <f t="shared" ca="1" si="55"/>
        <v>42429</v>
      </c>
      <c r="Y190" s="568" t="str">
        <f t="shared" ca="1" si="52"/>
        <v>Mon. March , 2016</v>
      </c>
      <c r="Z190" s="431">
        <f t="shared" ca="1" si="43"/>
        <v>31</v>
      </c>
      <c r="AA190" s="432">
        <f t="shared" ca="1" si="44"/>
        <v>3</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March</v>
      </c>
      <c r="V191" s="184"/>
      <c r="W191" s="179"/>
      <c r="X191" s="430">
        <f t="shared" ca="1" si="55"/>
        <v>42429</v>
      </c>
      <c r="Y191" s="568" t="str">
        <f t="shared" ca="1" si="52"/>
        <v>Mon. March , 2016</v>
      </c>
      <c r="Z191" s="431">
        <f t="shared" ca="1" si="43"/>
        <v>31</v>
      </c>
      <c r="AA191" s="432">
        <f t="shared" ca="1" si="44"/>
        <v>3</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March</v>
      </c>
      <c r="V192" s="184"/>
      <c r="W192" s="179"/>
      <c r="X192" s="430">
        <f t="shared" ca="1" si="55"/>
        <v>42429</v>
      </c>
      <c r="Y192" s="568" t="str">
        <f t="shared" ca="1" si="52"/>
        <v>Mon. March , 2016</v>
      </c>
      <c r="Z192" s="431">
        <f t="shared" ca="1" si="43"/>
        <v>31</v>
      </c>
      <c r="AA192" s="432">
        <f t="shared" ca="1" si="44"/>
        <v>3</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March</v>
      </c>
      <c r="V193" s="184"/>
      <c r="W193" s="179"/>
      <c r="X193" s="430">
        <f t="shared" ca="1" si="55"/>
        <v>42429</v>
      </c>
      <c r="Y193" s="568" t="str">
        <f t="shared" ca="1" si="52"/>
        <v>Mon. March , 2016</v>
      </c>
      <c r="Z193" s="431">
        <f t="shared" ca="1" si="43"/>
        <v>31</v>
      </c>
      <c r="AA193" s="432">
        <f t="shared" ca="1" si="44"/>
        <v>3</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March</v>
      </c>
      <c r="V194" s="184"/>
      <c r="W194" s="179"/>
      <c r="X194" s="430">
        <f t="shared" ca="1" si="55"/>
        <v>42429</v>
      </c>
      <c r="Y194" s="568" t="str">
        <f t="shared" ca="1" si="52"/>
        <v>Mon. March , 2016</v>
      </c>
      <c r="Z194" s="431">
        <f t="shared" ca="1" si="43"/>
        <v>31</v>
      </c>
      <c r="AA194" s="432">
        <f t="shared" ca="1" si="44"/>
        <v>3</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757" priority="3" stopIfTrue="1">
      <formula>($D20=$D21)</formula>
    </cfRule>
  </conditionalFormatting>
  <conditionalFormatting sqref="AC20:AE194 AK20:AK194 AQ20:AR194 U18 X20:Z194">
    <cfRule type="cellIs" dxfId="756" priority="4" stopIfTrue="1" operator="notEqual">
      <formula>U17</formula>
    </cfRule>
  </conditionalFormatting>
  <conditionalFormatting sqref="B20:B194">
    <cfRule type="expression" dxfId="755" priority="5" stopIfTrue="1">
      <formula>($G20="- -")</formula>
    </cfRule>
  </conditionalFormatting>
  <conditionalFormatting sqref="BI10:BI12 BF11:BF12">
    <cfRule type="expression" dxfId="754" priority="6" stopIfTrue="1">
      <formula>LEN($AA9)&gt;4</formula>
    </cfRule>
    <cfRule type="expression" dxfId="753" priority="7" stopIfTrue="1">
      <formula>(LEN($C$9)=0)</formula>
    </cfRule>
  </conditionalFormatting>
  <conditionalFormatting sqref="BJ10:BN12">
    <cfRule type="expression" dxfId="752" priority="8" stopIfTrue="1">
      <formula>LEN($AA9)&gt;4</formula>
    </cfRule>
    <cfRule type="expression" dxfId="751" priority="9" stopIfTrue="1">
      <formula>(LEN(E$9)=0)</formula>
    </cfRule>
  </conditionalFormatting>
  <conditionalFormatting sqref="R20:R194">
    <cfRule type="expression" dxfId="750" priority="10" stopIfTrue="1">
      <formula>OR($G20=$G19,$D20=$D19)</formula>
    </cfRule>
    <cfRule type="expression" dxfId="749" priority="11" stopIfTrue="1">
      <formula>"ND($G21&lt;&gt;""- -"",$G21&lt;&gt;TEXT(X21,""Dddd, Mmmm dd, Yyyy""))"</formula>
    </cfRule>
    <cfRule type="expression" dxfId="748" priority="12" stopIfTrue="1">
      <formula>($AI20=1)</formula>
    </cfRule>
  </conditionalFormatting>
  <conditionalFormatting sqref="C20:C194">
    <cfRule type="expression" dxfId="747" priority="13" stopIfTrue="1">
      <formula>($X$16=$X$14)</formula>
    </cfRule>
    <cfRule type="expression" dxfId="746" priority="14" stopIfTrue="1">
      <formula>($AV20=1)</formula>
    </cfRule>
    <cfRule type="expression" dxfId="745" priority="15" stopIfTrue="1">
      <formula>AND(D20=1+D19,G20=X20)</formula>
    </cfRule>
  </conditionalFormatting>
  <conditionalFormatting sqref="D20">
    <cfRule type="expression" dxfId="744" priority="16" stopIfTrue="1">
      <formula>OR($G20=$G19,$D20=$D19)</formula>
    </cfRule>
    <cfRule type="expression" dxfId="743" priority="17" stopIfTrue="1">
      <formula>AND($G20&lt;&gt;"- -",$G20&lt;&gt;$Y20)</formula>
    </cfRule>
    <cfRule type="expression" dxfId="742" priority="18" stopIfTrue="1">
      <formula>($AI20=1)</formula>
    </cfRule>
  </conditionalFormatting>
  <conditionalFormatting sqref="E20:G20">
    <cfRule type="expression" dxfId="741" priority="19" stopIfTrue="1">
      <formula>OR($G20=$G19,$D20=$D19)</formula>
    </cfRule>
    <cfRule type="expression" dxfId="740" priority="20" stopIfTrue="1">
      <formula>AND($G20&lt;&gt;"- -",$G20&lt;&gt;$Y20)</formula>
    </cfRule>
    <cfRule type="expression" dxfId="739" priority="21" stopIfTrue="1">
      <formula>($AI20+$AX20&gt;0)</formula>
    </cfRule>
  </conditionalFormatting>
  <conditionalFormatting sqref="V5:V7 U6:U7 J6">
    <cfRule type="expression" dxfId="738" priority="22" stopIfTrue="1">
      <formula>OR($AC$7,$AC$6,#REF!)</formula>
    </cfRule>
  </conditionalFormatting>
  <conditionalFormatting sqref="U5">
    <cfRule type="expression" dxfId="737" priority="23" stopIfTrue="1">
      <formula>OR($AC$7,$AC$6)</formula>
    </cfRule>
  </conditionalFormatting>
  <conditionalFormatting sqref="V19">
    <cfRule type="cellIs" dxfId="736" priority="24" stopIfTrue="1" operator="equal">
      <formula>1</formula>
    </cfRule>
  </conditionalFormatting>
  <conditionalFormatting sqref="BJ13:BN13 R16:R17">
    <cfRule type="cellIs" dxfId="735" priority="25" stopIfTrue="1" operator="equal">
      <formula>0</formula>
    </cfRule>
  </conditionalFormatting>
  <conditionalFormatting sqref="AP20:AP194">
    <cfRule type="cellIs" dxfId="734" priority="26" stopIfTrue="1" operator="lessThan">
      <formula>999</formula>
    </cfRule>
  </conditionalFormatting>
  <conditionalFormatting sqref="BE19:BF19 K18:L18">
    <cfRule type="expression" dxfId="733" priority="27" stopIfTrue="1">
      <formula>($K$19=$AL$7)</formula>
    </cfRule>
  </conditionalFormatting>
  <conditionalFormatting sqref="BE20:BF20">
    <cfRule type="expression" dxfId="732" priority="28" stopIfTrue="1">
      <formula>($K$19=$AL$7)</formula>
    </cfRule>
  </conditionalFormatting>
  <conditionalFormatting sqref="AB7">
    <cfRule type="expression" dxfId="731" priority="29" stopIfTrue="1">
      <formula>$AC$7</formula>
    </cfRule>
  </conditionalFormatting>
  <conditionalFormatting sqref="AB6">
    <cfRule type="expression" dxfId="730" priority="30" stopIfTrue="1">
      <formula>$AC$6</formula>
    </cfRule>
  </conditionalFormatting>
  <conditionalFormatting sqref="AK5:BO6">
    <cfRule type="cellIs" dxfId="729" priority="31" stopIfTrue="1" operator="equal">
      <formula>0</formula>
    </cfRule>
  </conditionalFormatting>
  <conditionalFormatting sqref="AJ16:AJ17 AJ20:AJ194">
    <cfRule type="cellIs" dxfId="728" priority="32" stopIfTrue="1" operator="greaterThan">
      <formula>0</formula>
    </cfRule>
  </conditionalFormatting>
  <conditionalFormatting sqref="AF20:AG194">
    <cfRule type="cellIs" dxfId="727" priority="33" stopIfTrue="1" operator="greaterThan">
      <formula>1</formula>
    </cfRule>
  </conditionalFormatting>
  <conditionalFormatting sqref="AV20:AV194">
    <cfRule type="cellIs" dxfId="726" priority="34" stopIfTrue="1" operator="equal">
      <formula>1</formula>
    </cfRule>
  </conditionalFormatting>
  <conditionalFormatting sqref="AU20:AU194">
    <cfRule type="expression" dxfId="725" priority="35" stopIfTrue="1">
      <formula>LEN(AU20)&gt;2</formula>
    </cfRule>
  </conditionalFormatting>
  <conditionalFormatting sqref="AK2:BO2">
    <cfRule type="cellIs" dxfId="724" priority="36" stopIfTrue="1" operator="equal">
      <formula>0</formula>
    </cfRule>
  </conditionalFormatting>
  <conditionalFormatting sqref="D18:G19">
    <cfRule type="expression" dxfId="723" priority="37" stopIfTrue="1">
      <formula>($AB$16&lt;2)</formula>
    </cfRule>
  </conditionalFormatting>
  <conditionalFormatting sqref="B18">
    <cfRule type="expression" dxfId="722" priority="38" stopIfTrue="1">
      <formula>(B18&gt;DATE(2000+$Y$2,$AA$21+1,1)-DATE(2000+$Y$2,$AA$21,1))</formula>
    </cfRule>
  </conditionalFormatting>
  <conditionalFormatting sqref="U201:AB201">
    <cfRule type="expression" dxfId="721" priority="39" stopIfTrue="1">
      <formula>(LEN($X$11)&gt;4)</formula>
    </cfRule>
  </conditionalFormatting>
  <conditionalFormatting sqref="N19:Q19 BH20:BK20">
    <cfRule type="cellIs" dxfId="720" priority="40" stopIfTrue="1" operator="equal">
      <formula>0</formula>
    </cfRule>
    <cfRule type="expression" dxfId="719" priority="41" stopIfTrue="1">
      <formula>($AJ$2=$AF$5)</formula>
    </cfRule>
  </conditionalFormatting>
  <conditionalFormatting sqref="M19 BG20">
    <cfRule type="cellIs" dxfId="718" priority="42" stopIfTrue="1" operator="equal">
      <formula>0</formula>
    </cfRule>
    <cfRule type="expression" dxfId="717" priority="43" stopIfTrue="1">
      <formula>($AJ$2=$AF$5)</formula>
    </cfRule>
  </conditionalFormatting>
  <conditionalFormatting sqref="C17">
    <cfRule type="cellIs" dxfId="716" priority="44" stopIfTrue="1" operator="equal">
      <formula>"X"</formula>
    </cfRule>
  </conditionalFormatting>
  <conditionalFormatting sqref="B16:J16">
    <cfRule type="expression" dxfId="715" priority="45" stopIfTrue="1">
      <formula>AND($AJ$2=$AF$5,$X$16=$X$13)</formula>
    </cfRule>
  </conditionalFormatting>
  <conditionalFormatting sqref="AW20:AW194">
    <cfRule type="cellIs" dxfId="714" priority="46" stopIfTrue="1" operator="equal">
      <formula>0</formula>
    </cfRule>
  </conditionalFormatting>
  <conditionalFormatting sqref="AB20:AB194">
    <cfRule type="cellIs" dxfId="713" priority="47" stopIfTrue="1" operator="greaterThan">
      <formula>0</formula>
    </cfRule>
    <cfRule type="cellIs" dxfId="712" priority="48" stopIfTrue="1" operator="lessThan">
      <formula>0</formula>
    </cfRule>
  </conditionalFormatting>
  <conditionalFormatting sqref="J7">
    <cfRule type="cellIs" dxfId="711" priority="49" stopIfTrue="1" operator="lessThan">
      <formula>0</formula>
    </cfRule>
  </conditionalFormatting>
  <conditionalFormatting sqref="N20:Q194">
    <cfRule type="expression" dxfId="710" priority="50" stopIfTrue="1">
      <formula>OR($AW20=0,$AV20=1,$AG20=99,$AJ$2=$AF$5)</formula>
    </cfRule>
  </conditionalFormatting>
  <conditionalFormatting sqref="M20:M194">
    <cfRule type="expression" dxfId="709" priority="51" stopIfTrue="1">
      <formula>OR($AJ$2=$AF$5,$AW20=0,$AV20=1,$AG20=99)</formula>
    </cfRule>
    <cfRule type="cellIs" dxfId="708" priority="52" stopIfTrue="1" operator="lessThan">
      <formula>0</formula>
    </cfRule>
    <cfRule type="expression" dxfId="707" priority="53" stopIfTrue="1">
      <formula>($D19=$D20)</formula>
    </cfRule>
  </conditionalFormatting>
  <conditionalFormatting sqref="BM20:BN194">
    <cfRule type="cellIs" dxfId="706" priority="54" stopIfTrue="1" operator="notEqual">
      <formula>1</formula>
    </cfRule>
  </conditionalFormatting>
  <conditionalFormatting sqref="L35:L194">
    <cfRule type="expression" dxfId="705" priority="55" stopIfTrue="1">
      <formula>OR($AJ$2=$AF$5,$AW35=0,$AV35=1,$AG35=99)</formula>
    </cfRule>
    <cfRule type="expression" dxfId="704" priority="56" stopIfTrue="1">
      <formula>AND(ISNUMBER(L35),OR(AND(L35&lt;K34,B35&gt;1),K35&gt;L35,$BN35&lt;&gt;1))</formula>
    </cfRule>
  </conditionalFormatting>
  <conditionalFormatting sqref="K35:K194">
    <cfRule type="expression" dxfId="703" priority="57" stopIfTrue="1">
      <formula>OR($AJ$2=$AF$5,$AW35=0,$AV35=1,$AG35=99)</formula>
    </cfRule>
    <cfRule type="expression" dxfId="702" priority="58" stopIfTrue="1">
      <formula>AND(ISNUMBER(K35),OR(K35&lt;L34,K35&gt;L35,$BM35&lt;&gt;1))</formula>
    </cfRule>
  </conditionalFormatting>
  <conditionalFormatting sqref="B13:B15">
    <cfRule type="expression" dxfId="701" priority="59" stopIfTrue="1">
      <formula>AND($AJ$2=$AF$5,$X$16=$X$13)</formula>
    </cfRule>
  </conditionalFormatting>
  <conditionalFormatting sqref="D21:D194">
    <cfRule type="expression" dxfId="700" priority="60" stopIfTrue="1">
      <formula>OR($G21=$G20,$D21=$D20)</formula>
    </cfRule>
    <cfRule type="expression" dxfId="699" priority="61" stopIfTrue="1">
      <formula>AND($G21&lt;&gt;"- -",$G21&lt;&gt;$Y21)</formula>
    </cfRule>
    <cfRule type="expression" dxfId="698" priority="62" stopIfTrue="1">
      <formula>($AI21=1)</formula>
    </cfRule>
  </conditionalFormatting>
  <conditionalFormatting sqref="E21:G194">
    <cfRule type="expression" dxfId="697" priority="63" stopIfTrue="1">
      <formula>OR($G21=$G20,$D21=$D20)</formula>
    </cfRule>
    <cfRule type="expression" dxfId="696" priority="64" stopIfTrue="1">
      <formula>AND($G21&lt;&gt;"- -",$G21&lt;&gt;$Y21)</formula>
    </cfRule>
    <cfRule type="expression" dxfId="695" priority="65" stopIfTrue="1">
      <formula>($AI21+$AX21&gt;0)</formula>
    </cfRule>
  </conditionalFormatting>
  <conditionalFormatting sqref="L20:L34">
    <cfRule type="expression" dxfId="694" priority="66" stopIfTrue="1">
      <formula>OR($AJ$2=$AF$5,$AW20=0,$AV20=1,$AG20=99)</formula>
    </cfRule>
    <cfRule type="expression" dxfId="693" priority="67" stopIfTrue="1">
      <formula>AND(ISNUMBER(L20),OR(AND(L20&lt;K19,B20&gt;1),K20&gt;L20))</formula>
    </cfRule>
  </conditionalFormatting>
  <conditionalFormatting sqref="K20:K34">
    <cfRule type="expression" dxfId="692" priority="68" stopIfTrue="1">
      <formula>OR($AJ$2=$AF$5,$AW20=0,$AV20=1,$AG20=99)</formula>
    </cfRule>
    <cfRule type="expression" dxfId="691" priority="69" stopIfTrue="1">
      <formula>AND(ISNUMBER(K20),ISNUMBER(L20),OR(K20&lt;L19,K20&gt;L20))</formula>
    </cfRule>
  </conditionalFormatting>
  <conditionalFormatting sqref="C9:J9">
    <cfRule type="expression" dxfId="690" priority="70" stopIfTrue="1">
      <formula>AND(ISNUMBER(C$9),ISNUMBER(C10),(C$9&gt;C$10))</formula>
    </cfRule>
  </conditionalFormatting>
  <conditionalFormatting sqref="E8:F8">
    <cfRule type="expression" dxfId="689" priority="71" stopIfTrue="1">
      <formula>(BJ$13&gt;0)</formula>
    </cfRule>
    <cfRule type="expression" dxfId="688" priority="72" stopIfTrue="1">
      <formula>AND(ISNUMBER(E$9),ISNUMBER(E10),(E$9&gt;E$10))</formula>
    </cfRule>
  </conditionalFormatting>
  <conditionalFormatting sqref="G8:J8">
    <cfRule type="expression" dxfId="687" priority="73" stopIfTrue="1">
      <formula>(BK$13&gt;0)</formula>
    </cfRule>
    <cfRule type="expression" dxfId="686" priority="74" stopIfTrue="1">
      <formula>AND(ISNUMBER(G$9),ISNUMBER(G10),(G$9&gt;G$10))</formula>
    </cfRule>
  </conditionalFormatting>
  <conditionalFormatting sqref="H6:I7">
    <cfRule type="expression" dxfId="685" priority="75" stopIfTrue="1">
      <formula>AND(ISNUMBER($H$7),$H$7&lt;$I$7)</formula>
    </cfRule>
  </conditionalFormatting>
  <conditionalFormatting sqref="C10:J10">
    <cfRule type="expression" dxfId="684" priority="76"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C:\Users\ABLACK~1\AppData\Local\Temp\notesF3B52A\[pwc-electronic-car-log-2016-02-en.xlsx]04</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04</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April,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April</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4</v>
      </c>
      <c r="AE6" s="204" t="str">
        <f ca="1">TEXT(DATE($AE$7,$AD$6,1),"Mmmm, YYYY")</f>
        <v>April, 2016</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42460</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April,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April</v>
      </c>
      <c r="V18" s="652" t="str">
        <f ca="1">AE6</f>
        <v>April,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April</v>
      </c>
      <c r="V19" s="652" t="str">
        <f ca="1">U19&amp;" "&amp;Year_four_digits</f>
        <v>April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Fri. April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April</v>
      </c>
      <c r="V20" s="179"/>
      <c r="W20" s="179"/>
      <c r="X20" s="430">
        <f ca="1">$AE$8+D20</f>
        <v>42461</v>
      </c>
      <c r="Y20" s="568" t="str">
        <f ca="1">IF(Y14="f",T20&amp;". "&amp;" "&amp;R20&amp;" "&amp;U20&amp;" "&amp;$AE$7,T20&amp;". "&amp;U20&amp;" "&amp;R20&amp;", "&amp;$AE$7)</f>
        <v>Fri. April 1, 2016</v>
      </c>
      <c r="Z20" s="431">
        <f t="shared" ref="Z20:Z83" ca="1" si="4">MIN(R20,$AF$5)</f>
        <v>1</v>
      </c>
      <c r="AA20" s="432">
        <f t="shared" ref="AA20:AA83" ca="1" si="5">$AD$6</f>
        <v>4</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April</v>
      </c>
      <c r="V21" s="184"/>
      <c r="W21" s="179"/>
      <c r="X21" s="430">
        <f ca="1">$AE$8+D21</f>
        <v>42460</v>
      </c>
      <c r="Y21" s="568" t="str">
        <f t="shared" ref="Y21:Y84" ca="1" si="14">IF(Y15="f",T21&amp;". "&amp;" "&amp;R21&amp;" "&amp;U21&amp;" "&amp;$AE$7,T21&amp;". "&amp;U21&amp;" "&amp;R21&amp;", "&amp;$AE$7)</f>
        <v>Thu. April , 2016</v>
      </c>
      <c r="Z21" s="431">
        <f t="shared" ca="1" si="4"/>
        <v>30</v>
      </c>
      <c r="AA21" s="432">
        <f t="shared" ca="1" si="5"/>
        <v>4</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April</v>
      </c>
      <c r="V22" s="184"/>
      <c r="W22" s="179"/>
      <c r="X22" s="430">
        <f t="shared" ref="X22:X85" ca="1" si="17">$AE$8+D22</f>
        <v>42460</v>
      </c>
      <c r="Y22" s="568" t="str">
        <f t="shared" ca="1" si="14"/>
        <v>Thu. April , 2016</v>
      </c>
      <c r="Z22" s="431">
        <f t="shared" ca="1" si="4"/>
        <v>30</v>
      </c>
      <c r="AA22" s="432">
        <f t="shared" ca="1" si="5"/>
        <v>4</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April</v>
      </c>
      <c r="V23" s="184"/>
      <c r="W23" s="179"/>
      <c r="X23" s="430">
        <f t="shared" ca="1" si="17"/>
        <v>42460</v>
      </c>
      <c r="Y23" s="568" t="str">
        <f t="shared" ca="1" si="14"/>
        <v>Thu. April , 2016</v>
      </c>
      <c r="Z23" s="431">
        <f t="shared" ca="1" si="4"/>
        <v>30</v>
      </c>
      <c r="AA23" s="432">
        <f t="shared" ca="1" si="5"/>
        <v>4</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April</v>
      </c>
      <c r="V24" s="184"/>
      <c r="W24" s="179"/>
      <c r="X24" s="430">
        <f t="shared" ca="1" si="17"/>
        <v>42460</v>
      </c>
      <c r="Y24" s="568" t="str">
        <f t="shared" ca="1" si="14"/>
        <v>Thu. April , 2016</v>
      </c>
      <c r="Z24" s="431">
        <f t="shared" ca="1" si="4"/>
        <v>30</v>
      </c>
      <c r="AA24" s="432">
        <f t="shared" ca="1" si="5"/>
        <v>4</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April</v>
      </c>
      <c r="V25" s="184"/>
      <c r="W25" s="179"/>
      <c r="X25" s="430">
        <f t="shared" ca="1" si="17"/>
        <v>42460</v>
      </c>
      <c r="Y25" s="568" t="str">
        <f t="shared" ca="1" si="14"/>
        <v>Thu. April , 2016</v>
      </c>
      <c r="Z25" s="431">
        <f t="shared" ca="1" si="4"/>
        <v>30</v>
      </c>
      <c r="AA25" s="432">
        <f t="shared" ca="1" si="5"/>
        <v>4</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April</v>
      </c>
      <c r="V26" s="184"/>
      <c r="W26" s="179"/>
      <c r="X26" s="430">
        <f t="shared" ca="1" si="17"/>
        <v>42460</v>
      </c>
      <c r="Y26" s="568" t="str">
        <f t="shared" ca="1" si="14"/>
        <v>Thu. April , 2016</v>
      </c>
      <c r="Z26" s="431">
        <f t="shared" ca="1" si="4"/>
        <v>30</v>
      </c>
      <c r="AA26" s="432">
        <f t="shared" ca="1" si="5"/>
        <v>4</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April</v>
      </c>
      <c r="V27" s="184"/>
      <c r="W27" s="179"/>
      <c r="X27" s="430">
        <f t="shared" ca="1" si="17"/>
        <v>42460</v>
      </c>
      <c r="Y27" s="568" t="str">
        <f t="shared" ca="1" si="14"/>
        <v>Thu. April , 2016</v>
      </c>
      <c r="Z27" s="431">
        <f t="shared" ca="1" si="4"/>
        <v>30</v>
      </c>
      <c r="AA27" s="432">
        <f t="shared" ca="1" si="5"/>
        <v>4</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April</v>
      </c>
      <c r="V28" s="184"/>
      <c r="W28" s="179"/>
      <c r="X28" s="430">
        <f t="shared" ca="1" si="17"/>
        <v>42460</v>
      </c>
      <c r="Y28" s="568" t="str">
        <f t="shared" ca="1" si="14"/>
        <v>Thu. April , 2016</v>
      </c>
      <c r="Z28" s="431">
        <f t="shared" ca="1" si="4"/>
        <v>30</v>
      </c>
      <c r="AA28" s="432">
        <f t="shared" ca="1" si="5"/>
        <v>4</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April</v>
      </c>
      <c r="V29" s="184"/>
      <c r="W29" s="179"/>
      <c r="X29" s="430">
        <f t="shared" ca="1" si="17"/>
        <v>42460</v>
      </c>
      <c r="Y29" s="568" t="str">
        <f t="shared" ca="1" si="14"/>
        <v>Thu. April , 2016</v>
      </c>
      <c r="Z29" s="431">
        <f t="shared" ca="1" si="4"/>
        <v>30</v>
      </c>
      <c r="AA29" s="432">
        <f t="shared" ca="1" si="5"/>
        <v>4</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April</v>
      </c>
      <c r="V30" s="184"/>
      <c r="W30" s="179"/>
      <c r="X30" s="430">
        <f t="shared" ca="1" si="17"/>
        <v>42460</v>
      </c>
      <c r="Y30" s="568" t="str">
        <f t="shared" ca="1" si="14"/>
        <v>Thu. April , 2016</v>
      </c>
      <c r="Z30" s="431">
        <f t="shared" ca="1" si="4"/>
        <v>30</v>
      </c>
      <c r="AA30" s="432">
        <f t="shared" ca="1" si="5"/>
        <v>4</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April</v>
      </c>
      <c r="V31" s="184"/>
      <c r="W31" s="179"/>
      <c r="X31" s="430">
        <f t="shared" ca="1" si="17"/>
        <v>42460</v>
      </c>
      <c r="Y31" s="568" t="str">
        <f t="shared" ca="1" si="14"/>
        <v>Thu. April , 2016</v>
      </c>
      <c r="Z31" s="431">
        <f t="shared" ca="1" si="4"/>
        <v>30</v>
      </c>
      <c r="AA31" s="432">
        <f t="shared" ca="1" si="5"/>
        <v>4</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April</v>
      </c>
      <c r="V32" s="184"/>
      <c r="W32" s="179"/>
      <c r="X32" s="430">
        <f t="shared" ca="1" si="17"/>
        <v>42460</v>
      </c>
      <c r="Y32" s="568" t="str">
        <f t="shared" ca="1" si="14"/>
        <v>Thu. April , 2016</v>
      </c>
      <c r="Z32" s="431">
        <f t="shared" ca="1" si="4"/>
        <v>30</v>
      </c>
      <c r="AA32" s="432">
        <f t="shared" ca="1" si="5"/>
        <v>4</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April</v>
      </c>
      <c r="V33" s="184"/>
      <c r="W33" s="179"/>
      <c r="X33" s="430">
        <f t="shared" ca="1" si="17"/>
        <v>42460</v>
      </c>
      <c r="Y33" s="568" t="str">
        <f t="shared" ca="1" si="14"/>
        <v>Thu. April , 2016</v>
      </c>
      <c r="Z33" s="431">
        <f t="shared" ca="1" si="4"/>
        <v>30</v>
      </c>
      <c r="AA33" s="432">
        <f t="shared" ca="1" si="5"/>
        <v>4</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April</v>
      </c>
      <c r="V34" s="184"/>
      <c r="W34" s="179"/>
      <c r="X34" s="430">
        <f t="shared" ca="1" si="17"/>
        <v>42460</v>
      </c>
      <c r="Y34" s="568" t="str">
        <f t="shared" ca="1" si="14"/>
        <v>Thu. April , 2016</v>
      </c>
      <c r="Z34" s="431">
        <f t="shared" ca="1" si="4"/>
        <v>30</v>
      </c>
      <c r="AA34" s="432">
        <f t="shared" ca="1" si="5"/>
        <v>4</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April</v>
      </c>
      <c r="V35" s="184"/>
      <c r="W35" s="179"/>
      <c r="X35" s="430">
        <f t="shared" ca="1" si="17"/>
        <v>42460</v>
      </c>
      <c r="Y35" s="568" t="str">
        <f t="shared" ca="1" si="14"/>
        <v>Thu. April , 2016</v>
      </c>
      <c r="Z35" s="431">
        <f t="shared" ca="1" si="4"/>
        <v>30</v>
      </c>
      <c r="AA35" s="432">
        <f t="shared" ca="1" si="5"/>
        <v>4</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April</v>
      </c>
      <c r="V36" s="184"/>
      <c r="W36" s="179"/>
      <c r="X36" s="430">
        <f t="shared" ca="1" si="17"/>
        <v>42460</v>
      </c>
      <c r="Y36" s="568" t="str">
        <f t="shared" ca="1" si="14"/>
        <v>Thu. April , 2016</v>
      </c>
      <c r="Z36" s="431">
        <f t="shared" ca="1" si="4"/>
        <v>30</v>
      </c>
      <c r="AA36" s="432">
        <f t="shared" ca="1" si="5"/>
        <v>4</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April</v>
      </c>
      <c r="V37" s="184"/>
      <c r="W37" s="179"/>
      <c r="X37" s="430">
        <f t="shared" ca="1" si="17"/>
        <v>42460</v>
      </c>
      <c r="Y37" s="568" t="str">
        <f t="shared" ca="1" si="14"/>
        <v>Thu. April , 2016</v>
      </c>
      <c r="Z37" s="431">
        <f t="shared" ca="1" si="4"/>
        <v>30</v>
      </c>
      <c r="AA37" s="432">
        <f t="shared" ca="1" si="5"/>
        <v>4</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April</v>
      </c>
      <c r="V38" s="184"/>
      <c r="W38" s="179"/>
      <c r="X38" s="430">
        <f t="shared" ca="1" si="17"/>
        <v>42460</v>
      </c>
      <c r="Y38" s="568" t="str">
        <f t="shared" ca="1" si="14"/>
        <v>Thu. April , 2016</v>
      </c>
      <c r="Z38" s="431">
        <f t="shared" ca="1" si="4"/>
        <v>30</v>
      </c>
      <c r="AA38" s="432">
        <f t="shared" ca="1" si="5"/>
        <v>4</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April</v>
      </c>
      <c r="V39" s="184"/>
      <c r="W39" s="179"/>
      <c r="X39" s="430">
        <f t="shared" ca="1" si="17"/>
        <v>42460</v>
      </c>
      <c r="Y39" s="568" t="str">
        <f t="shared" ca="1" si="14"/>
        <v>Thu. April , 2016</v>
      </c>
      <c r="Z39" s="431">
        <f t="shared" ca="1" si="4"/>
        <v>30</v>
      </c>
      <c r="AA39" s="432">
        <f t="shared" ca="1" si="5"/>
        <v>4</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April</v>
      </c>
      <c r="V40" s="184"/>
      <c r="W40" s="179"/>
      <c r="X40" s="430">
        <f t="shared" ca="1" si="17"/>
        <v>42460</v>
      </c>
      <c r="Y40" s="568" t="str">
        <f t="shared" ca="1" si="14"/>
        <v>Thu. April , 2016</v>
      </c>
      <c r="Z40" s="431">
        <f t="shared" ca="1" si="4"/>
        <v>30</v>
      </c>
      <c r="AA40" s="432">
        <f t="shared" ca="1" si="5"/>
        <v>4</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April</v>
      </c>
      <c r="V41" s="184"/>
      <c r="W41" s="179"/>
      <c r="X41" s="430">
        <f t="shared" ca="1" si="17"/>
        <v>42460</v>
      </c>
      <c r="Y41" s="568" t="str">
        <f t="shared" ca="1" si="14"/>
        <v>Thu. April , 2016</v>
      </c>
      <c r="Z41" s="431">
        <f t="shared" ca="1" si="4"/>
        <v>30</v>
      </c>
      <c r="AA41" s="432">
        <f t="shared" ca="1" si="5"/>
        <v>4</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April</v>
      </c>
      <c r="V42" s="184"/>
      <c r="W42" s="179"/>
      <c r="X42" s="430">
        <f t="shared" ca="1" si="17"/>
        <v>42460</v>
      </c>
      <c r="Y42" s="568" t="str">
        <f t="shared" ca="1" si="14"/>
        <v>Thu. April , 2016</v>
      </c>
      <c r="Z42" s="431">
        <f t="shared" ca="1" si="4"/>
        <v>30</v>
      </c>
      <c r="AA42" s="432">
        <f t="shared" ca="1" si="5"/>
        <v>4</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April</v>
      </c>
      <c r="V43" s="184"/>
      <c r="W43" s="179"/>
      <c r="X43" s="430">
        <f t="shared" ca="1" si="17"/>
        <v>42460</v>
      </c>
      <c r="Y43" s="568" t="str">
        <f t="shared" ca="1" si="14"/>
        <v>Thu. April , 2016</v>
      </c>
      <c r="Z43" s="431">
        <f t="shared" ca="1" si="4"/>
        <v>30</v>
      </c>
      <c r="AA43" s="432">
        <f t="shared" ca="1" si="5"/>
        <v>4</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April</v>
      </c>
      <c r="V44" s="184"/>
      <c r="W44" s="179"/>
      <c r="X44" s="430">
        <f t="shared" ca="1" si="17"/>
        <v>42460</v>
      </c>
      <c r="Y44" s="568" t="str">
        <f t="shared" ca="1" si="14"/>
        <v>Thu. April , 2016</v>
      </c>
      <c r="Z44" s="431">
        <f t="shared" ca="1" si="4"/>
        <v>30</v>
      </c>
      <c r="AA44" s="432">
        <f t="shared" ca="1" si="5"/>
        <v>4</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April</v>
      </c>
      <c r="V45" s="184"/>
      <c r="W45" s="179"/>
      <c r="X45" s="430">
        <f t="shared" ca="1" si="17"/>
        <v>42460</v>
      </c>
      <c r="Y45" s="568" t="str">
        <f t="shared" ca="1" si="14"/>
        <v>Thu. April , 2016</v>
      </c>
      <c r="Z45" s="431">
        <f t="shared" ca="1" si="4"/>
        <v>30</v>
      </c>
      <c r="AA45" s="432">
        <f t="shared" ca="1" si="5"/>
        <v>4</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April</v>
      </c>
      <c r="V46" s="184"/>
      <c r="W46" s="179"/>
      <c r="X46" s="430">
        <f t="shared" ca="1" si="17"/>
        <v>42460</v>
      </c>
      <c r="Y46" s="568" t="str">
        <f t="shared" ca="1" si="14"/>
        <v>Thu. April , 2016</v>
      </c>
      <c r="Z46" s="431">
        <f t="shared" ca="1" si="4"/>
        <v>30</v>
      </c>
      <c r="AA46" s="432">
        <f t="shared" ca="1" si="5"/>
        <v>4</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April</v>
      </c>
      <c r="V47" s="184"/>
      <c r="W47" s="179"/>
      <c r="X47" s="430">
        <f t="shared" ca="1" si="17"/>
        <v>42460</v>
      </c>
      <c r="Y47" s="568" t="str">
        <f t="shared" ca="1" si="14"/>
        <v>Thu. April , 2016</v>
      </c>
      <c r="Z47" s="431">
        <f t="shared" ca="1" si="4"/>
        <v>30</v>
      </c>
      <c r="AA47" s="432">
        <f t="shared" ca="1" si="5"/>
        <v>4</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April</v>
      </c>
      <c r="V48" s="184"/>
      <c r="W48" s="179"/>
      <c r="X48" s="430">
        <f t="shared" ca="1" si="17"/>
        <v>42460</v>
      </c>
      <c r="Y48" s="568" t="str">
        <f t="shared" ca="1" si="14"/>
        <v>Thu. April , 2016</v>
      </c>
      <c r="Z48" s="431">
        <f t="shared" ca="1" si="4"/>
        <v>30</v>
      </c>
      <c r="AA48" s="432">
        <f t="shared" ca="1" si="5"/>
        <v>4</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April</v>
      </c>
      <c r="V49" s="184"/>
      <c r="W49" s="179"/>
      <c r="X49" s="430">
        <f t="shared" ca="1" si="17"/>
        <v>42460</v>
      </c>
      <c r="Y49" s="568" t="str">
        <f t="shared" ca="1" si="14"/>
        <v>Thu. April , 2016</v>
      </c>
      <c r="Z49" s="431">
        <f t="shared" ca="1" si="4"/>
        <v>30</v>
      </c>
      <c r="AA49" s="432">
        <f t="shared" ca="1" si="5"/>
        <v>4</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April</v>
      </c>
      <c r="V50" s="184"/>
      <c r="W50" s="179"/>
      <c r="X50" s="430">
        <f t="shared" ca="1" si="17"/>
        <v>42460</v>
      </c>
      <c r="Y50" s="568" t="str">
        <f t="shared" ca="1" si="14"/>
        <v>Thu. April , 2016</v>
      </c>
      <c r="Z50" s="431">
        <f t="shared" ca="1" si="4"/>
        <v>30</v>
      </c>
      <c r="AA50" s="432">
        <f t="shared" ca="1" si="5"/>
        <v>4</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April</v>
      </c>
      <c r="V51" s="184"/>
      <c r="W51" s="179"/>
      <c r="X51" s="430">
        <f t="shared" ca="1" si="17"/>
        <v>42460</v>
      </c>
      <c r="Y51" s="568" t="str">
        <f t="shared" ca="1" si="14"/>
        <v>Thu. April , 2016</v>
      </c>
      <c r="Z51" s="431">
        <f t="shared" ca="1" si="4"/>
        <v>30</v>
      </c>
      <c r="AA51" s="432">
        <f t="shared" ca="1" si="5"/>
        <v>4</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April</v>
      </c>
      <c r="V52" s="184"/>
      <c r="W52" s="179"/>
      <c r="X52" s="430">
        <f t="shared" ca="1" si="17"/>
        <v>42460</v>
      </c>
      <c r="Y52" s="568" t="str">
        <f t="shared" ca="1" si="14"/>
        <v>Thu. April , 2016</v>
      </c>
      <c r="Z52" s="431">
        <f t="shared" ca="1" si="4"/>
        <v>30</v>
      </c>
      <c r="AA52" s="432">
        <f t="shared" ca="1" si="5"/>
        <v>4</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April</v>
      </c>
      <c r="V53" s="184"/>
      <c r="W53" s="179"/>
      <c r="X53" s="430">
        <f t="shared" ca="1" si="17"/>
        <v>42460</v>
      </c>
      <c r="Y53" s="568" t="str">
        <f t="shared" ca="1" si="14"/>
        <v>Thu. April , 2016</v>
      </c>
      <c r="Z53" s="431">
        <f t="shared" ca="1" si="4"/>
        <v>30</v>
      </c>
      <c r="AA53" s="432">
        <f t="shared" ca="1" si="5"/>
        <v>4</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April</v>
      </c>
      <c r="V54" s="184"/>
      <c r="W54" s="179"/>
      <c r="X54" s="430">
        <f t="shared" ca="1" si="17"/>
        <v>42460</v>
      </c>
      <c r="Y54" s="568" t="str">
        <f t="shared" ca="1" si="14"/>
        <v>Thu. April , 2016</v>
      </c>
      <c r="Z54" s="431">
        <f t="shared" ca="1" si="4"/>
        <v>30</v>
      </c>
      <c r="AA54" s="432">
        <f t="shared" ca="1" si="5"/>
        <v>4</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April</v>
      </c>
      <c r="V55" s="184"/>
      <c r="W55" s="179"/>
      <c r="X55" s="430">
        <f t="shared" ca="1" si="17"/>
        <v>42460</v>
      </c>
      <c r="Y55" s="568" t="str">
        <f t="shared" ca="1" si="14"/>
        <v>Thu. April , 2016</v>
      </c>
      <c r="Z55" s="431">
        <f t="shared" ca="1" si="4"/>
        <v>30</v>
      </c>
      <c r="AA55" s="432">
        <f t="shared" ca="1" si="5"/>
        <v>4</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April</v>
      </c>
      <c r="V56" s="184"/>
      <c r="W56" s="179"/>
      <c r="X56" s="430">
        <f t="shared" ca="1" si="17"/>
        <v>42460</v>
      </c>
      <c r="Y56" s="568" t="str">
        <f t="shared" ca="1" si="14"/>
        <v>Thu. April , 2016</v>
      </c>
      <c r="Z56" s="431">
        <f t="shared" ca="1" si="4"/>
        <v>30</v>
      </c>
      <c r="AA56" s="432">
        <f t="shared" ca="1" si="5"/>
        <v>4</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April</v>
      </c>
      <c r="V57" s="184"/>
      <c r="W57" s="179"/>
      <c r="X57" s="430">
        <f t="shared" ca="1" si="17"/>
        <v>42460</v>
      </c>
      <c r="Y57" s="568" t="str">
        <f t="shared" ca="1" si="14"/>
        <v>Thu. April , 2016</v>
      </c>
      <c r="Z57" s="431">
        <f t="shared" ca="1" si="4"/>
        <v>30</v>
      </c>
      <c r="AA57" s="432">
        <f t="shared" ca="1" si="5"/>
        <v>4</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April</v>
      </c>
      <c r="V58" s="184"/>
      <c r="W58" s="179"/>
      <c r="X58" s="430">
        <f t="shared" ca="1" si="17"/>
        <v>42460</v>
      </c>
      <c r="Y58" s="568" t="str">
        <f t="shared" ca="1" si="14"/>
        <v>Thu. April , 2016</v>
      </c>
      <c r="Z58" s="431">
        <f t="shared" ca="1" si="4"/>
        <v>30</v>
      </c>
      <c r="AA58" s="432">
        <f t="shared" ca="1" si="5"/>
        <v>4</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April</v>
      </c>
      <c r="V59" s="184"/>
      <c r="W59" s="179"/>
      <c r="X59" s="430">
        <f t="shared" ca="1" si="17"/>
        <v>42460</v>
      </c>
      <c r="Y59" s="568" t="str">
        <f t="shared" ca="1" si="14"/>
        <v>Thu. April , 2016</v>
      </c>
      <c r="Z59" s="431">
        <f t="shared" ca="1" si="4"/>
        <v>30</v>
      </c>
      <c r="AA59" s="432">
        <f t="shared" ca="1" si="5"/>
        <v>4</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April</v>
      </c>
      <c r="V60" s="184"/>
      <c r="W60" s="179"/>
      <c r="X60" s="430">
        <f t="shared" ca="1" si="17"/>
        <v>42460</v>
      </c>
      <c r="Y60" s="568" t="str">
        <f t="shared" ca="1" si="14"/>
        <v>Thu. April , 2016</v>
      </c>
      <c r="Z60" s="431">
        <f t="shared" ca="1" si="4"/>
        <v>30</v>
      </c>
      <c r="AA60" s="432">
        <f t="shared" ca="1" si="5"/>
        <v>4</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April</v>
      </c>
      <c r="V61" s="184"/>
      <c r="W61" s="179"/>
      <c r="X61" s="430">
        <f t="shared" ca="1" si="17"/>
        <v>42460</v>
      </c>
      <c r="Y61" s="568" t="str">
        <f t="shared" ca="1" si="14"/>
        <v>Thu. April , 2016</v>
      </c>
      <c r="Z61" s="431">
        <f t="shared" ca="1" si="4"/>
        <v>30</v>
      </c>
      <c r="AA61" s="432">
        <f t="shared" ca="1" si="5"/>
        <v>4</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April</v>
      </c>
      <c r="V62" s="184"/>
      <c r="W62" s="179"/>
      <c r="X62" s="430">
        <f t="shared" ca="1" si="17"/>
        <v>42460</v>
      </c>
      <c r="Y62" s="568" t="str">
        <f t="shared" ca="1" si="14"/>
        <v>Thu. April , 2016</v>
      </c>
      <c r="Z62" s="431">
        <f t="shared" ca="1" si="4"/>
        <v>30</v>
      </c>
      <c r="AA62" s="432">
        <f t="shared" ca="1" si="5"/>
        <v>4</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April</v>
      </c>
      <c r="V63" s="184"/>
      <c r="W63" s="179"/>
      <c r="X63" s="430">
        <f t="shared" ca="1" si="17"/>
        <v>42460</v>
      </c>
      <c r="Y63" s="568" t="str">
        <f t="shared" ca="1" si="14"/>
        <v>Thu. April , 2016</v>
      </c>
      <c r="Z63" s="431">
        <f t="shared" ca="1" si="4"/>
        <v>30</v>
      </c>
      <c r="AA63" s="432">
        <f t="shared" ca="1" si="5"/>
        <v>4</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April</v>
      </c>
      <c r="V64" s="184"/>
      <c r="W64" s="179"/>
      <c r="X64" s="430">
        <f t="shared" ca="1" si="17"/>
        <v>42460</v>
      </c>
      <c r="Y64" s="568" t="str">
        <f t="shared" ca="1" si="14"/>
        <v>Thu. April , 2016</v>
      </c>
      <c r="Z64" s="431">
        <f t="shared" ca="1" si="4"/>
        <v>30</v>
      </c>
      <c r="AA64" s="432">
        <f t="shared" ca="1" si="5"/>
        <v>4</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April</v>
      </c>
      <c r="V65" s="184"/>
      <c r="W65" s="179"/>
      <c r="X65" s="430">
        <f t="shared" ca="1" si="17"/>
        <v>42460</v>
      </c>
      <c r="Y65" s="568" t="str">
        <f t="shared" ca="1" si="14"/>
        <v>Thu. April , 2016</v>
      </c>
      <c r="Z65" s="431">
        <f t="shared" ca="1" si="4"/>
        <v>30</v>
      </c>
      <c r="AA65" s="432">
        <f t="shared" ca="1" si="5"/>
        <v>4</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April</v>
      </c>
      <c r="V66" s="184"/>
      <c r="W66" s="179"/>
      <c r="X66" s="430">
        <f t="shared" ca="1" si="17"/>
        <v>42460</v>
      </c>
      <c r="Y66" s="568" t="str">
        <f t="shared" ca="1" si="14"/>
        <v>Thu. April , 2016</v>
      </c>
      <c r="Z66" s="431">
        <f t="shared" ca="1" si="4"/>
        <v>30</v>
      </c>
      <c r="AA66" s="432">
        <f t="shared" ca="1" si="5"/>
        <v>4</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April</v>
      </c>
      <c r="V67" s="184"/>
      <c r="W67" s="179"/>
      <c r="X67" s="430">
        <f t="shared" ca="1" si="17"/>
        <v>42460</v>
      </c>
      <c r="Y67" s="568" t="str">
        <f t="shared" ca="1" si="14"/>
        <v>Thu. April , 2016</v>
      </c>
      <c r="Z67" s="431">
        <f t="shared" ca="1" si="4"/>
        <v>30</v>
      </c>
      <c r="AA67" s="432">
        <f t="shared" ca="1" si="5"/>
        <v>4</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April</v>
      </c>
      <c r="V68" s="184"/>
      <c r="W68" s="179"/>
      <c r="X68" s="430">
        <f t="shared" ca="1" si="17"/>
        <v>42460</v>
      </c>
      <c r="Y68" s="568" t="str">
        <f t="shared" ca="1" si="14"/>
        <v>Thu. April , 2016</v>
      </c>
      <c r="Z68" s="431">
        <f t="shared" ca="1" si="4"/>
        <v>30</v>
      </c>
      <c r="AA68" s="432">
        <f t="shared" ca="1" si="5"/>
        <v>4</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April</v>
      </c>
      <c r="V69" s="184"/>
      <c r="W69" s="179"/>
      <c r="X69" s="430">
        <f t="shared" ca="1" si="17"/>
        <v>42460</v>
      </c>
      <c r="Y69" s="568" t="str">
        <f t="shared" ca="1" si="14"/>
        <v>Thu. April , 2016</v>
      </c>
      <c r="Z69" s="431">
        <f t="shared" ca="1" si="4"/>
        <v>30</v>
      </c>
      <c r="AA69" s="432">
        <f t="shared" ca="1" si="5"/>
        <v>4</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April</v>
      </c>
      <c r="V70" s="184"/>
      <c r="W70" s="179"/>
      <c r="X70" s="430">
        <f t="shared" ca="1" si="17"/>
        <v>42460</v>
      </c>
      <c r="Y70" s="568" t="str">
        <f t="shared" ca="1" si="14"/>
        <v>Thu. April , 2016</v>
      </c>
      <c r="Z70" s="431">
        <f t="shared" ca="1" si="4"/>
        <v>30</v>
      </c>
      <c r="AA70" s="432">
        <f t="shared" ca="1" si="5"/>
        <v>4</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April</v>
      </c>
      <c r="V71" s="184"/>
      <c r="W71" s="179"/>
      <c r="X71" s="430">
        <f t="shared" ca="1" si="17"/>
        <v>42460</v>
      </c>
      <c r="Y71" s="568" t="str">
        <f t="shared" ca="1" si="14"/>
        <v>Thu. April , 2016</v>
      </c>
      <c r="Z71" s="431">
        <f t="shared" ca="1" si="4"/>
        <v>30</v>
      </c>
      <c r="AA71" s="432">
        <f t="shared" ca="1" si="5"/>
        <v>4</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April</v>
      </c>
      <c r="V72" s="184"/>
      <c r="W72" s="179"/>
      <c r="X72" s="430">
        <f t="shared" ca="1" si="17"/>
        <v>42460</v>
      </c>
      <c r="Y72" s="568" t="str">
        <f t="shared" ca="1" si="14"/>
        <v>Thu. April , 2016</v>
      </c>
      <c r="Z72" s="431">
        <f t="shared" ca="1" si="4"/>
        <v>30</v>
      </c>
      <c r="AA72" s="432">
        <f t="shared" ca="1" si="5"/>
        <v>4</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April</v>
      </c>
      <c r="V73" s="184"/>
      <c r="W73" s="179"/>
      <c r="X73" s="430">
        <f t="shared" ca="1" si="17"/>
        <v>42460</v>
      </c>
      <c r="Y73" s="568" t="str">
        <f t="shared" ca="1" si="14"/>
        <v>Thu. April , 2016</v>
      </c>
      <c r="Z73" s="431">
        <f t="shared" ca="1" si="4"/>
        <v>30</v>
      </c>
      <c r="AA73" s="432">
        <f t="shared" ca="1" si="5"/>
        <v>4</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April</v>
      </c>
      <c r="V74" s="184"/>
      <c r="W74" s="179"/>
      <c r="X74" s="430">
        <f t="shared" ca="1" si="17"/>
        <v>42460</v>
      </c>
      <c r="Y74" s="568" t="str">
        <f t="shared" ca="1" si="14"/>
        <v>Thu. April , 2016</v>
      </c>
      <c r="Z74" s="431">
        <f t="shared" ca="1" si="4"/>
        <v>30</v>
      </c>
      <c r="AA74" s="432">
        <f t="shared" ca="1" si="5"/>
        <v>4</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April</v>
      </c>
      <c r="V75" s="184"/>
      <c r="W75" s="179"/>
      <c r="X75" s="430">
        <f t="shared" ca="1" si="17"/>
        <v>42460</v>
      </c>
      <c r="Y75" s="568" t="str">
        <f t="shared" ca="1" si="14"/>
        <v>Thu. April , 2016</v>
      </c>
      <c r="Z75" s="431">
        <f t="shared" ca="1" si="4"/>
        <v>30</v>
      </c>
      <c r="AA75" s="432">
        <f t="shared" ca="1" si="5"/>
        <v>4</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April</v>
      </c>
      <c r="V76" s="184"/>
      <c r="W76" s="179"/>
      <c r="X76" s="430">
        <f t="shared" ca="1" si="17"/>
        <v>42460</v>
      </c>
      <c r="Y76" s="568" t="str">
        <f t="shared" ca="1" si="14"/>
        <v>Thu. April , 2016</v>
      </c>
      <c r="Z76" s="431">
        <f t="shared" ca="1" si="4"/>
        <v>30</v>
      </c>
      <c r="AA76" s="432">
        <f t="shared" ca="1" si="5"/>
        <v>4</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April</v>
      </c>
      <c r="V77" s="184"/>
      <c r="W77" s="179"/>
      <c r="X77" s="430">
        <f t="shared" ca="1" si="17"/>
        <v>42460</v>
      </c>
      <c r="Y77" s="568" t="str">
        <f t="shared" ca="1" si="14"/>
        <v>Thu. April , 2016</v>
      </c>
      <c r="Z77" s="431">
        <f t="shared" ca="1" si="4"/>
        <v>30</v>
      </c>
      <c r="AA77" s="432">
        <f t="shared" ca="1" si="5"/>
        <v>4</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April</v>
      </c>
      <c r="V78" s="184"/>
      <c r="W78" s="179"/>
      <c r="X78" s="430">
        <f t="shared" ca="1" si="17"/>
        <v>42460</v>
      </c>
      <c r="Y78" s="568" t="str">
        <f t="shared" ca="1" si="14"/>
        <v>Thu. April , 2016</v>
      </c>
      <c r="Z78" s="431">
        <f t="shared" ca="1" si="4"/>
        <v>30</v>
      </c>
      <c r="AA78" s="432">
        <f t="shared" ca="1" si="5"/>
        <v>4</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April</v>
      </c>
      <c r="V79" s="184"/>
      <c r="W79" s="179"/>
      <c r="X79" s="430">
        <f t="shared" ca="1" si="17"/>
        <v>42460</v>
      </c>
      <c r="Y79" s="568" t="str">
        <f t="shared" ca="1" si="14"/>
        <v>Thu. April , 2016</v>
      </c>
      <c r="Z79" s="431">
        <f t="shared" ca="1" si="4"/>
        <v>30</v>
      </c>
      <c r="AA79" s="432">
        <f t="shared" ca="1" si="5"/>
        <v>4</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April</v>
      </c>
      <c r="V80" s="184"/>
      <c r="W80" s="179"/>
      <c r="X80" s="430">
        <f t="shared" ca="1" si="17"/>
        <v>42460</v>
      </c>
      <c r="Y80" s="568" t="str">
        <f t="shared" ca="1" si="14"/>
        <v>Thu. April , 2016</v>
      </c>
      <c r="Z80" s="431">
        <f t="shared" ca="1" si="4"/>
        <v>30</v>
      </c>
      <c r="AA80" s="432">
        <f t="shared" ca="1" si="5"/>
        <v>4</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April</v>
      </c>
      <c r="V81" s="184"/>
      <c r="W81" s="179"/>
      <c r="X81" s="430">
        <f t="shared" ca="1" si="17"/>
        <v>42460</v>
      </c>
      <c r="Y81" s="568" t="str">
        <f t="shared" ca="1" si="14"/>
        <v>Thu. April , 2016</v>
      </c>
      <c r="Z81" s="431">
        <f t="shared" ca="1" si="4"/>
        <v>30</v>
      </c>
      <c r="AA81" s="432">
        <f t="shared" ca="1" si="5"/>
        <v>4</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April</v>
      </c>
      <c r="V82" s="184"/>
      <c r="W82" s="179"/>
      <c r="X82" s="430">
        <f t="shared" ca="1" si="17"/>
        <v>42460</v>
      </c>
      <c r="Y82" s="568" t="str">
        <f t="shared" ca="1" si="14"/>
        <v>Thu. April , 2016</v>
      </c>
      <c r="Z82" s="431">
        <f t="shared" ca="1" si="4"/>
        <v>30</v>
      </c>
      <c r="AA82" s="432">
        <f t="shared" ca="1" si="5"/>
        <v>4</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April</v>
      </c>
      <c r="V83" s="184"/>
      <c r="W83" s="179"/>
      <c r="X83" s="430">
        <f t="shared" ca="1" si="17"/>
        <v>42460</v>
      </c>
      <c r="Y83" s="568" t="str">
        <f t="shared" ca="1" si="14"/>
        <v>Thu. April , 2016</v>
      </c>
      <c r="Z83" s="431">
        <f t="shared" ca="1" si="4"/>
        <v>30</v>
      </c>
      <c r="AA83" s="432">
        <f t="shared" ca="1" si="5"/>
        <v>4</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April</v>
      </c>
      <c r="V84" s="184"/>
      <c r="W84" s="179"/>
      <c r="X84" s="430">
        <f t="shared" ca="1" si="17"/>
        <v>42460</v>
      </c>
      <c r="Y84" s="568" t="str">
        <f t="shared" ca="1" si="14"/>
        <v>Thu. April , 2016</v>
      </c>
      <c r="Z84" s="431">
        <f t="shared" ref="Z84:Z147" ca="1" si="24">MIN(R84,$AF$5)</f>
        <v>30</v>
      </c>
      <c r="AA84" s="432">
        <f t="shared" ref="AA84:AA147" ca="1" si="25">$AD$6</f>
        <v>4</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April</v>
      </c>
      <c r="V85" s="184"/>
      <c r="W85" s="179"/>
      <c r="X85" s="430">
        <f t="shared" ca="1" si="17"/>
        <v>42460</v>
      </c>
      <c r="Y85" s="568" t="str">
        <f t="shared" ref="Y85:Y148" ca="1" si="33">IF(Y79="f",T85&amp;". "&amp;" "&amp;R85&amp;" "&amp;U85&amp;" "&amp;$AE$7,T85&amp;". "&amp;U85&amp;" "&amp;R85&amp;", "&amp;$AE$7)</f>
        <v>Thu. April , 2016</v>
      </c>
      <c r="Z85" s="431">
        <f t="shared" ca="1" si="24"/>
        <v>30</v>
      </c>
      <c r="AA85" s="432">
        <f t="shared" ca="1" si="25"/>
        <v>4</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April</v>
      </c>
      <c r="V86" s="184"/>
      <c r="W86" s="179"/>
      <c r="X86" s="430">
        <f t="shared" ref="X86:X149" ca="1" si="36">$AE$8+D86</f>
        <v>42460</v>
      </c>
      <c r="Y86" s="568" t="str">
        <f t="shared" ca="1" si="33"/>
        <v>Thu. April , 2016</v>
      </c>
      <c r="Z86" s="431">
        <f t="shared" ca="1" si="24"/>
        <v>30</v>
      </c>
      <c r="AA86" s="432">
        <f t="shared" ca="1" si="25"/>
        <v>4</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April</v>
      </c>
      <c r="V87" s="184"/>
      <c r="W87" s="179"/>
      <c r="X87" s="430">
        <f t="shared" ca="1" si="36"/>
        <v>42460</v>
      </c>
      <c r="Y87" s="568" t="str">
        <f t="shared" ca="1" si="33"/>
        <v>Thu. April , 2016</v>
      </c>
      <c r="Z87" s="431">
        <f t="shared" ca="1" si="24"/>
        <v>30</v>
      </c>
      <c r="AA87" s="432">
        <f t="shared" ca="1" si="25"/>
        <v>4</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April</v>
      </c>
      <c r="V88" s="184"/>
      <c r="W88" s="179"/>
      <c r="X88" s="430">
        <f t="shared" ca="1" si="36"/>
        <v>42460</v>
      </c>
      <c r="Y88" s="568" t="str">
        <f t="shared" ca="1" si="33"/>
        <v>Thu. April , 2016</v>
      </c>
      <c r="Z88" s="431">
        <f t="shared" ca="1" si="24"/>
        <v>30</v>
      </c>
      <c r="AA88" s="432">
        <f t="shared" ca="1" si="25"/>
        <v>4</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April</v>
      </c>
      <c r="V89" s="184"/>
      <c r="W89" s="179"/>
      <c r="X89" s="430">
        <f t="shared" ca="1" si="36"/>
        <v>42460</v>
      </c>
      <c r="Y89" s="568" t="str">
        <f t="shared" ca="1" si="33"/>
        <v>Thu. April , 2016</v>
      </c>
      <c r="Z89" s="431">
        <f t="shared" ca="1" si="24"/>
        <v>30</v>
      </c>
      <c r="AA89" s="432">
        <f t="shared" ca="1" si="25"/>
        <v>4</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April</v>
      </c>
      <c r="V90" s="184"/>
      <c r="W90" s="179"/>
      <c r="X90" s="430">
        <f t="shared" ca="1" si="36"/>
        <v>42460</v>
      </c>
      <c r="Y90" s="568" t="str">
        <f t="shared" ca="1" si="33"/>
        <v>Thu. April , 2016</v>
      </c>
      <c r="Z90" s="431">
        <f t="shared" ca="1" si="24"/>
        <v>30</v>
      </c>
      <c r="AA90" s="432">
        <f t="shared" ca="1" si="25"/>
        <v>4</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April</v>
      </c>
      <c r="V91" s="184"/>
      <c r="W91" s="179"/>
      <c r="X91" s="430">
        <f t="shared" ca="1" si="36"/>
        <v>42460</v>
      </c>
      <c r="Y91" s="568" t="str">
        <f t="shared" ca="1" si="33"/>
        <v>Thu. April , 2016</v>
      </c>
      <c r="Z91" s="431">
        <f t="shared" ca="1" si="24"/>
        <v>30</v>
      </c>
      <c r="AA91" s="432">
        <f t="shared" ca="1" si="25"/>
        <v>4</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April</v>
      </c>
      <c r="V92" s="184"/>
      <c r="W92" s="179"/>
      <c r="X92" s="430">
        <f t="shared" ca="1" si="36"/>
        <v>42460</v>
      </c>
      <c r="Y92" s="568" t="str">
        <f t="shared" ca="1" si="33"/>
        <v>Thu. April , 2016</v>
      </c>
      <c r="Z92" s="431">
        <f t="shared" ca="1" si="24"/>
        <v>30</v>
      </c>
      <c r="AA92" s="432">
        <f t="shared" ca="1" si="25"/>
        <v>4</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April</v>
      </c>
      <c r="V93" s="184"/>
      <c r="W93" s="179"/>
      <c r="X93" s="430">
        <f t="shared" ca="1" si="36"/>
        <v>42460</v>
      </c>
      <c r="Y93" s="568" t="str">
        <f t="shared" ca="1" si="33"/>
        <v>Thu. April , 2016</v>
      </c>
      <c r="Z93" s="431">
        <f t="shared" ca="1" si="24"/>
        <v>30</v>
      </c>
      <c r="AA93" s="432">
        <f t="shared" ca="1" si="25"/>
        <v>4</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April</v>
      </c>
      <c r="V94" s="184"/>
      <c r="W94" s="179"/>
      <c r="X94" s="430">
        <f t="shared" ca="1" si="36"/>
        <v>42460</v>
      </c>
      <c r="Y94" s="568" t="str">
        <f t="shared" ca="1" si="33"/>
        <v>Thu. April , 2016</v>
      </c>
      <c r="Z94" s="431">
        <f t="shared" ca="1" si="24"/>
        <v>30</v>
      </c>
      <c r="AA94" s="432">
        <f t="shared" ca="1" si="25"/>
        <v>4</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April</v>
      </c>
      <c r="V95" s="184"/>
      <c r="W95" s="179"/>
      <c r="X95" s="430">
        <f t="shared" ca="1" si="36"/>
        <v>42460</v>
      </c>
      <c r="Y95" s="568" t="str">
        <f t="shared" ca="1" si="33"/>
        <v>Thu. April , 2016</v>
      </c>
      <c r="Z95" s="431">
        <f t="shared" ca="1" si="24"/>
        <v>30</v>
      </c>
      <c r="AA95" s="432">
        <f t="shared" ca="1" si="25"/>
        <v>4</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April</v>
      </c>
      <c r="V96" s="184"/>
      <c r="W96" s="179"/>
      <c r="X96" s="430">
        <f t="shared" ca="1" si="36"/>
        <v>42460</v>
      </c>
      <c r="Y96" s="568" t="str">
        <f t="shared" ca="1" si="33"/>
        <v>Thu. April , 2016</v>
      </c>
      <c r="Z96" s="431">
        <f t="shared" ca="1" si="24"/>
        <v>30</v>
      </c>
      <c r="AA96" s="432">
        <f t="shared" ca="1" si="25"/>
        <v>4</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April</v>
      </c>
      <c r="V97" s="184"/>
      <c r="W97" s="179"/>
      <c r="X97" s="430">
        <f t="shared" ca="1" si="36"/>
        <v>42460</v>
      </c>
      <c r="Y97" s="568" t="str">
        <f t="shared" ca="1" si="33"/>
        <v>Thu. April , 2016</v>
      </c>
      <c r="Z97" s="431">
        <f t="shared" ca="1" si="24"/>
        <v>30</v>
      </c>
      <c r="AA97" s="432">
        <f t="shared" ca="1" si="25"/>
        <v>4</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April</v>
      </c>
      <c r="V98" s="184"/>
      <c r="W98" s="179"/>
      <c r="X98" s="430">
        <f t="shared" ca="1" si="36"/>
        <v>42460</v>
      </c>
      <c r="Y98" s="568" t="str">
        <f t="shared" ca="1" si="33"/>
        <v>Thu. April , 2016</v>
      </c>
      <c r="Z98" s="431">
        <f t="shared" ca="1" si="24"/>
        <v>30</v>
      </c>
      <c r="AA98" s="432">
        <f t="shared" ca="1" si="25"/>
        <v>4</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April</v>
      </c>
      <c r="V99" s="184"/>
      <c r="W99" s="179"/>
      <c r="X99" s="430">
        <f t="shared" ca="1" si="36"/>
        <v>42460</v>
      </c>
      <c r="Y99" s="568" t="str">
        <f t="shared" ca="1" si="33"/>
        <v>Thu. April , 2016</v>
      </c>
      <c r="Z99" s="431">
        <f t="shared" ca="1" si="24"/>
        <v>30</v>
      </c>
      <c r="AA99" s="432">
        <f t="shared" ca="1" si="25"/>
        <v>4</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April</v>
      </c>
      <c r="V100" s="184"/>
      <c r="W100" s="179"/>
      <c r="X100" s="430">
        <f t="shared" ca="1" si="36"/>
        <v>42460</v>
      </c>
      <c r="Y100" s="568" t="str">
        <f t="shared" ca="1" si="33"/>
        <v>Thu. April , 2016</v>
      </c>
      <c r="Z100" s="431">
        <f t="shared" ca="1" si="24"/>
        <v>30</v>
      </c>
      <c r="AA100" s="432">
        <f t="shared" ca="1" si="25"/>
        <v>4</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April</v>
      </c>
      <c r="V101" s="184"/>
      <c r="W101" s="179"/>
      <c r="X101" s="430">
        <f t="shared" ca="1" si="36"/>
        <v>42460</v>
      </c>
      <c r="Y101" s="568" t="str">
        <f t="shared" ca="1" si="33"/>
        <v>Thu. April , 2016</v>
      </c>
      <c r="Z101" s="431">
        <f t="shared" ca="1" si="24"/>
        <v>30</v>
      </c>
      <c r="AA101" s="432">
        <f t="shared" ca="1" si="25"/>
        <v>4</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April</v>
      </c>
      <c r="V102" s="184"/>
      <c r="W102" s="179"/>
      <c r="X102" s="430">
        <f t="shared" ca="1" si="36"/>
        <v>42460</v>
      </c>
      <c r="Y102" s="568" t="str">
        <f t="shared" ca="1" si="33"/>
        <v>Thu. April , 2016</v>
      </c>
      <c r="Z102" s="431">
        <f t="shared" ca="1" si="24"/>
        <v>30</v>
      </c>
      <c r="AA102" s="432">
        <f t="shared" ca="1" si="25"/>
        <v>4</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April</v>
      </c>
      <c r="V103" s="184"/>
      <c r="W103" s="179"/>
      <c r="X103" s="430">
        <f t="shared" ca="1" si="36"/>
        <v>42460</v>
      </c>
      <c r="Y103" s="568" t="str">
        <f t="shared" ca="1" si="33"/>
        <v>Thu. April , 2016</v>
      </c>
      <c r="Z103" s="431">
        <f t="shared" ca="1" si="24"/>
        <v>30</v>
      </c>
      <c r="AA103" s="432">
        <f t="shared" ca="1" si="25"/>
        <v>4</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April</v>
      </c>
      <c r="V104" s="184"/>
      <c r="W104" s="179"/>
      <c r="X104" s="430">
        <f t="shared" ca="1" si="36"/>
        <v>42460</v>
      </c>
      <c r="Y104" s="568" t="str">
        <f t="shared" ca="1" si="33"/>
        <v>Thu. April , 2016</v>
      </c>
      <c r="Z104" s="431">
        <f t="shared" ca="1" si="24"/>
        <v>30</v>
      </c>
      <c r="AA104" s="432">
        <f t="shared" ca="1" si="25"/>
        <v>4</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April</v>
      </c>
      <c r="V105" s="184"/>
      <c r="W105" s="179"/>
      <c r="X105" s="430">
        <f t="shared" ca="1" si="36"/>
        <v>42460</v>
      </c>
      <c r="Y105" s="568" t="str">
        <f t="shared" ca="1" si="33"/>
        <v>Thu. April , 2016</v>
      </c>
      <c r="Z105" s="431">
        <f t="shared" ca="1" si="24"/>
        <v>30</v>
      </c>
      <c r="AA105" s="432">
        <f t="shared" ca="1" si="25"/>
        <v>4</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April</v>
      </c>
      <c r="V106" s="184"/>
      <c r="W106" s="179"/>
      <c r="X106" s="430">
        <f t="shared" ca="1" si="36"/>
        <v>42460</v>
      </c>
      <c r="Y106" s="568" t="str">
        <f t="shared" ca="1" si="33"/>
        <v>Thu. April , 2016</v>
      </c>
      <c r="Z106" s="431">
        <f t="shared" ca="1" si="24"/>
        <v>30</v>
      </c>
      <c r="AA106" s="432">
        <f t="shared" ca="1" si="25"/>
        <v>4</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April</v>
      </c>
      <c r="V107" s="184"/>
      <c r="W107" s="179"/>
      <c r="X107" s="430">
        <f t="shared" ca="1" si="36"/>
        <v>42460</v>
      </c>
      <c r="Y107" s="568" t="str">
        <f t="shared" ca="1" si="33"/>
        <v>Thu. April , 2016</v>
      </c>
      <c r="Z107" s="431">
        <f t="shared" ca="1" si="24"/>
        <v>30</v>
      </c>
      <c r="AA107" s="432">
        <f t="shared" ca="1" si="25"/>
        <v>4</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April</v>
      </c>
      <c r="V108" s="184"/>
      <c r="W108" s="179"/>
      <c r="X108" s="430">
        <f t="shared" ca="1" si="36"/>
        <v>42460</v>
      </c>
      <c r="Y108" s="568" t="str">
        <f t="shared" ca="1" si="33"/>
        <v>Thu. April , 2016</v>
      </c>
      <c r="Z108" s="431">
        <f t="shared" ca="1" si="24"/>
        <v>30</v>
      </c>
      <c r="AA108" s="432">
        <f t="shared" ca="1" si="25"/>
        <v>4</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April</v>
      </c>
      <c r="V109" s="184"/>
      <c r="W109" s="179"/>
      <c r="X109" s="430">
        <f t="shared" ca="1" si="36"/>
        <v>42460</v>
      </c>
      <c r="Y109" s="568" t="str">
        <f t="shared" ca="1" si="33"/>
        <v>Thu. April , 2016</v>
      </c>
      <c r="Z109" s="431">
        <f t="shared" ca="1" si="24"/>
        <v>30</v>
      </c>
      <c r="AA109" s="432">
        <f t="shared" ca="1" si="25"/>
        <v>4</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April</v>
      </c>
      <c r="V110" s="184"/>
      <c r="W110" s="179"/>
      <c r="X110" s="430">
        <f t="shared" ca="1" si="36"/>
        <v>42460</v>
      </c>
      <c r="Y110" s="568" t="str">
        <f t="shared" ca="1" si="33"/>
        <v>Thu. April , 2016</v>
      </c>
      <c r="Z110" s="431">
        <f t="shared" ca="1" si="24"/>
        <v>30</v>
      </c>
      <c r="AA110" s="432">
        <f t="shared" ca="1" si="25"/>
        <v>4</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April</v>
      </c>
      <c r="V111" s="184"/>
      <c r="W111" s="179"/>
      <c r="X111" s="430">
        <f t="shared" ca="1" si="36"/>
        <v>42460</v>
      </c>
      <c r="Y111" s="568" t="str">
        <f t="shared" ca="1" si="33"/>
        <v>Thu. April , 2016</v>
      </c>
      <c r="Z111" s="431">
        <f t="shared" ca="1" si="24"/>
        <v>30</v>
      </c>
      <c r="AA111" s="432">
        <f t="shared" ca="1" si="25"/>
        <v>4</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April</v>
      </c>
      <c r="V112" s="184"/>
      <c r="W112" s="179"/>
      <c r="X112" s="430">
        <f t="shared" ca="1" si="36"/>
        <v>42460</v>
      </c>
      <c r="Y112" s="568" t="str">
        <f t="shared" ca="1" si="33"/>
        <v>Thu. April , 2016</v>
      </c>
      <c r="Z112" s="431">
        <f t="shared" ca="1" si="24"/>
        <v>30</v>
      </c>
      <c r="AA112" s="432">
        <f t="shared" ca="1" si="25"/>
        <v>4</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April</v>
      </c>
      <c r="V113" s="184"/>
      <c r="W113" s="179"/>
      <c r="X113" s="430">
        <f t="shared" ca="1" si="36"/>
        <v>42460</v>
      </c>
      <c r="Y113" s="568" t="str">
        <f t="shared" ca="1" si="33"/>
        <v>Thu. April , 2016</v>
      </c>
      <c r="Z113" s="431">
        <f t="shared" ca="1" si="24"/>
        <v>30</v>
      </c>
      <c r="AA113" s="432">
        <f t="shared" ca="1" si="25"/>
        <v>4</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April</v>
      </c>
      <c r="V114" s="184"/>
      <c r="W114" s="179"/>
      <c r="X114" s="430">
        <f t="shared" ca="1" si="36"/>
        <v>42460</v>
      </c>
      <c r="Y114" s="568" t="str">
        <f t="shared" ca="1" si="33"/>
        <v>Thu. April , 2016</v>
      </c>
      <c r="Z114" s="431">
        <f t="shared" ca="1" si="24"/>
        <v>30</v>
      </c>
      <c r="AA114" s="432">
        <f t="shared" ca="1" si="25"/>
        <v>4</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April</v>
      </c>
      <c r="V115" s="184"/>
      <c r="W115" s="179"/>
      <c r="X115" s="430">
        <f t="shared" ca="1" si="36"/>
        <v>42460</v>
      </c>
      <c r="Y115" s="568" t="str">
        <f t="shared" ca="1" si="33"/>
        <v>Thu. April , 2016</v>
      </c>
      <c r="Z115" s="431">
        <f t="shared" ca="1" si="24"/>
        <v>30</v>
      </c>
      <c r="AA115" s="432">
        <f t="shared" ca="1" si="25"/>
        <v>4</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April</v>
      </c>
      <c r="V116" s="184"/>
      <c r="W116" s="179"/>
      <c r="X116" s="430">
        <f t="shared" ca="1" si="36"/>
        <v>42460</v>
      </c>
      <c r="Y116" s="568" t="str">
        <f t="shared" ca="1" si="33"/>
        <v>Thu. April , 2016</v>
      </c>
      <c r="Z116" s="431">
        <f t="shared" ca="1" si="24"/>
        <v>30</v>
      </c>
      <c r="AA116" s="432">
        <f t="shared" ca="1" si="25"/>
        <v>4</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April</v>
      </c>
      <c r="V117" s="184"/>
      <c r="W117" s="179"/>
      <c r="X117" s="430">
        <f t="shared" ca="1" si="36"/>
        <v>42460</v>
      </c>
      <c r="Y117" s="568" t="str">
        <f t="shared" ca="1" si="33"/>
        <v>Thu. April , 2016</v>
      </c>
      <c r="Z117" s="431">
        <f t="shared" ca="1" si="24"/>
        <v>30</v>
      </c>
      <c r="AA117" s="432">
        <f t="shared" ca="1" si="25"/>
        <v>4</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April</v>
      </c>
      <c r="V118" s="184"/>
      <c r="W118" s="179"/>
      <c r="X118" s="430">
        <f t="shared" ca="1" si="36"/>
        <v>42460</v>
      </c>
      <c r="Y118" s="568" t="str">
        <f t="shared" ca="1" si="33"/>
        <v>Thu. April , 2016</v>
      </c>
      <c r="Z118" s="431">
        <f t="shared" ca="1" si="24"/>
        <v>30</v>
      </c>
      <c r="AA118" s="432">
        <f t="shared" ca="1" si="25"/>
        <v>4</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April</v>
      </c>
      <c r="V119" s="184"/>
      <c r="W119" s="179"/>
      <c r="X119" s="430">
        <f t="shared" ca="1" si="36"/>
        <v>42460</v>
      </c>
      <c r="Y119" s="568" t="str">
        <f t="shared" ca="1" si="33"/>
        <v>Thu. April , 2016</v>
      </c>
      <c r="Z119" s="431">
        <f t="shared" ca="1" si="24"/>
        <v>30</v>
      </c>
      <c r="AA119" s="432">
        <f t="shared" ca="1" si="25"/>
        <v>4</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April</v>
      </c>
      <c r="V120" s="184"/>
      <c r="W120" s="179"/>
      <c r="X120" s="430">
        <f t="shared" ca="1" si="36"/>
        <v>42460</v>
      </c>
      <c r="Y120" s="568" t="str">
        <f t="shared" ca="1" si="33"/>
        <v>Thu. April , 2016</v>
      </c>
      <c r="Z120" s="431">
        <f t="shared" ca="1" si="24"/>
        <v>30</v>
      </c>
      <c r="AA120" s="432">
        <f t="shared" ca="1" si="25"/>
        <v>4</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April</v>
      </c>
      <c r="V121" s="184"/>
      <c r="W121" s="179"/>
      <c r="X121" s="430">
        <f t="shared" ca="1" si="36"/>
        <v>42460</v>
      </c>
      <c r="Y121" s="568" t="str">
        <f t="shared" ca="1" si="33"/>
        <v>Thu. April , 2016</v>
      </c>
      <c r="Z121" s="431">
        <f t="shared" ca="1" si="24"/>
        <v>30</v>
      </c>
      <c r="AA121" s="432">
        <f t="shared" ca="1" si="25"/>
        <v>4</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April</v>
      </c>
      <c r="V122" s="184"/>
      <c r="W122" s="179"/>
      <c r="X122" s="430">
        <f t="shared" ca="1" si="36"/>
        <v>42460</v>
      </c>
      <c r="Y122" s="568" t="str">
        <f t="shared" ca="1" si="33"/>
        <v>Thu. April , 2016</v>
      </c>
      <c r="Z122" s="431">
        <f t="shared" ca="1" si="24"/>
        <v>30</v>
      </c>
      <c r="AA122" s="432">
        <f t="shared" ca="1" si="25"/>
        <v>4</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April</v>
      </c>
      <c r="V123" s="184"/>
      <c r="W123" s="179"/>
      <c r="X123" s="430">
        <f t="shared" ca="1" si="36"/>
        <v>42460</v>
      </c>
      <c r="Y123" s="568" t="str">
        <f t="shared" ca="1" si="33"/>
        <v>Thu. April , 2016</v>
      </c>
      <c r="Z123" s="431">
        <f t="shared" ca="1" si="24"/>
        <v>30</v>
      </c>
      <c r="AA123" s="432">
        <f t="shared" ca="1" si="25"/>
        <v>4</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April</v>
      </c>
      <c r="V124" s="184"/>
      <c r="W124" s="179"/>
      <c r="X124" s="430">
        <f t="shared" ca="1" si="36"/>
        <v>42460</v>
      </c>
      <c r="Y124" s="568" t="str">
        <f t="shared" ca="1" si="33"/>
        <v>Thu. April , 2016</v>
      </c>
      <c r="Z124" s="431">
        <f t="shared" ca="1" si="24"/>
        <v>30</v>
      </c>
      <c r="AA124" s="432">
        <f t="shared" ca="1" si="25"/>
        <v>4</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April</v>
      </c>
      <c r="V125" s="184"/>
      <c r="W125" s="179"/>
      <c r="X125" s="430">
        <f t="shared" ca="1" si="36"/>
        <v>42460</v>
      </c>
      <c r="Y125" s="568" t="str">
        <f t="shared" ca="1" si="33"/>
        <v>Thu. April , 2016</v>
      </c>
      <c r="Z125" s="431">
        <f t="shared" ca="1" si="24"/>
        <v>30</v>
      </c>
      <c r="AA125" s="432">
        <f t="shared" ca="1" si="25"/>
        <v>4</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April</v>
      </c>
      <c r="V126" s="184"/>
      <c r="W126" s="179"/>
      <c r="X126" s="430">
        <f t="shared" ca="1" si="36"/>
        <v>42460</v>
      </c>
      <c r="Y126" s="568" t="str">
        <f t="shared" ca="1" si="33"/>
        <v>Thu. April , 2016</v>
      </c>
      <c r="Z126" s="431">
        <f t="shared" ca="1" si="24"/>
        <v>30</v>
      </c>
      <c r="AA126" s="432">
        <f t="shared" ca="1" si="25"/>
        <v>4</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April</v>
      </c>
      <c r="V127" s="184"/>
      <c r="W127" s="179"/>
      <c r="X127" s="430">
        <f t="shared" ca="1" si="36"/>
        <v>42460</v>
      </c>
      <c r="Y127" s="568" t="str">
        <f t="shared" ca="1" si="33"/>
        <v>Thu. April , 2016</v>
      </c>
      <c r="Z127" s="431">
        <f t="shared" ca="1" si="24"/>
        <v>30</v>
      </c>
      <c r="AA127" s="432">
        <f t="shared" ca="1" si="25"/>
        <v>4</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April</v>
      </c>
      <c r="V128" s="184"/>
      <c r="W128" s="179"/>
      <c r="X128" s="430">
        <f t="shared" ca="1" si="36"/>
        <v>42460</v>
      </c>
      <c r="Y128" s="568" t="str">
        <f t="shared" ca="1" si="33"/>
        <v>Thu. April , 2016</v>
      </c>
      <c r="Z128" s="431">
        <f t="shared" ca="1" si="24"/>
        <v>30</v>
      </c>
      <c r="AA128" s="432">
        <f t="shared" ca="1" si="25"/>
        <v>4</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April</v>
      </c>
      <c r="V129" s="184"/>
      <c r="W129" s="179"/>
      <c r="X129" s="430">
        <f t="shared" ca="1" si="36"/>
        <v>42460</v>
      </c>
      <c r="Y129" s="568" t="str">
        <f t="shared" ca="1" si="33"/>
        <v>Thu. April , 2016</v>
      </c>
      <c r="Z129" s="431">
        <f t="shared" ca="1" si="24"/>
        <v>30</v>
      </c>
      <c r="AA129" s="432">
        <f t="shared" ca="1" si="25"/>
        <v>4</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April</v>
      </c>
      <c r="V130" s="184"/>
      <c r="W130" s="179"/>
      <c r="X130" s="430">
        <f t="shared" ca="1" si="36"/>
        <v>42460</v>
      </c>
      <c r="Y130" s="568" t="str">
        <f t="shared" ca="1" si="33"/>
        <v>Thu. April , 2016</v>
      </c>
      <c r="Z130" s="431">
        <f t="shared" ca="1" si="24"/>
        <v>30</v>
      </c>
      <c r="AA130" s="432">
        <f t="shared" ca="1" si="25"/>
        <v>4</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April</v>
      </c>
      <c r="V131" s="184"/>
      <c r="W131" s="179"/>
      <c r="X131" s="430">
        <f t="shared" ca="1" si="36"/>
        <v>42460</v>
      </c>
      <c r="Y131" s="568" t="str">
        <f t="shared" ca="1" si="33"/>
        <v>Thu. April , 2016</v>
      </c>
      <c r="Z131" s="431">
        <f t="shared" ca="1" si="24"/>
        <v>30</v>
      </c>
      <c r="AA131" s="432">
        <f t="shared" ca="1" si="25"/>
        <v>4</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April</v>
      </c>
      <c r="V132" s="184"/>
      <c r="W132" s="179"/>
      <c r="X132" s="430">
        <f t="shared" ca="1" si="36"/>
        <v>42460</v>
      </c>
      <c r="Y132" s="568" t="str">
        <f t="shared" ca="1" si="33"/>
        <v>Thu. April , 2016</v>
      </c>
      <c r="Z132" s="431">
        <f t="shared" ca="1" si="24"/>
        <v>30</v>
      </c>
      <c r="AA132" s="432">
        <f t="shared" ca="1" si="25"/>
        <v>4</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April</v>
      </c>
      <c r="V133" s="184"/>
      <c r="W133" s="179"/>
      <c r="X133" s="430">
        <f t="shared" ca="1" si="36"/>
        <v>42460</v>
      </c>
      <c r="Y133" s="568" t="str">
        <f t="shared" ca="1" si="33"/>
        <v>Thu. April , 2016</v>
      </c>
      <c r="Z133" s="431">
        <f t="shared" ca="1" si="24"/>
        <v>30</v>
      </c>
      <c r="AA133" s="432">
        <f t="shared" ca="1" si="25"/>
        <v>4</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April</v>
      </c>
      <c r="V134" s="184"/>
      <c r="W134" s="179"/>
      <c r="X134" s="430">
        <f t="shared" ca="1" si="36"/>
        <v>42460</v>
      </c>
      <c r="Y134" s="568" t="str">
        <f t="shared" ca="1" si="33"/>
        <v>Thu. April , 2016</v>
      </c>
      <c r="Z134" s="431">
        <f t="shared" ca="1" si="24"/>
        <v>30</v>
      </c>
      <c r="AA134" s="432">
        <f t="shared" ca="1" si="25"/>
        <v>4</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April</v>
      </c>
      <c r="V135" s="184"/>
      <c r="W135" s="179"/>
      <c r="X135" s="430">
        <f t="shared" ca="1" si="36"/>
        <v>42460</v>
      </c>
      <c r="Y135" s="568" t="str">
        <f t="shared" ca="1" si="33"/>
        <v>Thu. April , 2016</v>
      </c>
      <c r="Z135" s="431">
        <f t="shared" ca="1" si="24"/>
        <v>30</v>
      </c>
      <c r="AA135" s="432">
        <f t="shared" ca="1" si="25"/>
        <v>4</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April</v>
      </c>
      <c r="V136" s="184"/>
      <c r="W136" s="179"/>
      <c r="X136" s="430">
        <f t="shared" ca="1" si="36"/>
        <v>42460</v>
      </c>
      <c r="Y136" s="568" t="str">
        <f t="shared" ca="1" si="33"/>
        <v>Thu. April , 2016</v>
      </c>
      <c r="Z136" s="431">
        <f t="shared" ca="1" si="24"/>
        <v>30</v>
      </c>
      <c r="AA136" s="432">
        <f t="shared" ca="1" si="25"/>
        <v>4</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April</v>
      </c>
      <c r="V137" s="184"/>
      <c r="W137" s="179"/>
      <c r="X137" s="430">
        <f t="shared" ca="1" si="36"/>
        <v>42460</v>
      </c>
      <c r="Y137" s="568" t="str">
        <f t="shared" ca="1" si="33"/>
        <v>Thu. April , 2016</v>
      </c>
      <c r="Z137" s="431">
        <f t="shared" ca="1" si="24"/>
        <v>30</v>
      </c>
      <c r="AA137" s="432">
        <f t="shared" ca="1" si="25"/>
        <v>4</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April</v>
      </c>
      <c r="V138" s="184"/>
      <c r="W138" s="179"/>
      <c r="X138" s="430">
        <f t="shared" ca="1" si="36"/>
        <v>42460</v>
      </c>
      <c r="Y138" s="568" t="str">
        <f t="shared" ca="1" si="33"/>
        <v>Thu. April , 2016</v>
      </c>
      <c r="Z138" s="431">
        <f t="shared" ca="1" si="24"/>
        <v>30</v>
      </c>
      <c r="AA138" s="432">
        <f t="shared" ca="1" si="25"/>
        <v>4</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April</v>
      </c>
      <c r="V139" s="184"/>
      <c r="W139" s="179"/>
      <c r="X139" s="430">
        <f t="shared" ca="1" si="36"/>
        <v>42460</v>
      </c>
      <c r="Y139" s="568" t="str">
        <f t="shared" ca="1" si="33"/>
        <v>Thu. April , 2016</v>
      </c>
      <c r="Z139" s="431">
        <f t="shared" ca="1" si="24"/>
        <v>30</v>
      </c>
      <c r="AA139" s="432">
        <f t="shared" ca="1" si="25"/>
        <v>4</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April</v>
      </c>
      <c r="V140" s="184"/>
      <c r="W140" s="179"/>
      <c r="X140" s="430">
        <f t="shared" ca="1" si="36"/>
        <v>42460</v>
      </c>
      <c r="Y140" s="568" t="str">
        <f t="shared" ca="1" si="33"/>
        <v>Thu. April , 2016</v>
      </c>
      <c r="Z140" s="431">
        <f t="shared" ca="1" si="24"/>
        <v>30</v>
      </c>
      <c r="AA140" s="432">
        <f t="shared" ca="1" si="25"/>
        <v>4</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April</v>
      </c>
      <c r="V141" s="184"/>
      <c r="W141" s="179"/>
      <c r="X141" s="430">
        <f t="shared" ca="1" si="36"/>
        <v>42460</v>
      </c>
      <c r="Y141" s="568" t="str">
        <f t="shared" ca="1" si="33"/>
        <v>Thu. April , 2016</v>
      </c>
      <c r="Z141" s="431">
        <f t="shared" ca="1" si="24"/>
        <v>30</v>
      </c>
      <c r="AA141" s="432">
        <f t="shared" ca="1" si="25"/>
        <v>4</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April</v>
      </c>
      <c r="V142" s="184"/>
      <c r="W142" s="179"/>
      <c r="X142" s="430">
        <f t="shared" ca="1" si="36"/>
        <v>42460</v>
      </c>
      <c r="Y142" s="568" t="str">
        <f t="shared" ca="1" si="33"/>
        <v>Thu. April , 2016</v>
      </c>
      <c r="Z142" s="431">
        <f t="shared" ca="1" si="24"/>
        <v>30</v>
      </c>
      <c r="AA142" s="432">
        <f t="shared" ca="1" si="25"/>
        <v>4</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April</v>
      </c>
      <c r="V143" s="184"/>
      <c r="W143" s="179"/>
      <c r="X143" s="430">
        <f t="shared" ca="1" si="36"/>
        <v>42460</v>
      </c>
      <c r="Y143" s="568" t="str">
        <f t="shared" ca="1" si="33"/>
        <v>Thu. April , 2016</v>
      </c>
      <c r="Z143" s="431">
        <f t="shared" ca="1" si="24"/>
        <v>30</v>
      </c>
      <c r="AA143" s="432">
        <f t="shared" ca="1" si="25"/>
        <v>4</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April</v>
      </c>
      <c r="V144" s="184"/>
      <c r="W144" s="179"/>
      <c r="X144" s="430">
        <f t="shared" ca="1" si="36"/>
        <v>42460</v>
      </c>
      <c r="Y144" s="568" t="str">
        <f t="shared" ca="1" si="33"/>
        <v>Thu. April , 2016</v>
      </c>
      <c r="Z144" s="431">
        <f t="shared" ca="1" si="24"/>
        <v>30</v>
      </c>
      <c r="AA144" s="432">
        <f t="shared" ca="1" si="25"/>
        <v>4</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April</v>
      </c>
      <c r="V145" s="184"/>
      <c r="W145" s="179"/>
      <c r="X145" s="430">
        <f t="shared" ca="1" si="36"/>
        <v>42460</v>
      </c>
      <c r="Y145" s="568" t="str">
        <f t="shared" ca="1" si="33"/>
        <v>Thu. April , 2016</v>
      </c>
      <c r="Z145" s="431">
        <f t="shared" ca="1" si="24"/>
        <v>30</v>
      </c>
      <c r="AA145" s="432">
        <f t="shared" ca="1" si="25"/>
        <v>4</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April</v>
      </c>
      <c r="V146" s="184"/>
      <c r="W146" s="179"/>
      <c r="X146" s="430">
        <f t="shared" ca="1" si="36"/>
        <v>42460</v>
      </c>
      <c r="Y146" s="568" t="str">
        <f t="shared" ca="1" si="33"/>
        <v>Thu. April , 2016</v>
      </c>
      <c r="Z146" s="431">
        <f t="shared" ca="1" si="24"/>
        <v>30</v>
      </c>
      <c r="AA146" s="432">
        <f t="shared" ca="1" si="25"/>
        <v>4</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April</v>
      </c>
      <c r="V147" s="184"/>
      <c r="W147" s="179"/>
      <c r="X147" s="430">
        <f t="shared" ca="1" si="36"/>
        <v>42460</v>
      </c>
      <c r="Y147" s="568" t="str">
        <f t="shared" ca="1" si="33"/>
        <v>Thu. April , 2016</v>
      </c>
      <c r="Z147" s="431">
        <f t="shared" ca="1" si="24"/>
        <v>30</v>
      </c>
      <c r="AA147" s="432">
        <f t="shared" ca="1" si="25"/>
        <v>4</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April</v>
      </c>
      <c r="V148" s="184"/>
      <c r="W148" s="179"/>
      <c r="X148" s="430">
        <f t="shared" ca="1" si="36"/>
        <v>42460</v>
      </c>
      <c r="Y148" s="568" t="str">
        <f t="shared" ca="1" si="33"/>
        <v>Thu. April , 2016</v>
      </c>
      <c r="Z148" s="431">
        <f t="shared" ref="Z148:Z194" ca="1" si="43">MIN(R148,$AF$5)</f>
        <v>30</v>
      </c>
      <c r="AA148" s="432">
        <f t="shared" ref="AA148:AA194" ca="1" si="44">$AD$6</f>
        <v>4</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April</v>
      </c>
      <c r="V149" s="184"/>
      <c r="W149" s="179"/>
      <c r="X149" s="430">
        <f t="shared" ca="1" si="36"/>
        <v>42460</v>
      </c>
      <c r="Y149" s="568" t="str">
        <f t="shared" ref="Y149:Y194" ca="1" si="52">IF(Y143="f",T149&amp;". "&amp;" "&amp;R149&amp;" "&amp;U149&amp;" "&amp;$AE$7,T149&amp;". "&amp;U149&amp;" "&amp;R149&amp;", "&amp;$AE$7)</f>
        <v>Thu. April , 2016</v>
      </c>
      <c r="Z149" s="431">
        <f t="shared" ca="1" si="43"/>
        <v>30</v>
      </c>
      <c r="AA149" s="432">
        <f t="shared" ca="1" si="44"/>
        <v>4</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April</v>
      </c>
      <c r="V150" s="184"/>
      <c r="W150" s="179"/>
      <c r="X150" s="430">
        <f t="shared" ref="X150:X194" ca="1" si="55">$AE$8+D150</f>
        <v>42460</v>
      </c>
      <c r="Y150" s="568" t="str">
        <f t="shared" ca="1" si="52"/>
        <v>Thu. April , 2016</v>
      </c>
      <c r="Z150" s="431">
        <f t="shared" ca="1" si="43"/>
        <v>30</v>
      </c>
      <c r="AA150" s="432">
        <f t="shared" ca="1" si="44"/>
        <v>4</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April</v>
      </c>
      <c r="V151" s="184"/>
      <c r="W151" s="179"/>
      <c r="X151" s="430">
        <f t="shared" ca="1" si="55"/>
        <v>42460</v>
      </c>
      <c r="Y151" s="568" t="str">
        <f t="shared" ca="1" si="52"/>
        <v>Thu. April , 2016</v>
      </c>
      <c r="Z151" s="431">
        <f t="shared" ca="1" si="43"/>
        <v>30</v>
      </c>
      <c r="AA151" s="432">
        <f t="shared" ca="1" si="44"/>
        <v>4</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April</v>
      </c>
      <c r="V152" s="184"/>
      <c r="W152" s="179"/>
      <c r="X152" s="430">
        <f t="shared" ca="1" si="55"/>
        <v>42460</v>
      </c>
      <c r="Y152" s="568" t="str">
        <f t="shared" ca="1" si="52"/>
        <v>Thu. April , 2016</v>
      </c>
      <c r="Z152" s="431">
        <f t="shared" ca="1" si="43"/>
        <v>30</v>
      </c>
      <c r="AA152" s="432">
        <f t="shared" ca="1" si="44"/>
        <v>4</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April</v>
      </c>
      <c r="V153" s="184"/>
      <c r="W153" s="179"/>
      <c r="X153" s="430">
        <f t="shared" ca="1" si="55"/>
        <v>42460</v>
      </c>
      <c r="Y153" s="568" t="str">
        <f t="shared" ca="1" si="52"/>
        <v>Thu. April , 2016</v>
      </c>
      <c r="Z153" s="431">
        <f t="shared" ca="1" si="43"/>
        <v>30</v>
      </c>
      <c r="AA153" s="432">
        <f t="shared" ca="1" si="44"/>
        <v>4</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April</v>
      </c>
      <c r="V154" s="184"/>
      <c r="W154" s="179"/>
      <c r="X154" s="430">
        <f t="shared" ca="1" si="55"/>
        <v>42460</v>
      </c>
      <c r="Y154" s="568" t="str">
        <f t="shared" ca="1" si="52"/>
        <v>Thu. April , 2016</v>
      </c>
      <c r="Z154" s="431">
        <f t="shared" ca="1" si="43"/>
        <v>30</v>
      </c>
      <c r="AA154" s="432">
        <f t="shared" ca="1" si="44"/>
        <v>4</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April</v>
      </c>
      <c r="V155" s="184"/>
      <c r="W155" s="179"/>
      <c r="X155" s="430">
        <f t="shared" ca="1" si="55"/>
        <v>42460</v>
      </c>
      <c r="Y155" s="568" t="str">
        <f t="shared" ca="1" si="52"/>
        <v>Thu. April , 2016</v>
      </c>
      <c r="Z155" s="431">
        <f t="shared" ca="1" si="43"/>
        <v>30</v>
      </c>
      <c r="AA155" s="432">
        <f t="shared" ca="1" si="44"/>
        <v>4</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April</v>
      </c>
      <c r="V156" s="184"/>
      <c r="W156" s="179"/>
      <c r="X156" s="430">
        <f t="shared" ca="1" si="55"/>
        <v>42460</v>
      </c>
      <c r="Y156" s="568" t="str">
        <f t="shared" ca="1" si="52"/>
        <v>Thu. April , 2016</v>
      </c>
      <c r="Z156" s="431">
        <f t="shared" ca="1" si="43"/>
        <v>30</v>
      </c>
      <c r="AA156" s="432">
        <f t="shared" ca="1" si="44"/>
        <v>4</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April</v>
      </c>
      <c r="V157" s="184"/>
      <c r="W157" s="179"/>
      <c r="X157" s="430">
        <f t="shared" ca="1" si="55"/>
        <v>42460</v>
      </c>
      <c r="Y157" s="568" t="str">
        <f t="shared" ca="1" si="52"/>
        <v>Thu. April , 2016</v>
      </c>
      <c r="Z157" s="431">
        <f t="shared" ca="1" si="43"/>
        <v>30</v>
      </c>
      <c r="AA157" s="432">
        <f t="shared" ca="1" si="44"/>
        <v>4</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April</v>
      </c>
      <c r="V158" s="184"/>
      <c r="W158" s="179"/>
      <c r="X158" s="430">
        <f t="shared" ca="1" si="55"/>
        <v>42460</v>
      </c>
      <c r="Y158" s="568" t="str">
        <f t="shared" ca="1" si="52"/>
        <v>Thu. April , 2016</v>
      </c>
      <c r="Z158" s="431">
        <f t="shared" ca="1" si="43"/>
        <v>30</v>
      </c>
      <c r="AA158" s="432">
        <f t="shared" ca="1" si="44"/>
        <v>4</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April</v>
      </c>
      <c r="V159" s="184"/>
      <c r="W159" s="179"/>
      <c r="X159" s="430">
        <f t="shared" ca="1" si="55"/>
        <v>42460</v>
      </c>
      <c r="Y159" s="568" t="str">
        <f t="shared" ca="1" si="52"/>
        <v>Thu. April , 2016</v>
      </c>
      <c r="Z159" s="431">
        <f t="shared" ca="1" si="43"/>
        <v>30</v>
      </c>
      <c r="AA159" s="432">
        <f t="shared" ca="1" si="44"/>
        <v>4</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April</v>
      </c>
      <c r="V160" s="184"/>
      <c r="W160" s="179"/>
      <c r="X160" s="430">
        <f t="shared" ca="1" si="55"/>
        <v>42460</v>
      </c>
      <c r="Y160" s="568" t="str">
        <f t="shared" ca="1" si="52"/>
        <v>Thu. April , 2016</v>
      </c>
      <c r="Z160" s="431">
        <f t="shared" ca="1" si="43"/>
        <v>30</v>
      </c>
      <c r="AA160" s="432">
        <f t="shared" ca="1" si="44"/>
        <v>4</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April</v>
      </c>
      <c r="V161" s="184"/>
      <c r="W161" s="179"/>
      <c r="X161" s="430">
        <f t="shared" ca="1" si="55"/>
        <v>42460</v>
      </c>
      <c r="Y161" s="568" t="str">
        <f t="shared" ca="1" si="52"/>
        <v>Thu. April , 2016</v>
      </c>
      <c r="Z161" s="431">
        <f t="shared" ca="1" si="43"/>
        <v>30</v>
      </c>
      <c r="AA161" s="432">
        <f t="shared" ca="1" si="44"/>
        <v>4</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April</v>
      </c>
      <c r="V162" s="184"/>
      <c r="W162" s="179"/>
      <c r="X162" s="430">
        <f t="shared" ca="1" si="55"/>
        <v>42460</v>
      </c>
      <c r="Y162" s="568" t="str">
        <f t="shared" ca="1" si="52"/>
        <v>Thu. April , 2016</v>
      </c>
      <c r="Z162" s="431">
        <f t="shared" ca="1" si="43"/>
        <v>30</v>
      </c>
      <c r="AA162" s="432">
        <f t="shared" ca="1" si="44"/>
        <v>4</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April</v>
      </c>
      <c r="V163" s="184"/>
      <c r="W163" s="179"/>
      <c r="X163" s="430">
        <f t="shared" ca="1" si="55"/>
        <v>42460</v>
      </c>
      <c r="Y163" s="568" t="str">
        <f t="shared" ca="1" si="52"/>
        <v>Thu. April , 2016</v>
      </c>
      <c r="Z163" s="431">
        <f t="shared" ca="1" si="43"/>
        <v>30</v>
      </c>
      <c r="AA163" s="432">
        <f t="shared" ca="1" si="44"/>
        <v>4</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April</v>
      </c>
      <c r="V164" s="184"/>
      <c r="W164" s="179"/>
      <c r="X164" s="430">
        <f t="shared" ca="1" si="55"/>
        <v>42460</v>
      </c>
      <c r="Y164" s="568" t="str">
        <f t="shared" ca="1" si="52"/>
        <v>Thu. April , 2016</v>
      </c>
      <c r="Z164" s="431">
        <f t="shared" ca="1" si="43"/>
        <v>30</v>
      </c>
      <c r="AA164" s="432">
        <f t="shared" ca="1" si="44"/>
        <v>4</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April</v>
      </c>
      <c r="V165" s="184"/>
      <c r="W165" s="179"/>
      <c r="X165" s="430">
        <f t="shared" ca="1" si="55"/>
        <v>42460</v>
      </c>
      <c r="Y165" s="568" t="str">
        <f t="shared" ca="1" si="52"/>
        <v>Thu. April , 2016</v>
      </c>
      <c r="Z165" s="431">
        <f t="shared" ca="1" si="43"/>
        <v>30</v>
      </c>
      <c r="AA165" s="432">
        <f t="shared" ca="1" si="44"/>
        <v>4</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April</v>
      </c>
      <c r="V166" s="184"/>
      <c r="W166" s="179"/>
      <c r="X166" s="430">
        <f t="shared" ca="1" si="55"/>
        <v>42460</v>
      </c>
      <c r="Y166" s="568" t="str">
        <f t="shared" ca="1" si="52"/>
        <v>Thu. April , 2016</v>
      </c>
      <c r="Z166" s="431">
        <f t="shared" ca="1" si="43"/>
        <v>30</v>
      </c>
      <c r="AA166" s="432">
        <f t="shared" ca="1" si="44"/>
        <v>4</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April</v>
      </c>
      <c r="V167" s="184"/>
      <c r="W167" s="179"/>
      <c r="X167" s="430">
        <f t="shared" ca="1" si="55"/>
        <v>42460</v>
      </c>
      <c r="Y167" s="568" t="str">
        <f t="shared" ca="1" si="52"/>
        <v>Thu. April , 2016</v>
      </c>
      <c r="Z167" s="431">
        <f t="shared" ca="1" si="43"/>
        <v>30</v>
      </c>
      <c r="AA167" s="432">
        <f t="shared" ca="1" si="44"/>
        <v>4</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April</v>
      </c>
      <c r="V168" s="184"/>
      <c r="W168" s="179"/>
      <c r="X168" s="430">
        <f t="shared" ca="1" si="55"/>
        <v>42460</v>
      </c>
      <c r="Y168" s="568" t="str">
        <f t="shared" ca="1" si="52"/>
        <v>Thu. April , 2016</v>
      </c>
      <c r="Z168" s="431">
        <f t="shared" ca="1" si="43"/>
        <v>30</v>
      </c>
      <c r="AA168" s="432">
        <f t="shared" ca="1" si="44"/>
        <v>4</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April</v>
      </c>
      <c r="V169" s="184"/>
      <c r="W169" s="179"/>
      <c r="X169" s="430">
        <f t="shared" ca="1" si="55"/>
        <v>42460</v>
      </c>
      <c r="Y169" s="568" t="str">
        <f t="shared" ca="1" si="52"/>
        <v>Thu. April , 2016</v>
      </c>
      <c r="Z169" s="431">
        <f t="shared" ca="1" si="43"/>
        <v>30</v>
      </c>
      <c r="AA169" s="432">
        <f t="shared" ca="1" si="44"/>
        <v>4</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April</v>
      </c>
      <c r="V170" s="184"/>
      <c r="W170" s="179"/>
      <c r="X170" s="430">
        <f t="shared" ca="1" si="55"/>
        <v>42460</v>
      </c>
      <c r="Y170" s="568" t="str">
        <f t="shared" ca="1" si="52"/>
        <v>Thu. April , 2016</v>
      </c>
      <c r="Z170" s="431">
        <f t="shared" ca="1" si="43"/>
        <v>30</v>
      </c>
      <c r="AA170" s="432">
        <f t="shared" ca="1" si="44"/>
        <v>4</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April</v>
      </c>
      <c r="V171" s="184"/>
      <c r="W171" s="179"/>
      <c r="X171" s="430">
        <f t="shared" ca="1" si="55"/>
        <v>42460</v>
      </c>
      <c r="Y171" s="568" t="str">
        <f t="shared" ca="1" si="52"/>
        <v>Thu. April , 2016</v>
      </c>
      <c r="Z171" s="431">
        <f t="shared" ca="1" si="43"/>
        <v>30</v>
      </c>
      <c r="AA171" s="432">
        <f t="shared" ca="1" si="44"/>
        <v>4</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April</v>
      </c>
      <c r="V172" s="184"/>
      <c r="W172" s="179"/>
      <c r="X172" s="430">
        <f t="shared" ca="1" si="55"/>
        <v>42460</v>
      </c>
      <c r="Y172" s="568" t="str">
        <f t="shared" ca="1" si="52"/>
        <v>Thu. April , 2016</v>
      </c>
      <c r="Z172" s="431">
        <f t="shared" ca="1" si="43"/>
        <v>30</v>
      </c>
      <c r="AA172" s="432">
        <f t="shared" ca="1" si="44"/>
        <v>4</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April</v>
      </c>
      <c r="V173" s="184"/>
      <c r="W173" s="179"/>
      <c r="X173" s="430">
        <f t="shared" ca="1" si="55"/>
        <v>42460</v>
      </c>
      <c r="Y173" s="568" t="str">
        <f t="shared" ca="1" si="52"/>
        <v>Thu. April , 2016</v>
      </c>
      <c r="Z173" s="431">
        <f t="shared" ca="1" si="43"/>
        <v>30</v>
      </c>
      <c r="AA173" s="432">
        <f t="shared" ca="1" si="44"/>
        <v>4</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April</v>
      </c>
      <c r="V174" s="184"/>
      <c r="W174" s="179"/>
      <c r="X174" s="430">
        <f t="shared" ca="1" si="55"/>
        <v>42460</v>
      </c>
      <c r="Y174" s="568" t="str">
        <f t="shared" ca="1" si="52"/>
        <v>Thu. April , 2016</v>
      </c>
      <c r="Z174" s="431">
        <f t="shared" ca="1" si="43"/>
        <v>30</v>
      </c>
      <c r="AA174" s="432">
        <f t="shared" ca="1" si="44"/>
        <v>4</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April</v>
      </c>
      <c r="V175" s="184"/>
      <c r="W175" s="179"/>
      <c r="X175" s="430">
        <f t="shared" ca="1" si="55"/>
        <v>42460</v>
      </c>
      <c r="Y175" s="568" t="str">
        <f t="shared" ca="1" si="52"/>
        <v>Thu. April , 2016</v>
      </c>
      <c r="Z175" s="431">
        <f t="shared" ca="1" si="43"/>
        <v>30</v>
      </c>
      <c r="AA175" s="432">
        <f t="shared" ca="1" si="44"/>
        <v>4</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April</v>
      </c>
      <c r="V176" s="184"/>
      <c r="W176" s="179"/>
      <c r="X176" s="430">
        <f t="shared" ca="1" si="55"/>
        <v>42460</v>
      </c>
      <c r="Y176" s="568" t="str">
        <f t="shared" ca="1" si="52"/>
        <v>Thu. April , 2016</v>
      </c>
      <c r="Z176" s="431">
        <f t="shared" ca="1" si="43"/>
        <v>30</v>
      </c>
      <c r="AA176" s="432">
        <f t="shared" ca="1" si="44"/>
        <v>4</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April</v>
      </c>
      <c r="V177" s="184"/>
      <c r="W177" s="179"/>
      <c r="X177" s="430">
        <f t="shared" ca="1" si="55"/>
        <v>42460</v>
      </c>
      <c r="Y177" s="568" t="str">
        <f t="shared" ca="1" si="52"/>
        <v>Thu. April , 2016</v>
      </c>
      <c r="Z177" s="431">
        <f t="shared" ca="1" si="43"/>
        <v>30</v>
      </c>
      <c r="AA177" s="432">
        <f t="shared" ca="1" si="44"/>
        <v>4</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April</v>
      </c>
      <c r="V178" s="184"/>
      <c r="W178" s="179"/>
      <c r="X178" s="430">
        <f t="shared" ca="1" si="55"/>
        <v>42460</v>
      </c>
      <c r="Y178" s="568" t="str">
        <f t="shared" ca="1" si="52"/>
        <v>Thu. April , 2016</v>
      </c>
      <c r="Z178" s="431">
        <f t="shared" ca="1" si="43"/>
        <v>30</v>
      </c>
      <c r="AA178" s="432">
        <f t="shared" ca="1" si="44"/>
        <v>4</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April</v>
      </c>
      <c r="V179" s="184"/>
      <c r="W179" s="179"/>
      <c r="X179" s="430">
        <f t="shared" ca="1" si="55"/>
        <v>42460</v>
      </c>
      <c r="Y179" s="568" t="str">
        <f t="shared" ca="1" si="52"/>
        <v>Thu. April , 2016</v>
      </c>
      <c r="Z179" s="431">
        <f t="shared" ca="1" si="43"/>
        <v>30</v>
      </c>
      <c r="AA179" s="432">
        <f t="shared" ca="1" si="44"/>
        <v>4</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April</v>
      </c>
      <c r="V180" s="184"/>
      <c r="W180" s="179"/>
      <c r="X180" s="430">
        <f t="shared" ca="1" si="55"/>
        <v>42460</v>
      </c>
      <c r="Y180" s="568" t="str">
        <f t="shared" ca="1" si="52"/>
        <v>Thu. April , 2016</v>
      </c>
      <c r="Z180" s="431">
        <f t="shared" ca="1" si="43"/>
        <v>30</v>
      </c>
      <c r="AA180" s="432">
        <f t="shared" ca="1" si="44"/>
        <v>4</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April</v>
      </c>
      <c r="V181" s="184"/>
      <c r="W181" s="179"/>
      <c r="X181" s="430">
        <f t="shared" ca="1" si="55"/>
        <v>42460</v>
      </c>
      <c r="Y181" s="568" t="str">
        <f t="shared" ca="1" si="52"/>
        <v>Thu. April , 2016</v>
      </c>
      <c r="Z181" s="431">
        <f t="shared" ca="1" si="43"/>
        <v>30</v>
      </c>
      <c r="AA181" s="432">
        <f t="shared" ca="1" si="44"/>
        <v>4</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April</v>
      </c>
      <c r="V182" s="184"/>
      <c r="W182" s="179"/>
      <c r="X182" s="430">
        <f t="shared" ca="1" si="55"/>
        <v>42460</v>
      </c>
      <c r="Y182" s="568" t="str">
        <f t="shared" ca="1" si="52"/>
        <v>Thu. April , 2016</v>
      </c>
      <c r="Z182" s="431">
        <f t="shared" ca="1" si="43"/>
        <v>30</v>
      </c>
      <c r="AA182" s="432">
        <f t="shared" ca="1" si="44"/>
        <v>4</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April</v>
      </c>
      <c r="V183" s="184"/>
      <c r="W183" s="179"/>
      <c r="X183" s="430">
        <f t="shared" ca="1" si="55"/>
        <v>42460</v>
      </c>
      <c r="Y183" s="568" t="str">
        <f t="shared" ca="1" si="52"/>
        <v>Thu. April , 2016</v>
      </c>
      <c r="Z183" s="431">
        <f t="shared" ca="1" si="43"/>
        <v>30</v>
      </c>
      <c r="AA183" s="432">
        <f t="shared" ca="1" si="44"/>
        <v>4</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April</v>
      </c>
      <c r="V184" s="184"/>
      <c r="W184" s="179"/>
      <c r="X184" s="430">
        <f t="shared" ca="1" si="55"/>
        <v>42460</v>
      </c>
      <c r="Y184" s="568" t="str">
        <f t="shared" ca="1" si="52"/>
        <v>Thu. April , 2016</v>
      </c>
      <c r="Z184" s="431">
        <f t="shared" ca="1" si="43"/>
        <v>30</v>
      </c>
      <c r="AA184" s="432">
        <f t="shared" ca="1" si="44"/>
        <v>4</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April</v>
      </c>
      <c r="V185" s="184"/>
      <c r="W185" s="179"/>
      <c r="X185" s="430">
        <f t="shared" ca="1" si="55"/>
        <v>42460</v>
      </c>
      <c r="Y185" s="568" t="str">
        <f t="shared" ca="1" si="52"/>
        <v>Thu. April , 2016</v>
      </c>
      <c r="Z185" s="431">
        <f t="shared" ca="1" si="43"/>
        <v>30</v>
      </c>
      <c r="AA185" s="432">
        <f t="shared" ca="1" si="44"/>
        <v>4</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April</v>
      </c>
      <c r="V186" s="184"/>
      <c r="W186" s="179"/>
      <c r="X186" s="430">
        <f t="shared" ca="1" si="55"/>
        <v>42460</v>
      </c>
      <c r="Y186" s="568" t="str">
        <f t="shared" ca="1" si="52"/>
        <v>Thu. April , 2016</v>
      </c>
      <c r="Z186" s="431">
        <f t="shared" ca="1" si="43"/>
        <v>30</v>
      </c>
      <c r="AA186" s="432">
        <f t="shared" ca="1" si="44"/>
        <v>4</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April</v>
      </c>
      <c r="V187" s="184"/>
      <c r="W187" s="179"/>
      <c r="X187" s="430">
        <f t="shared" ca="1" si="55"/>
        <v>42460</v>
      </c>
      <c r="Y187" s="568" t="str">
        <f t="shared" ca="1" si="52"/>
        <v>Thu. April , 2016</v>
      </c>
      <c r="Z187" s="431">
        <f t="shared" ca="1" si="43"/>
        <v>30</v>
      </c>
      <c r="AA187" s="432">
        <f t="shared" ca="1" si="44"/>
        <v>4</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April</v>
      </c>
      <c r="V188" s="184"/>
      <c r="W188" s="179"/>
      <c r="X188" s="430">
        <f t="shared" ca="1" si="55"/>
        <v>42460</v>
      </c>
      <c r="Y188" s="568" t="str">
        <f t="shared" ca="1" si="52"/>
        <v>Thu. April , 2016</v>
      </c>
      <c r="Z188" s="431">
        <f t="shared" ca="1" si="43"/>
        <v>30</v>
      </c>
      <c r="AA188" s="432">
        <f t="shared" ca="1" si="44"/>
        <v>4</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April</v>
      </c>
      <c r="V189" s="184"/>
      <c r="W189" s="179"/>
      <c r="X189" s="430">
        <f t="shared" ca="1" si="55"/>
        <v>42460</v>
      </c>
      <c r="Y189" s="568" t="str">
        <f t="shared" ca="1" si="52"/>
        <v>Thu. April , 2016</v>
      </c>
      <c r="Z189" s="431">
        <f t="shared" ca="1" si="43"/>
        <v>30</v>
      </c>
      <c r="AA189" s="432">
        <f t="shared" ca="1" si="44"/>
        <v>4</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April</v>
      </c>
      <c r="V190" s="184"/>
      <c r="W190" s="179"/>
      <c r="X190" s="430">
        <f t="shared" ca="1" si="55"/>
        <v>42460</v>
      </c>
      <c r="Y190" s="568" t="str">
        <f t="shared" ca="1" si="52"/>
        <v>Thu. April , 2016</v>
      </c>
      <c r="Z190" s="431">
        <f t="shared" ca="1" si="43"/>
        <v>30</v>
      </c>
      <c r="AA190" s="432">
        <f t="shared" ca="1" si="44"/>
        <v>4</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April</v>
      </c>
      <c r="V191" s="184"/>
      <c r="W191" s="179"/>
      <c r="X191" s="430">
        <f t="shared" ca="1" si="55"/>
        <v>42460</v>
      </c>
      <c r="Y191" s="568" t="str">
        <f t="shared" ca="1" si="52"/>
        <v>Thu. April , 2016</v>
      </c>
      <c r="Z191" s="431">
        <f t="shared" ca="1" si="43"/>
        <v>30</v>
      </c>
      <c r="AA191" s="432">
        <f t="shared" ca="1" si="44"/>
        <v>4</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April</v>
      </c>
      <c r="V192" s="184"/>
      <c r="W192" s="179"/>
      <c r="X192" s="430">
        <f t="shared" ca="1" si="55"/>
        <v>42460</v>
      </c>
      <c r="Y192" s="568" t="str">
        <f t="shared" ca="1" si="52"/>
        <v>Thu. April , 2016</v>
      </c>
      <c r="Z192" s="431">
        <f t="shared" ca="1" si="43"/>
        <v>30</v>
      </c>
      <c r="AA192" s="432">
        <f t="shared" ca="1" si="44"/>
        <v>4</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April</v>
      </c>
      <c r="V193" s="184"/>
      <c r="W193" s="179"/>
      <c r="X193" s="430">
        <f t="shared" ca="1" si="55"/>
        <v>42460</v>
      </c>
      <c r="Y193" s="568" t="str">
        <f t="shared" ca="1" si="52"/>
        <v>Thu. April , 2016</v>
      </c>
      <c r="Z193" s="431">
        <f t="shared" ca="1" si="43"/>
        <v>30</v>
      </c>
      <c r="AA193" s="432">
        <f t="shared" ca="1" si="44"/>
        <v>4</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April</v>
      </c>
      <c r="V194" s="184"/>
      <c r="W194" s="179"/>
      <c r="X194" s="430">
        <f t="shared" ca="1" si="55"/>
        <v>42460</v>
      </c>
      <c r="Y194" s="568" t="str">
        <f t="shared" ca="1" si="52"/>
        <v>Thu. April , 2016</v>
      </c>
      <c r="Z194" s="431">
        <f t="shared" ca="1" si="43"/>
        <v>30</v>
      </c>
      <c r="AA194" s="432">
        <f t="shared" ca="1" si="44"/>
        <v>4</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683" priority="4" stopIfTrue="1">
      <formula>($D20=$D21)</formula>
    </cfRule>
  </conditionalFormatting>
  <conditionalFormatting sqref="AC20:AE194 AK20:AK194 AQ20:AR194 U18 X20:Z194">
    <cfRule type="cellIs" dxfId="682" priority="5" stopIfTrue="1" operator="notEqual">
      <formula>U17</formula>
    </cfRule>
  </conditionalFormatting>
  <conditionalFormatting sqref="B20:B194">
    <cfRule type="expression" dxfId="681" priority="6" stopIfTrue="1">
      <formula>($G20="- -")</formula>
    </cfRule>
  </conditionalFormatting>
  <conditionalFormatting sqref="BI10:BI12 BF11:BF12">
    <cfRule type="expression" dxfId="680" priority="7" stopIfTrue="1">
      <formula>LEN($AA9)&gt;4</formula>
    </cfRule>
    <cfRule type="expression" dxfId="679" priority="8" stopIfTrue="1">
      <formula>(LEN($C$9)=0)</formula>
    </cfRule>
  </conditionalFormatting>
  <conditionalFormatting sqref="BJ10:BN12">
    <cfRule type="expression" dxfId="678" priority="9" stopIfTrue="1">
      <formula>LEN($AA9)&gt;4</formula>
    </cfRule>
    <cfRule type="expression" dxfId="677" priority="10" stopIfTrue="1">
      <formula>(LEN(E$9)=0)</formula>
    </cfRule>
  </conditionalFormatting>
  <conditionalFormatting sqref="R20:R194">
    <cfRule type="expression" dxfId="676" priority="11" stopIfTrue="1">
      <formula>OR($G20=$G19,$D20=$D19)</formula>
    </cfRule>
    <cfRule type="expression" dxfId="675" priority="12" stopIfTrue="1">
      <formula>"ND($G21&lt;&gt;""- -"",$G21&lt;&gt;TEXT(X21,""Dddd, Mmmm dd, Yyyy""))"</formula>
    </cfRule>
    <cfRule type="expression" dxfId="674" priority="13" stopIfTrue="1">
      <formula>($AI20=1)</formula>
    </cfRule>
  </conditionalFormatting>
  <conditionalFormatting sqref="C20:C194">
    <cfRule type="expression" dxfId="673" priority="14" stopIfTrue="1">
      <formula>($X$16=$X$14)</formula>
    </cfRule>
    <cfRule type="expression" dxfId="672" priority="15" stopIfTrue="1">
      <formula>($AV20=1)</formula>
    </cfRule>
    <cfRule type="expression" dxfId="671" priority="16" stopIfTrue="1">
      <formula>AND(D20=1+D19,G20=X20)</formula>
    </cfRule>
  </conditionalFormatting>
  <conditionalFormatting sqref="D20">
    <cfRule type="expression" dxfId="670" priority="17" stopIfTrue="1">
      <formula>OR($G20=$G19,$D20=$D19)</formula>
    </cfRule>
    <cfRule type="expression" dxfId="669" priority="18" stopIfTrue="1">
      <formula>AND($G20&lt;&gt;"- -",$G20&lt;&gt;$Y20)</formula>
    </cfRule>
    <cfRule type="expression" dxfId="668" priority="19" stopIfTrue="1">
      <formula>($AI20=1)</formula>
    </cfRule>
  </conditionalFormatting>
  <conditionalFormatting sqref="E20:G20">
    <cfRule type="expression" dxfId="667" priority="20" stopIfTrue="1">
      <formula>OR($G20=$G19,$D20=$D19)</formula>
    </cfRule>
    <cfRule type="expression" dxfId="666" priority="21" stopIfTrue="1">
      <formula>AND($G20&lt;&gt;"- -",$G20&lt;&gt;$Y20)</formula>
    </cfRule>
    <cfRule type="expression" dxfId="665" priority="22" stopIfTrue="1">
      <formula>($AI20+$AX20&gt;0)</formula>
    </cfRule>
  </conditionalFormatting>
  <conditionalFormatting sqref="V5:V7 U6:U7 J6">
    <cfRule type="expression" dxfId="664" priority="23" stopIfTrue="1">
      <formula>OR($AC$7,$AC$6,#REF!)</formula>
    </cfRule>
  </conditionalFormatting>
  <conditionalFormatting sqref="U5">
    <cfRule type="expression" dxfId="663" priority="24" stopIfTrue="1">
      <formula>OR($AC$7,$AC$6)</formula>
    </cfRule>
  </conditionalFormatting>
  <conditionalFormatting sqref="V19">
    <cfRule type="cellIs" dxfId="662" priority="25" stopIfTrue="1" operator="equal">
      <formula>1</formula>
    </cfRule>
  </conditionalFormatting>
  <conditionalFormatting sqref="BJ13:BN13 R16:R17">
    <cfRule type="cellIs" dxfId="661" priority="26" stopIfTrue="1" operator="equal">
      <formula>0</formula>
    </cfRule>
  </conditionalFormatting>
  <conditionalFormatting sqref="AP20:AP194">
    <cfRule type="cellIs" dxfId="660" priority="27" stopIfTrue="1" operator="lessThan">
      <formula>999</formula>
    </cfRule>
  </conditionalFormatting>
  <conditionalFormatting sqref="BE19:BF19 K18:L18">
    <cfRule type="expression" dxfId="659" priority="28" stopIfTrue="1">
      <formula>($K$19=$AL$7)</formula>
    </cfRule>
  </conditionalFormatting>
  <conditionalFormatting sqref="BE20:BF20">
    <cfRule type="expression" dxfId="658" priority="29" stopIfTrue="1">
      <formula>($K$19=$AL$7)</formula>
    </cfRule>
  </conditionalFormatting>
  <conditionalFormatting sqref="AB7">
    <cfRule type="expression" dxfId="657" priority="30" stopIfTrue="1">
      <formula>$AC$7</formula>
    </cfRule>
  </conditionalFormatting>
  <conditionalFormatting sqref="AB6">
    <cfRule type="expression" dxfId="656" priority="31" stopIfTrue="1">
      <formula>$AC$6</formula>
    </cfRule>
  </conditionalFormatting>
  <conditionalFormatting sqref="AK5:BO6">
    <cfRule type="cellIs" dxfId="655" priority="32" stopIfTrue="1" operator="equal">
      <formula>0</formula>
    </cfRule>
  </conditionalFormatting>
  <conditionalFormatting sqref="AJ16:AJ17 AJ20:AJ194">
    <cfRule type="cellIs" dxfId="654" priority="33" stopIfTrue="1" operator="greaterThan">
      <formula>0</formula>
    </cfRule>
  </conditionalFormatting>
  <conditionalFormatting sqref="AF20:AG194">
    <cfRule type="cellIs" dxfId="653" priority="34" stopIfTrue="1" operator="greaterThan">
      <formula>1</formula>
    </cfRule>
  </conditionalFormatting>
  <conditionalFormatting sqref="AV20:AV194">
    <cfRule type="cellIs" dxfId="652" priority="35" stopIfTrue="1" operator="equal">
      <formula>1</formula>
    </cfRule>
  </conditionalFormatting>
  <conditionalFormatting sqref="AU20:AU194">
    <cfRule type="expression" dxfId="651" priority="36" stopIfTrue="1">
      <formula>LEN(AU20)&gt;2</formula>
    </cfRule>
  </conditionalFormatting>
  <conditionalFormatting sqref="AK2:BO2">
    <cfRule type="cellIs" dxfId="650" priority="37" stopIfTrue="1" operator="equal">
      <formula>0</formula>
    </cfRule>
  </conditionalFormatting>
  <conditionalFormatting sqref="D18:G19">
    <cfRule type="expression" dxfId="649" priority="38" stopIfTrue="1">
      <formula>($AB$16&lt;2)</formula>
    </cfRule>
  </conditionalFormatting>
  <conditionalFormatting sqref="B18">
    <cfRule type="expression" dxfId="648" priority="39" stopIfTrue="1">
      <formula>(B18&gt;DATE(2000+$Y$2,$AA$21+1,1)-DATE(2000+$Y$2,$AA$21,1))</formula>
    </cfRule>
  </conditionalFormatting>
  <conditionalFormatting sqref="U201:AB201">
    <cfRule type="expression" dxfId="647" priority="40" stopIfTrue="1">
      <formula>(LEN($X$11)&gt;4)</formula>
    </cfRule>
  </conditionalFormatting>
  <conditionalFormatting sqref="N19:Q19 BH20:BK20">
    <cfRule type="cellIs" dxfId="646" priority="41" stopIfTrue="1" operator="equal">
      <formula>0</formula>
    </cfRule>
    <cfRule type="expression" dxfId="645" priority="42" stopIfTrue="1">
      <formula>($AJ$2=$AF$5)</formula>
    </cfRule>
  </conditionalFormatting>
  <conditionalFormatting sqref="M19 BG20">
    <cfRule type="cellIs" dxfId="644" priority="43" stopIfTrue="1" operator="equal">
      <formula>0</formula>
    </cfRule>
    <cfRule type="expression" dxfId="643" priority="44" stopIfTrue="1">
      <formula>($AJ$2=$AF$5)</formula>
    </cfRule>
  </conditionalFormatting>
  <conditionalFormatting sqref="C17">
    <cfRule type="cellIs" dxfId="642" priority="45" stopIfTrue="1" operator="equal">
      <formula>"X"</formula>
    </cfRule>
  </conditionalFormatting>
  <conditionalFormatting sqref="B16:J16">
    <cfRule type="expression" dxfId="641" priority="46" stopIfTrue="1">
      <formula>AND($AJ$2=$AF$5,$X$16=$X$13)</formula>
    </cfRule>
  </conditionalFormatting>
  <conditionalFormatting sqref="AW20:AW194">
    <cfRule type="cellIs" dxfId="640" priority="47" stopIfTrue="1" operator="equal">
      <formula>0</formula>
    </cfRule>
  </conditionalFormatting>
  <conditionalFormatting sqref="AB20:AB194">
    <cfRule type="cellIs" dxfId="639" priority="48" stopIfTrue="1" operator="greaterThan">
      <formula>0</formula>
    </cfRule>
    <cfRule type="cellIs" dxfId="638" priority="49" stopIfTrue="1" operator="lessThan">
      <formula>0</formula>
    </cfRule>
  </conditionalFormatting>
  <conditionalFormatting sqref="J7">
    <cfRule type="cellIs" dxfId="637" priority="50" stopIfTrue="1" operator="lessThan">
      <formula>0</formula>
    </cfRule>
  </conditionalFormatting>
  <conditionalFormatting sqref="N20:Q194">
    <cfRule type="expression" dxfId="636" priority="51" stopIfTrue="1">
      <formula>OR($AW20=0,$AV20=1,$AG20=99,$AJ$2=$AF$5)</formula>
    </cfRule>
  </conditionalFormatting>
  <conditionalFormatting sqref="M20:M194">
    <cfRule type="expression" dxfId="635" priority="52" stopIfTrue="1">
      <formula>OR($AJ$2=$AF$5,$AW20=0,$AV20=1,$AG20=99)</formula>
    </cfRule>
    <cfRule type="cellIs" dxfId="634" priority="53" stopIfTrue="1" operator="lessThan">
      <formula>0</formula>
    </cfRule>
    <cfRule type="expression" dxfId="633" priority="54" stopIfTrue="1">
      <formula>($D19=$D20)</formula>
    </cfRule>
  </conditionalFormatting>
  <conditionalFormatting sqref="BM20:BN194">
    <cfRule type="cellIs" dxfId="632" priority="55" stopIfTrue="1" operator="notEqual">
      <formula>1</formula>
    </cfRule>
  </conditionalFormatting>
  <conditionalFormatting sqref="L35:L194">
    <cfRule type="expression" dxfId="631" priority="56" stopIfTrue="1">
      <formula>OR($AJ$2=$AF$5,$AW35=0,$AV35=1,$AG35=99)</formula>
    </cfRule>
    <cfRule type="expression" dxfId="630" priority="57" stopIfTrue="1">
      <formula>AND(ISNUMBER(L35),OR(AND(L35&lt;K34,B35&gt;1),K35&gt;L35,$BN35&lt;&gt;1))</formula>
    </cfRule>
  </conditionalFormatting>
  <conditionalFormatting sqref="K35:K194">
    <cfRule type="expression" dxfId="629" priority="58" stopIfTrue="1">
      <formula>OR($AJ$2=$AF$5,$AW35=0,$AV35=1,$AG35=99)</formula>
    </cfRule>
    <cfRule type="expression" dxfId="628" priority="59" stopIfTrue="1">
      <formula>AND(ISNUMBER(K35),OR(K35&lt;L34,K35&gt;L35,$BM35&lt;&gt;1))</formula>
    </cfRule>
  </conditionalFormatting>
  <conditionalFormatting sqref="B13:B15">
    <cfRule type="expression" dxfId="627" priority="60" stopIfTrue="1">
      <formula>AND($AJ$2=$AF$5,$X$16=$X$13)</formula>
    </cfRule>
  </conditionalFormatting>
  <conditionalFormatting sqref="D21:D194">
    <cfRule type="expression" dxfId="626" priority="61" stopIfTrue="1">
      <formula>OR($G21=$G20,$D21=$D20)</formula>
    </cfRule>
    <cfRule type="expression" dxfId="625" priority="62" stopIfTrue="1">
      <formula>AND($G21&lt;&gt;"- -",$G21&lt;&gt;$Y21)</formula>
    </cfRule>
    <cfRule type="expression" dxfId="624" priority="63" stopIfTrue="1">
      <formula>($AI21=1)</formula>
    </cfRule>
  </conditionalFormatting>
  <conditionalFormatting sqref="E21:G194">
    <cfRule type="expression" dxfId="623" priority="64" stopIfTrue="1">
      <formula>OR($G21=$G20,$D21=$D20)</formula>
    </cfRule>
    <cfRule type="expression" dxfId="622" priority="65" stopIfTrue="1">
      <formula>AND($G21&lt;&gt;"- -",$G21&lt;&gt;$Y21)</formula>
    </cfRule>
    <cfRule type="expression" dxfId="621" priority="66" stopIfTrue="1">
      <formula>($AI21+$AX21&gt;0)</formula>
    </cfRule>
  </conditionalFormatting>
  <conditionalFormatting sqref="L20:L34">
    <cfRule type="expression" dxfId="620" priority="67" stopIfTrue="1">
      <formula>OR($AJ$2=$AF$5,$AW20=0,$AV20=1,$AG20=99)</formula>
    </cfRule>
    <cfRule type="expression" dxfId="619" priority="68" stopIfTrue="1">
      <formula>AND(ISNUMBER(L20),OR(AND(L20&lt;K19,B20&gt;1),K20&gt;L20))</formula>
    </cfRule>
  </conditionalFormatting>
  <conditionalFormatting sqref="K20:K34">
    <cfRule type="expression" dxfId="618" priority="69" stopIfTrue="1">
      <formula>OR($AJ$2=$AF$5,$AW20=0,$AV20=1,$AG20=99)</formula>
    </cfRule>
    <cfRule type="expression" dxfId="617" priority="70" stopIfTrue="1">
      <formula>AND(ISNUMBER(K20),ISNUMBER(L20),OR(K20&lt;L19,K20&gt;L20))</formula>
    </cfRule>
  </conditionalFormatting>
  <conditionalFormatting sqref="C9:J9">
    <cfRule type="expression" dxfId="616" priority="71" stopIfTrue="1">
      <formula>AND(ISNUMBER(C$9),ISNUMBER(C10),(C$9&gt;C$10))</formula>
    </cfRule>
  </conditionalFormatting>
  <conditionalFormatting sqref="E8:F8">
    <cfRule type="expression" dxfId="615" priority="72" stopIfTrue="1">
      <formula>(BJ$13&gt;0)</formula>
    </cfRule>
    <cfRule type="expression" dxfId="614" priority="73" stopIfTrue="1">
      <formula>AND(ISNUMBER(E$9),ISNUMBER(E10),(E$9&gt;E$10))</formula>
    </cfRule>
  </conditionalFormatting>
  <conditionalFormatting sqref="G8:J8">
    <cfRule type="expression" dxfId="613" priority="74" stopIfTrue="1">
      <formula>(BK$13&gt;0)</formula>
    </cfRule>
    <cfRule type="expression" dxfId="612" priority="75" stopIfTrue="1">
      <formula>AND(ISNUMBER(G$9),ISNUMBER(G10),(G$9&gt;G$10))</formula>
    </cfRule>
  </conditionalFormatting>
  <conditionalFormatting sqref="H6:I7">
    <cfRule type="expression" dxfId="611" priority="76" stopIfTrue="1">
      <formula>AND(ISNUMBER($H$7),$H$7&lt;$I$7)</formula>
    </cfRule>
  </conditionalFormatting>
  <conditionalFormatting sqref="C10:J10">
    <cfRule type="expression" dxfId="610"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C:\Users\ABLACK~1\AppData\Local\Temp\notesF3B52A\[pwc-electronic-car-log-2016-02-en.xlsx]05</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05</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May,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5</v>
      </c>
      <c r="AE6" s="204" t="str">
        <f ca="1">TEXT(DATE($AE$7,$AD$6,1),"Mmmm, YYYY")</f>
        <v>May, 2016</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42490</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May,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May</v>
      </c>
      <c r="V18" s="652" t="str">
        <f ca="1">AE6</f>
        <v>May,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May</v>
      </c>
      <c r="V19" s="652" t="str">
        <f ca="1">U19&amp;" "&amp;Year_four_digits</f>
        <v>May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Sun. May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May</v>
      </c>
      <c r="V20" s="179"/>
      <c r="W20" s="179"/>
      <c r="X20" s="430">
        <f ca="1">$AE$8+D20</f>
        <v>42491</v>
      </c>
      <c r="Y20" s="568" t="str">
        <f ca="1">IF(Y14="f",T20&amp;". "&amp;" "&amp;R20&amp;" "&amp;U20&amp;" "&amp;$AE$7,T20&amp;". "&amp;U20&amp;" "&amp;R20&amp;", "&amp;$AE$7)</f>
        <v>Sun. May 1, 2016</v>
      </c>
      <c r="Z20" s="431">
        <f t="shared" ref="Z20:Z83" ca="1" si="4">MIN(R20,$AF$5)</f>
        <v>1</v>
      </c>
      <c r="AA20" s="432">
        <f t="shared" ref="AA20:AA83" ca="1" si="5">$AD$6</f>
        <v>5</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May</v>
      </c>
      <c r="V21" s="184"/>
      <c r="W21" s="179"/>
      <c r="X21" s="430">
        <f ca="1">$AE$8+D21</f>
        <v>42490</v>
      </c>
      <c r="Y21" s="568" t="str">
        <f t="shared" ref="Y21:Y84" ca="1" si="14">IF(Y15="f",T21&amp;". "&amp;" "&amp;R21&amp;" "&amp;U21&amp;" "&amp;$AE$7,T21&amp;". "&amp;U21&amp;" "&amp;R21&amp;", "&amp;$AE$7)</f>
        <v>Sat. May , 2016</v>
      </c>
      <c r="Z21" s="431">
        <f t="shared" ca="1" si="4"/>
        <v>31</v>
      </c>
      <c r="AA21" s="432">
        <f t="shared" ca="1" si="5"/>
        <v>5</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May</v>
      </c>
      <c r="V22" s="184"/>
      <c r="W22" s="179"/>
      <c r="X22" s="430">
        <f t="shared" ref="X22:X85" ca="1" si="17">$AE$8+D22</f>
        <v>42490</v>
      </c>
      <c r="Y22" s="568" t="str">
        <f t="shared" ca="1" si="14"/>
        <v>Sat. May , 2016</v>
      </c>
      <c r="Z22" s="431">
        <f t="shared" ca="1" si="4"/>
        <v>31</v>
      </c>
      <c r="AA22" s="432">
        <f t="shared" ca="1" si="5"/>
        <v>5</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May</v>
      </c>
      <c r="V23" s="184"/>
      <c r="W23" s="179"/>
      <c r="X23" s="430">
        <f t="shared" ca="1" si="17"/>
        <v>42490</v>
      </c>
      <c r="Y23" s="568" t="str">
        <f t="shared" ca="1" si="14"/>
        <v>Sat. May , 2016</v>
      </c>
      <c r="Z23" s="431">
        <f t="shared" ca="1" si="4"/>
        <v>31</v>
      </c>
      <c r="AA23" s="432">
        <f t="shared" ca="1" si="5"/>
        <v>5</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May</v>
      </c>
      <c r="V24" s="184"/>
      <c r="W24" s="179"/>
      <c r="X24" s="430">
        <f t="shared" ca="1" si="17"/>
        <v>42490</v>
      </c>
      <c r="Y24" s="568" t="str">
        <f t="shared" ca="1" si="14"/>
        <v>Sat. May , 2016</v>
      </c>
      <c r="Z24" s="431">
        <f t="shared" ca="1" si="4"/>
        <v>31</v>
      </c>
      <c r="AA24" s="432">
        <f t="shared" ca="1" si="5"/>
        <v>5</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May</v>
      </c>
      <c r="V25" s="184"/>
      <c r="W25" s="179"/>
      <c r="X25" s="430">
        <f t="shared" ca="1" si="17"/>
        <v>42490</v>
      </c>
      <c r="Y25" s="568" t="str">
        <f t="shared" ca="1" si="14"/>
        <v>Sat. May , 2016</v>
      </c>
      <c r="Z25" s="431">
        <f t="shared" ca="1" si="4"/>
        <v>31</v>
      </c>
      <c r="AA25" s="432">
        <f t="shared" ca="1" si="5"/>
        <v>5</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May</v>
      </c>
      <c r="V26" s="184"/>
      <c r="W26" s="179"/>
      <c r="X26" s="430">
        <f t="shared" ca="1" si="17"/>
        <v>42490</v>
      </c>
      <c r="Y26" s="568" t="str">
        <f t="shared" ca="1" si="14"/>
        <v>Sat. May , 2016</v>
      </c>
      <c r="Z26" s="431">
        <f t="shared" ca="1" si="4"/>
        <v>31</v>
      </c>
      <c r="AA26" s="432">
        <f t="shared" ca="1" si="5"/>
        <v>5</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May</v>
      </c>
      <c r="V27" s="184"/>
      <c r="W27" s="179"/>
      <c r="X27" s="430">
        <f t="shared" ca="1" si="17"/>
        <v>42490</v>
      </c>
      <c r="Y27" s="568" t="str">
        <f t="shared" ca="1" si="14"/>
        <v>Sat. May , 2016</v>
      </c>
      <c r="Z27" s="431">
        <f t="shared" ca="1" si="4"/>
        <v>31</v>
      </c>
      <c r="AA27" s="432">
        <f t="shared" ca="1" si="5"/>
        <v>5</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May</v>
      </c>
      <c r="V28" s="184"/>
      <c r="W28" s="179"/>
      <c r="X28" s="430">
        <f t="shared" ca="1" si="17"/>
        <v>42490</v>
      </c>
      <c r="Y28" s="568" t="str">
        <f t="shared" ca="1" si="14"/>
        <v>Sat. May , 2016</v>
      </c>
      <c r="Z28" s="431">
        <f t="shared" ca="1" si="4"/>
        <v>31</v>
      </c>
      <c r="AA28" s="432">
        <f t="shared" ca="1" si="5"/>
        <v>5</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May</v>
      </c>
      <c r="V29" s="184"/>
      <c r="W29" s="179"/>
      <c r="X29" s="430">
        <f t="shared" ca="1" si="17"/>
        <v>42490</v>
      </c>
      <c r="Y29" s="568" t="str">
        <f t="shared" ca="1" si="14"/>
        <v>Sat. May , 2016</v>
      </c>
      <c r="Z29" s="431">
        <f t="shared" ca="1" si="4"/>
        <v>31</v>
      </c>
      <c r="AA29" s="432">
        <f t="shared" ca="1" si="5"/>
        <v>5</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May</v>
      </c>
      <c r="V30" s="184"/>
      <c r="W30" s="179"/>
      <c r="X30" s="430">
        <f t="shared" ca="1" si="17"/>
        <v>42490</v>
      </c>
      <c r="Y30" s="568" t="str">
        <f t="shared" ca="1" si="14"/>
        <v>Sat. May , 2016</v>
      </c>
      <c r="Z30" s="431">
        <f t="shared" ca="1" si="4"/>
        <v>31</v>
      </c>
      <c r="AA30" s="432">
        <f t="shared" ca="1" si="5"/>
        <v>5</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May</v>
      </c>
      <c r="V31" s="184"/>
      <c r="W31" s="179"/>
      <c r="X31" s="430">
        <f t="shared" ca="1" si="17"/>
        <v>42490</v>
      </c>
      <c r="Y31" s="568" t="str">
        <f t="shared" ca="1" si="14"/>
        <v>Sat. May , 2016</v>
      </c>
      <c r="Z31" s="431">
        <f t="shared" ca="1" si="4"/>
        <v>31</v>
      </c>
      <c r="AA31" s="432">
        <f t="shared" ca="1" si="5"/>
        <v>5</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May</v>
      </c>
      <c r="V32" s="184"/>
      <c r="W32" s="179"/>
      <c r="X32" s="430">
        <f t="shared" ca="1" si="17"/>
        <v>42490</v>
      </c>
      <c r="Y32" s="568" t="str">
        <f t="shared" ca="1" si="14"/>
        <v>Sat. May , 2016</v>
      </c>
      <c r="Z32" s="431">
        <f t="shared" ca="1" si="4"/>
        <v>31</v>
      </c>
      <c r="AA32" s="432">
        <f t="shared" ca="1" si="5"/>
        <v>5</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May</v>
      </c>
      <c r="V33" s="184"/>
      <c r="W33" s="179"/>
      <c r="X33" s="430">
        <f t="shared" ca="1" si="17"/>
        <v>42490</v>
      </c>
      <c r="Y33" s="568" t="str">
        <f t="shared" ca="1" si="14"/>
        <v>Sat. May , 2016</v>
      </c>
      <c r="Z33" s="431">
        <f t="shared" ca="1" si="4"/>
        <v>31</v>
      </c>
      <c r="AA33" s="432">
        <f t="shared" ca="1" si="5"/>
        <v>5</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May</v>
      </c>
      <c r="V34" s="184"/>
      <c r="W34" s="179"/>
      <c r="X34" s="430">
        <f t="shared" ca="1" si="17"/>
        <v>42490</v>
      </c>
      <c r="Y34" s="568" t="str">
        <f t="shared" ca="1" si="14"/>
        <v>Sat. May , 2016</v>
      </c>
      <c r="Z34" s="431">
        <f t="shared" ca="1" si="4"/>
        <v>31</v>
      </c>
      <c r="AA34" s="432">
        <f t="shared" ca="1" si="5"/>
        <v>5</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May</v>
      </c>
      <c r="V35" s="184"/>
      <c r="W35" s="179"/>
      <c r="X35" s="430">
        <f t="shared" ca="1" si="17"/>
        <v>42490</v>
      </c>
      <c r="Y35" s="568" t="str">
        <f t="shared" ca="1" si="14"/>
        <v>Sat. May , 2016</v>
      </c>
      <c r="Z35" s="431">
        <f t="shared" ca="1" si="4"/>
        <v>31</v>
      </c>
      <c r="AA35" s="432">
        <f t="shared" ca="1" si="5"/>
        <v>5</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May</v>
      </c>
      <c r="V36" s="184"/>
      <c r="W36" s="179"/>
      <c r="X36" s="430">
        <f t="shared" ca="1" si="17"/>
        <v>42490</v>
      </c>
      <c r="Y36" s="568" t="str">
        <f t="shared" ca="1" si="14"/>
        <v>Sat. May , 2016</v>
      </c>
      <c r="Z36" s="431">
        <f t="shared" ca="1" si="4"/>
        <v>31</v>
      </c>
      <c r="AA36" s="432">
        <f t="shared" ca="1" si="5"/>
        <v>5</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May</v>
      </c>
      <c r="V37" s="184"/>
      <c r="W37" s="179"/>
      <c r="X37" s="430">
        <f t="shared" ca="1" si="17"/>
        <v>42490</v>
      </c>
      <c r="Y37" s="568" t="str">
        <f t="shared" ca="1" si="14"/>
        <v>Sat. May , 2016</v>
      </c>
      <c r="Z37" s="431">
        <f t="shared" ca="1" si="4"/>
        <v>31</v>
      </c>
      <c r="AA37" s="432">
        <f t="shared" ca="1" si="5"/>
        <v>5</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May</v>
      </c>
      <c r="V38" s="184"/>
      <c r="W38" s="179"/>
      <c r="X38" s="430">
        <f t="shared" ca="1" si="17"/>
        <v>42490</v>
      </c>
      <c r="Y38" s="568" t="str">
        <f t="shared" ca="1" si="14"/>
        <v>Sat. May , 2016</v>
      </c>
      <c r="Z38" s="431">
        <f t="shared" ca="1" si="4"/>
        <v>31</v>
      </c>
      <c r="AA38" s="432">
        <f t="shared" ca="1" si="5"/>
        <v>5</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May</v>
      </c>
      <c r="V39" s="184"/>
      <c r="W39" s="179"/>
      <c r="X39" s="430">
        <f t="shared" ca="1" si="17"/>
        <v>42490</v>
      </c>
      <c r="Y39" s="568" t="str">
        <f t="shared" ca="1" si="14"/>
        <v>Sat. May , 2016</v>
      </c>
      <c r="Z39" s="431">
        <f t="shared" ca="1" si="4"/>
        <v>31</v>
      </c>
      <c r="AA39" s="432">
        <f t="shared" ca="1" si="5"/>
        <v>5</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May</v>
      </c>
      <c r="V40" s="184"/>
      <c r="W40" s="179"/>
      <c r="X40" s="430">
        <f t="shared" ca="1" si="17"/>
        <v>42490</v>
      </c>
      <c r="Y40" s="568" t="str">
        <f t="shared" ca="1" si="14"/>
        <v>Sat. May , 2016</v>
      </c>
      <c r="Z40" s="431">
        <f t="shared" ca="1" si="4"/>
        <v>31</v>
      </c>
      <c r="AA40" s="432">
        <f t="shared" ca="1" si="5"/>
        <v>5</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May</v>
      </c>
      <c r="V41" s="184"/>
      <c r="W41" s="179"/>
      <c r="X41" s="430">
        <f t="shared" ca="1" si="17"/>
        <v>42490</v>
      </c>
      <c r="Y41" s="568" t="str">
        <f t="shared" ca="1" si="14"/>
        <v>Sat. May , 2016</v>
      </c>
      <c r="Z41" s="431">
        <f t="shared" ca="1" si="4"/>
        <v>31</v>
      </c>
      <c r="AA41" s="432">
        <f t="shared" ca="1" si="5"/>
        <v>5</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May</v>
      </c>
      <c r="V42" s="184"/>
      <c r="W42" s="179"/>
      <c r="X42" s="430">
        <f t="shared" ca="1" si="17"/>
        <v>42490</v>
      </c>
      <c r="Y42" s="568" t="str">
        <f t="shared" ca="1" si="14"/>
        <v>Sat. May , 2016</v>
      </c>
      <c r="Z42" s="431">
        <f t="shared" ca="1" si="4"/>
        <v>31</v>
      </c>
      <c r="AA42" s="432">
        <f t="shared" ca="1" si="5"/>
        <v>5</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May</v>
      </c>
      <c r="V43" s="184"/>
      <c r="W43" s="179"/>
      <c r="X43" s="430">
        <f t="shared" ca="1" si="17"/>
        <v>42490</v>
      </c>
      <c r="Y43" s="568" t="str">
        <f t="shared" ca="1" si="14"/>
        <v>Sat. May , 2016</v>
      </c>
      <c r="Z43" s="431">
        <f t="shared" ca="1" si="4"/>
        <v>31</v>
      </c>
      <c r="AA43" s="432">
        <f t="shared" ca="1" si="5"/>
        <v>5</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May</v>
      </c>
      <c r="V44" s="184"/>
      <c r="W44" s="179"/>
      <c r="X44" s="430">
        <f t="shared" ca="1" si="17"/>
        <v>42490</v>
      </c>
      <c r="Y44" s="568" t="str">
        <f t="shared" ca="1" si="14"/>
        <v>Sat. May , 2016</v>
      </c>
      <c r="Z44" s="431">
        <f t="shared" ca="1" si="4"/>
        <v>31</v>
      </c>
      <c r="AA44" s="432">
        <f t="shared" ca="1" si="5"/>
        <v>5</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May</v>
      </c>
      <c r="V45" s="184"/>
      <c r="W45" s="179"/>
      <c r="X45" s="430">
        <f t="shared" ca="1" si="17"/>
        <v>42490</v>
      </c>
      <c r="Y45" s="568" t="str">
        <f t="shared" ca="1" si="14"/>
        <v>Sat. May , 2016</v>
      </c>
      <c r="Z45" s="431">
        <f t="shared" ca="1" si="4"/>
        <v>31</v>
      </c>
      <c r="AA45" s="432">
        <f t="shared" ca="1" si="5"/>
        <v>5</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May</v>
      </c>
      <c r="V46" s="184"/>
      <c r="W46" s="179"/>
      <c r="X46" s="430">
        <f t="shared" ca="1" si="17"/>
        <v>42490</v>
      </c>
      <c r="Y46" s="568" t="str">
        <f t="shared" ca="1" si="14"/>
        <v>Sat. May , 2016</v>
      </c>
      <c r="Z46" s="431">
        <f t="shared" ca="1" si="4"/>
        <v>31</v>
      </c>
      <c r="AA46" s="432">
        <f t="shared" ca="1" si="5"/>
        <v>5</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May</v>
      </c>
      <c r="V47" s="184"/>
      <c r="W47" s="179"/>
      <c r="X47" s="430">
        <f t="shared" ca="1" si="17"/>
        <v>42490</v>
      </c>
      <c r="Y47" s="568" t="str">
        <f t="shared" ca="1" si="14"/>
        <v>Sat. May , 2016</v>
      </c>
      <c r="Z47" s="431">
        <f t="shared" ca="1" si="4"/>
        <v>31</v>
      </c>
      <c r="AA47" s="432">
        <f t="shared" ca="1" si="5"/>
        <v>5</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May</v>
      </c>
      <c r="V48" s="184"/>
      <c r="W48" s="179"/>
      <c r="X48" s="430">
        <f t="shared" ca="1" si="17"/>
        <v>42490</v>
      </c>
      <c r="Y48" s="568" t="str">
        <f t="shared" ca="1" si="14"/>
        <v>Sat. May , 2016</v>
      </c>
      <c r="Z48" s="431">
        <f t="shared" ca="1" si="4"/>
        <v>31</v>
      </c>
      <c r="AA48" s="432">
        <f t="shared" ca="1" si="5"/>
        <v>5</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May</v>
      </c>
      <c r="V49" s="184"/>
      <c r="W49" s="179"/>
      <c r="X49" s="430">
        <f t="shared" ca="1" si="17"/>
        <v>42490</v>
      </c>
      <c r="Y49" s="568" t="str">
        <f t="shared" ca="1" si="14"/>
        <v>Sat. May , 2016</v>
      </c>
      <c r="Z49" s="431">
        <f t="shared" ca="1" si="4"/>
        <v>31</v>
      </c>
      <c r="AA49" s="432">
        <f t="shared" ca="1" si="5"/>
        <v>5</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May</v>
      </c>
      <c r="V50" s="184"/>
      <c r="W50" s="179"/>
      <c r="X50" s="430">
        <f t="shared" ca="1" si="17"/>
        <v>42490</v>
      </c>
      <c r="Y50" s="568" t="str">
        <f t="shared" ca="1" si="14"/>
        <v>Sat. May , 2016</v>
      </c>
      <c r="Z50" s="431">
        <f t="shared" ca="1" si="4"/>
        <v>31</v>
      </c>
      <c r="AA50" s="432">
        <f t="shared" ca="1" si="5"/>
        <v>5</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May</v>
      </c>
      <c r="V51" s="184"/>
      <c r="W51" s="179"/>
      <c r="X51" s="430">
        <f t="shared" ca="1" si="17"/>
        <v>42490</v>
      </c>
      <c r="Y51" s="568" t="str">
        <f t="shared" ca="1" si="14"/>
        <v>Sat. May , 2016</v>
      </c>
      <c r="Z51" s="431">
        <f t="shared" ca="1" si="4"/>
        <v>31</v>
      </c>
      <c r="AA51" s="432">
        <f t="shared" ca="1" si="5"/>
        <v>5</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May</v>
      </c>
      <c r="V52" s="184"/>
      <c r="W52" s="179"/>
      <c r="X52" s="430">
        <f t="shared" ca="1" si="17"/>
        <v>42490</v>
      </c>
      <c r="Y52" s="568" t="str">
        <f t="shared" ca="1" si="14"/>
        <v>Sat. May , 2016</v>
      </c>
      <c r="Z52" s="431">
        <f t="shared" ca="1" si="4"/>
        <v>31</v>
      </c>
      <c r="AA52" s="432">
        <f t="shared" ca="1" si="5"/>
        <v>5</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May</v>
      </c>
      <c r="V53" s="184"/>
      <c r="W53" s="179"/>
      <c r="X53" s="430">
        <f t="shared" ca="1" si="17"/>
        <v>42490</v>
      </c>
      <c r="Y53" s="568" t="str">
        <f t="shared" ca="1" si="14"/>
        <v>Sat. May , 2016</v>
      </c>
      <c r="Z53" s="431">
        <f t="shared" ca="1" si="4"/>
        <v>31</v>
      </c>
      <c r="AA53" s="432">
        <f t="shared" ca="1" si="5"/>
        <v>5</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May</v>
      </c>
      <c r="V54" s="184"/>
      <c r="W54" s="179"/>
      <c r="X54" s="430">
        <f t="shared" ca="1" si="17"/>
        <v>42490</v>
      </c>
      <c r="Y54" s="568" t="str">
        <f t="shared" ca="1" si="14"/>
        <v>Sat. May , 2016</v>
      </c>
      <c r="Z54" s="431">
        <f t="shared" ca="1" si="4"/>
        <v>31</v>
      </c>
      <c r="AA54" s="432">
        <f t="shared" ca="1" si="5"/>
        <v>5</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May</v>
      </c>
      <c r="V55" s="184"/>
      <c r="W55" s="179"/>
      <c r="X55" s="430">
        <f t="shared" ca="1" si="17"/>
        <v>42490</v>
      </c>
      <c r="Y55" s="568" t="str">
        <f t="shared" ca="1" si="14"/>
        <v>Sat. May , 2016</v>
      </c>
      <c r="Z55" s="431">
        <f t="shared" ca="1" si="4"/>
        <v>31</v>
      </c>
      <c r="AA55" s="432">
        <f t="shared" ca="1" si="5"/>
        <v>5</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May</v>
      </c>
      <c r="V56" s="184"/>
      <c r="W56" s="179"/>
      <c r="X56" s="430">
        <f t="shared" ca="1" si="17"/>
        <v>42490</v>
      </c>
      <c r="Y56" s="568" t="str">
        <f t="shared" ca="1" si="14"/>
        <v>Sat. May , 2016</v>
      </c>
      <c r="Z56" s="431">
        <f t="shared" ca="1" si="4"/>
        <v>31</v>
      </c>
      <c r="AA56" s="432">
        <f t="shared" ca="1" si="5"/>
        <v>5</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May</v>
      </c>
      <c r="V57" s="184"/>
      <c r="W57" s="179"/>
      <c r="X57" s="430">
        <f t="shared" ca="1" si="17"/>
        <v>42490</v>
      </c>
      <c r="Y57" s="568" t="str">
        <f t="shared" ca="1" si="14"/>
        <v>Sat. May , 2016</v>
      </c>
      <c r="Z57" s="431">
        <f t="shared" ca="1" si="4"/>
        <v>31</v>
      </c>
      <c r="AA57" s="432">
        <f t="shared" ca="1" si="5"/>
        <v>5</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May</v>
      </c>
      <c r="V58" s="184"/>
      <c r="W58" s="179"/>
      <c r="X58" s="430">
        <f t="shared" ca="1" si="17"/>
        <v>42490</v>
      </c>
      <c r="Y58" s="568" t="str">
        <f t="shared" ca="1" si="14"/>
        <v>Sat. May , 2016</v>
      </c>
      <c r="Z58" s="431">
        <f t="shared" ca="1" si="4"/>
        <v>31</v>
      </c>
      <c r="AA58" s="432">
        <f t="shared" ca="1" si="5"/>
        <v>5</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May</v>
      </c>
      <c r="V59" s="184"/>
      <c r="W59" s="179"/>
      <c r="X59" s="430">
        <f t="shared" ca="1" si="17"/>
        <v>42490</v>
      </c>
      <c r="Y59" s="568" t="str">
        <f t="shared" ca="1" si="14"/>
        <v>Sat. May , 2016</v>
      </c>
      <c r="Z59" s="431">
        <f t="shared" ca="1" si="4"/>
        <v>31</v>
      </c>
      <c r="AA59" s="432">
        <f t="shared" ca="1" si="5"/>
        <v>5</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May</v>
      </c>
      <c r="V60" s="184"/>
      <c r="W60" s="179"/>
      <c r="X60" s="430">
        <f t="shared" ca="1" si="17"/>
        <v>42490</v>
      </c>
      <c r="Y60" s="568" t="str">
        <f t="shared" ca="1" si="14"/>
        <v>Sat. May , 2016</v>
      </c>
      <c r="Z60" s="431">
        <f t="shared" ca="1" si="4"/>
        <v>31</v>
      </c>
      <c r="AA60" s="432">
        <f t="shared" ca="1" si="5"/>
        <v>5</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May</v>
      </c>
      <c r="V61" s="184"/>
      <c r="W61" s="179"/>
      <c r="X61" s="430">
        <f t="shared" ca="1" si="17"/>
        <v>42490</v>
      </c>
      <c r="Y61" s="568" t="str">
        <f t="shared" ca="1" si="14"/>
        <v>Sat. May , 2016</v>
      </c>
      <c r="Z61" s="431">
        <f t="shared" ca="1" si="4"/>
        <v>31</v>
      </c>
      <c r="AA61" s="432">
        <f t="shared" ca="1" si="5"/>
        <v>5</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May</v>
      </c>
      <c r="V62" s="184"/>
      <c r="W62" s="179"/>
      <c r="X62" s="430">
        <f t="shared" ca="1" si="17"/>
        <v>42490</v>
      </c>
      <c r="Y62" s="568" t="str">
        <f t="shared" ca="1" si="14"/>
        <v>Sat. May , 2016</v>
      </c>
      <c r="Z62" s="431">
        <f t="shared" ca="1" si="4"/>
        <v>31</v>
      </c>
      <c r="AA62" s="432">
        <f t="shared" ca="1" si="5"/>
        <v>5</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May</v>
      </c>
      <c r="V63" s="184"/>
      <c r="W63" s="179"/>
      <c r="X63" s="430">
        <f t="shared" ca="1" si="17"/>
        <v>42490</v>
      </c>
      <c r="Y63" s="568" t="str">
        <f t="shared" ca="1" si="14"/>
        <v>Sat. May , 2016</v>
      </c>
      <c r="Z63" s="431">
        <f t="shared" ca="1" si="4"/>
        <v>31</v>
      </c>
      <c r="AA63" s="432">
        <f t="shared" ca="1" si="5"/>
        <v>5</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May</v>
      </c>
      <c r="V64" s="184"/>
      <c r="W64" s="179"/>
      <c r="X64" s="430">
        <f t="shared" ca="1" si="17"/>
        <v>42490</v>
      </c>
      <c r="Y64" s="568" t="str">
        <f t="shared" ca="1" si="14"/>
        <v>Sat. May , 2016</v>
      </c>
      <c r="Z64" s="431">
        <f t="shared" ca="1" si="4"/>
        <v>31</v>
      </c>
      <c r="AA64" s="432">
        <f t="shared" ca="1" si="5"/>
        <v>5</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May</v>
      </c>
      <c r="V65" s="184"/>
      <c r="W65" s="179"/>
      <c r="X65" s="430">
        <f t="shared" ca="1" si="17"/>
        <v>42490</v>
      </c>
      <c r="Y65" s="568" t="str">
        <f t="shared" ca="1" si="14"/>
        <v>Sat. May , 2016</v>
      </c>
      <c r="Z65" s="431">
        <f t="shared" ca="1" si="4"/>
        <v>31</v>
      </c>
      <c r="AA65" s="432">
        <f t="shared" ca="1" si="5"/>
        <v>5</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May</v>
      </c>
      <c r="V66" s="184"/>
      <c r="W66" s="179"/>
      <c r="X66" s="430">
        <f t="shared" ca="1" si="17"/>
        <v>42490</v>
      </c>
      <c r="Y66" s="568" t="str">
        <f t="shared" ca="1" si="14"/>
        <v>Sat. May , 2016</v>
      </c>
      <c r="Z66" s="431">
        <f t="shared" ca="1" si="4"/>
        <v>31</v>
      </c>
      <c r="AA66" s="432">
        <f t="shared" ca="1" si="5"/>
        <v>5</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May</v>
      </c>
      <c r="V67" s="184"/>
      <c r="W67" s="179"/>
      <c r="X67" s="430">
        <f t="shared" ca="1" si="17"/>
        <v>42490</v>
      </c>
      <c r="Y67" s="568" t="str">
        <f t="shared" ca="1" si="14"/>
        <v>Sat. May , 2016</v>
      </c>
      <c r="Z67" s="431">
        <f t="shared" ca="1" si="4"/>
        <v>31</v>
      </c>
      <c r="AA67" s="432">
        <f t="shared" ca="1" si="5"/>
        <v>5</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May</v>
      </c>
      <c r="V68" s="184"/>
      <c r="W68" s="179"/>
      <c r="X68" s="430">
        <f t="shared" ca="1" si="17"/>
        <v>42490</v>
      </c>
      <c r="Y68" s="568" t="str">
        <f t="shared" ca="1" si="14"/>
        <v>Sat. May , 2016</v>
      </c>
      <c r="Z68" s="431">
        <f t="shared" ca="1" si="4"/>
        <v>31</v>
      </c>
      <c r="AA68" s="432">
        <f t="shared" ca="1" si="5"/>
        <v>5</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May</v>
      </c>
      <c r="V69" s="184"/>
      <c r="W69" s="179"/>
      <c r="X69" s="430">
        <f t="shared" ca="1" si="17"/>
        <v>42490</v>
      </c>
      <c r="Y69" s="568" t="str">
        <f t="shared" ca="1" si="14"/>
        <v>Sat. May , 2016</v>
      </c>
      <c r="Z69" s="431">
        <f t="shared" ca="1" si="4"/>
        <v>31</v>
      </c>
      <c r="AA69" s="432">
        <f t="shared" ca="1" si="5"/>
        <v>5</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May</v>
      </c>
      <c r="V70" s="184"/>
      <c r="W70" s="179"/>
      <c r="X70" s="430">
        <f t="shared" ca="1" si="17"/>
        <v>42490</v>
      </c>
      <c r="Y70" s="568" t="str">
        <f t="shared" ca="1" si="14"/>
        <v>Sat. May , 2016</v>
      </c>
      <c r="Z70" s="431">
        <f t="shared" ca="1" si="4"/>
        <v>31</v>
      </c>
      <c r="AA70" s="432">
        <f t="shared" ca="1" si="5"/>
        <v>5</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May</v>
      </c>
      <c r="V71" s="184"/>
      <c r="W71" s="179"/>
      <c r="X71" s="430">
        <f t="shared" ca="1" si="17"/>
        <v>42490</v>
      </c>
      <c r="Y71" s="568" t="str">
        <f t="shared" ca="1" si="14"/>
        <v>Sat. May , 2016</v>
      </c>
      <c r="Z71" s="431">
        <f t="shared" ca="1" si="4"/>
        <v>31</v>
      </c>
      <c r="AA71" s="432">
        <f t="shared" ca="1" si="5"/>
        <v>5</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May</v>
      </c>
      <c r="V72" s="184"/>
      <c r="W72" s="179"/>
      <c r="X72" s="430">
        <f t="shared" ca="1" si="17"/>
        <v>42490</v>
      </c>
      <c r="Y72" s="568" t="str">
        <f t="shared" ca="1" si="14"/>
        <v>Sat. May , 2016</v>
      </c>
      <c r="Z72" s="431">
        <f t="shared" ca="1" si="4"/>
        <v>31</v>
      </c>
      <c r="AA72" s="432">
        <f t="shared" ca="1" si="5"/>
        <v>5</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May</v>
      </c>
      <c r="V73" s="184"/>
      <c r="W73" s="179"/>
      <c r="X73" s="430">
        <f t="shared" ca="1" si="17"/>
        <v>42490</v>
      </c>
      <c r="Y73" s="568" t="str">
        <f t="shared" ca="1" si="14"/>
        <v>Sat. May , 2016</v>
      </c>
      <c r="Z73" s="431">
        <f t="shared" ca="1" si="4"/>
        <v>31</v>
      </c>
      <c r="AA73" s="432">
        <f t="shared" ca="1" si="5"/>
        <v>5</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May</v>
      </c>
      <c r="V74" s="184"/>
      <c r="W74" s="179"/>
      <c r="X74" s="430">
        <f t="shared" ca="1" si="17"/>
        <v>42490</v>
      </c>
      <c r="Y74" s="568" t="str">
        <f t="shared" ca="1" si="14"/>
        <v>Sat. May , 2016</v>
      </c>
      <c r="Z74" s="431">
        <f t="shared" ca="1" si="4"/>
        <v>31</v>
      </c>
      <c r="AA74" s="432">
        <f t="shared" ca="1" si="5"/>
        <v>5</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May</v>
      </c>
      <c r="V75" s="184"/>
      <c r="W75" s="179"/>
      <c r="X75" s="430">
        <f t="shared" ca="1" si="17"/>
        <v>42490</v>
      </c>
      <c r="Y75" s="568" t="str">
        <f t="shared" ca="1" si="14"/>
        <v>Sat. May , 2016</v>
      </c>
      <c r="Z75" s="431">
        <f t="shared" ca="1" si="4"/>
        <v>31</v>
      </c>
      <c r="AA75" s="432">
        <f t="shared" ca="1" si="5"/>
        <v>5</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May</v>
      </c>
      <c r="V76" s="184"/>
      <c r="W76" s="179"/>
      <c r="X76" s="430">
        <f t="shared" ca="1" si="17"/>
        <v>42490</v>
      </c>
      <c r="Y76" s="568" t="str">
        <f t="shared" ca="1" si="14"/>
        <v>Sat. May , 2016</v>
      </c>
      <c r="Z76" s="431">
        <f t="shared" ca="1" si="4"/>
        <v>31</v>
      </c>
      <c r="AA76" s="432">
        <f t="shared" ca="1" si="5"/>
        <v>5</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May</v>
      </c>
      <c r="V77" s="184"/>
      <c r="W77" s="179"/>
      <c r="X77" s="430">
        <f t="shared" ca="1" si="17"/>
        <v>42490</v>
      </c>
      <c r="Y77" s="568" t="str">
        <f t="shared" ca="1" si="14"/>
        <v>Sat. May , 2016</v>
      </c>
      <c r="Z77" s="431">
        <f t="shared" ca="1" si="4"/>
        <v>31</v>
      </c>
      <c r="AA77" s="432">
        <f t="shared" ca="1" si="5"/>
        <v>5</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May</v>
      </c>
      <c r="V78" s="184"/>
      <c r="W78" s="179"/>
      <c r="X78" s="430">
        <f t="shared" ca="1" si="17"/>
        <v>42490</v>
      </c>
      <c r="Y78" s="568" t="str">
        <f t="shared" ca="1" si="14"/>
        <v>Sat. May , 2016</v>
      </c>
      <c r="Z78" s="431">
        <f t="shared" ca="1" si="4"/>
        <v>31</v>
      </c>
      <c r="AA78" s="432">
        <f t="shared" ca="1" si="5"/>
        <v>5</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May</v>
      </c>
      <c r="V79" s="184"/>
      <c r="W79" s="179"/>
      <c r="X79" s="430">
        <f t="shared" ca="1" si="17"/>
        <v>42490</v>
      </c>
      <c r="Y79" s="568" t="str">
        <f t="shared" ca="1" si="14"/>
        <v>Sat. May , 2016</v>
      </c>
      <c r="Z79" s="431">
        <f t="shared" ca="1" si="4"/>
        <v>31</v>
      </c>
      <c r="AA79" s="432">
        <f t="shared" ca="1" si="5"/>
        <v>5</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May</v>
      </c>
      <c r="V80" s="184"/>
      <c r="W80" s="179"/>
      <c r="X80" s="430">
        <f t="shared" ca="1" si="17"/>
        <v>42490</v>
      </c>
      <c r="Y80" s="568" t="str">
        <f t="shared" ca="1" si="14"/>
        <v>Sat. May , 2016</v>
      </c>
      <c r="Z80" s="431">
        <f t="shared" ca="1" si="4"/>
        <v>31</v>
      </c>
      <c r="AA80" s="432">
        <f t="shared" ca="1" si="5"/>
        <v>5</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May</v>
      </c>
      <c r="V81" s="184"/>
      <c r="W81" s="179"/>
      <c r="X81" s="430">
        <f t="shared" ca="1" si="17"/>
        <v>42490</v>
      </c>
      <c r="Y81" s="568" t="str">
        <f t="shared" ca="1" si="14"/>
        <v>Sat. May , 2016</v>
      </c>
      <c r="Z81" s="431">
        <f t="shared" ca="1" si="4"/>
        <v>31</v>
      </c>
      <c r="AA81" s="432">
        <f t="shared" ca="1" si="5"/>
        <v>5</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May</v>
      </c>
      <c r="V82" s="184"/>
      <c r="W82" s="179"/>
      <c r="X82" s="430">
        <f t="shared" ca="1" si="17"/>
        <v>42490</v>
      </c>
      <c r="Y82" s="568" t="str">
        <f t="shared" ca="1" si="14"/>
        <v>Sat. May , 2016</v>
      </c>
      <c r="Z82" s="431">
        <f t="shared" ca="1" si="4"/>
        <v>31</v>
      </c>
      <c r="AA82" s="432">
        <f t="shared" ca="1" si="5"/>
        <v>5</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May</v>
      </c>
      <c r="V83" s="184"/>
      <c r="W83" s="179"/>
      <c r="X83" s="430">
        <f t="shared" ca="1" si="17"/>
        <v>42490</v>
      </c>
      <c r="Y83" s="568" t="str">
        <f t="shared" ca="1" si="14"/>
        <v>Sat. May , 2016</v>
      </c>
      <c r="Z83" s="431">
        <f t="shared" ca="1" si="4"/>
        <v>31</v>
      </c>
      <c r="AA83" s="432">
        <f t="shared" ca="1" si="5"/>
        <v>5</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May</v>
      </c>
      <c r="V84" s="184"/>
      <c r="W84" s="179"/>
      <c r="X84" s="430">
        <f t="shared" ca="1" si="17"/>
        <v>42490</v>
      </c>
      <c r="Y84" s="568" t="str">
        <f t="shared" ca="1" si="14"/>
        <v>Sat. May , 2016</v>
      </c>
      <c r="Z84" s="431">
        <f t="shared" ref="Z84:Z147" ca="1" si="24">MIN(R84,$AF$5)</f>
        <v>31</v>
      </c>
      <c r="AA84" s="432">
        <f t="shared" ref="AA84:AA147" ca="1" si="25">$AD$6</f>
        <v>5</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May</v>
      </c>
      <c r="V85" s="184"/>
      <c r="W85" s="179"/>
      <c r="X85" s="430">
        <f t="shared" ca="1" si="17"/>
        <v>42490</v>
      </c>
      <c r="Y85" s="568" t="str">
        <f t="shared" ref="Y85:Y148" ca="1" si="33">IF(Y79="f",T85&amp;". "&amp;" "&amp;R85&amp;" "&amp;U85&amp;" "&amp;$AE$7,T85&amp;". "&amp;U85&amp;" "&amp;R85&amp;", "&amp;$AE$7)</f>
        <v>Sat. May , 2016</v>
      </c>
      <c r="Z85" s="431">
        <f t="shared" ca="1" si="24"/>
        <v>31</v>
      </c>
      <c r="AA85" s="432">
        <f t="shared" ca="1" si="25"/>
        <v>5</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May</v>
      </c>
      <c r="V86" s="184"/>
      <c r="W86" s="179"/>
      <c r="X86" s="430">
        <f t="shared" ref="X86:X149" ca="1" si="36">$AE$8+D86</f>
        <v>42490</v>
      </c>
      <c r="Y86" s="568" t="str">
        <f t="shared" ca="1" si="33"/>
        <v>Sat. May , 2016</v>
      </c>
      <c r="Z86" s="431">
        <f t="shared" ca="1" si="24"/>
        <v>31</v>
      </c>
      <c r="AA86" s="432">
        <f t="shared" ca="1" si="25"/>
        <v>5</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May</v>
      </c>
      <c r="V87" s="184"/>
      <c r="W87" s="179"/>
      <c r="X87" s="430">
        <f t="shared" ca="1" si="36"/>
        <v>42490</v>
      </c>
      <c r="Y87" s="568" t="str">
        <f t="shared" ca="1" si="33"/>
        <v>Sat. May , 2016</v>
      </c>
      <c r="Z87" s="431">
        <f t="shared" ca="1" si="24"/>
        <v>31</v>
      </c>
      <c r="AA87" s="432">
        <f t="shared" ca="1" si="25"/>
        <v>5</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May</v>
      </c>
      <c r="V88" s="184"/>
      <c r="W88" s="179"/>
      <c r="X88" s="430">
        <f t="shared" ca="1" si="36"/>
        <v>42490</v>
      </c>
      <c r="Y88" s="568" t="str">
        <f t="shared" ca="1" si="33"/>
        <v>Sat. May , 2016</v>
      </c>
      <c r="Z88" s="431">
        <f t="shared" ca="1" si="24"/>
        <v>31</v>
      </c>
      <c r="AA88" s="432">
        <f t="shared" ca="1" si="25"/>
        <v>5</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May</v>
      </c>
      <c r="V89" s="184"/>
      <c r="W89" s="179"/>
      <c r="X89" s="430">
        <f t="shared" ca="1" si="36"/>
        <v>42490</v>
      </c>
      <c r="Y89" s="568" t="str">
        <f t="shared" ca="1" si="33"/>
        <v>Sat. May , 2016</v>
      </c>
      <c r="Z89" s="431">
        <f t="shared" ca="1" si="24"/>
        <v>31</v>
      </c>
      <c r="AA89" s="432">
        <f t="shared" ca="1" si="25"/>
        <v>5</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May</v>
      </c>
      <c r="V90" s="184"/>
      <c r="W90" s="179"/>
      <c r="X90" s="430">
        <f t="shared" ca="1" si="36"/>
        <v>42490</v>
      </c>
      <c r="Y90" s="568" t="str">
        <f t="shared" ca="1" si="33"/>
        <v>Sat. May , 2016</v>
      </c>
      <c r="Z90" s="431">
        <f t="shared" ca="1" si="24"/>
        <v>31</v>
      </c>
      <c r="AA90" s="432">
        <f t="shared" ca="1" si="25"/>
        <v>5</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May</v>
      </c>
      <c r="V91" s="184"/>
      <c r="W91" s="179"/>
      <c r="X91" s="430">
        <f t="shared" ca="1" si="36"/>
        <v>42490</v>
      </c>
      <c r="Y91" s="568" t="str">
        <f t="shared" ca="1" si="33"/>
        <v>Sat. May , 2016</v>
      </c>
      <c r="Z91" s="431">
        <f t="shared" ca="1" si="24"/>
        <v>31</v>
      </c>
      <c r="AA91" s="432">
        <f t="shared" ca="1" si="25"/>
        <v>5</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May</v>
      </c>
      <c r="V92" s="184"/>
      <c r="W92" s="179"/>
      <c r="X92" s="430">
        <f t="shared" ca="1" si="36"/>
        <v>42490</v>
      </c>
      <c r="Y92" s="568" t="str">
        <f t="shared" ca="1" si="33"/>
        <v>Sat. May , 2016</v>
      </c>
      <c r="Z92" s="431">
        <f t="shared" ca="1" si="24"/>
        <v>31</v>
      </c>
      <c r="AA92" s="432">
        <f t="shared" ca="1" si="25"/>
        <v>5</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May</v>
      </c>
      <c r="V93" s="184"/>
      <c r="W93" s="179"/>
      <c r="X93" s="430">
        <f t="shared" ca="1" si="36"/>
        <v>42490</v>
      </c>
      <c r="Y93" s="568" t="str">
        <f t="shared" ca="1" si="33"/>
        <v>Sat. May , 2016</v>
      </c>
      <c r="Z93" s="431">
        <f t="shared" ca="1" si="24"/>
        <v>31</v>
      </c>
      <c r="AA93" s="432">
        <f t="shared" ca="1" si="25"/>
        <v>5</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May</v>
      </c>
      <c r="V94" s="184"/>
      <c r="W94" s="179"/>
      <c r="X94" s="430">
        <f t="shared" ca="1" si="36"/>
        <v>42490</v>
      </c>
      <c r="Y94" s="568" t="str">
        <f t="shared" ca="1" si="33"/>
        <v>Sat. May , 2016</v>
      </c>
      <c r="Z94" s="431">
        <f t="shared" ca="1" si="24"/>
        <v>31</v>
      </c>
      <c r="AA94" s="432">
        <f t="shared" ca="1" si="25"/>
        <v>5</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May</v>
      </c>
      <c r="V95" s="184"/>
      <c r="W95" s="179"/>
      <c r="X95" s="430">
        <f t="shared" ca="1" si="36"/>
        <v>42490</v>
      </c>
      <c r="Y95" s="568" t="str">
        <f t="shared" ca="1" si="33"/>
        <v>Sat. May , 2016</v>
      </c>
      <c r="Z95" s="431">
        <f t="shared" ca="1" si="24"/>
        <v>31</v>
      </c>
      <c r="AA95" s="432">
        <f t="shared" ca="1" si="25"/>
        <v>5</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May</v>
      </c>
      <c r="V96" s="184"/>
      <c r="W96" s="179"/>
      <c r="X96" s="430">
        <f t="shared" ca="1" si="36"/>
        <v>42490</v>
      </c>
      <c r="Y96" s="568" t="str">
        <f t="shared" ca="1" si="33"/>
        <v>Sat. May , 2016</v>
      </c>
      <c r="Z96" s="431">
        <f t="shared" ca="1" si="24"/>
        <v>31</v>
      </c>
      <c r="AA96" s="432">
        <f t="shared" ca="1" si="25"/>
        <v>5</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May</v>
      </c>
      <c r="V97" s="184"/>
      <c r="W97" s="179"/>
      <c r="X97" s="430">
        <f t="shared" ca="1" si="36"/>
        <v>42490</v>
      </c>
      <c r="Y97" s="568" t="str">
        <f t="shared" ca="1" si="33"/>
        <v>Sat. May , 2016</v>
      </c>
      <c r="Z97" s="431">
        <f t="shared" ca="1" si="24"/>
        <v>31</v>
      </c>
      <c r="AA97" s="432">
        <f t="shared" ca="1" si="25"/>
        <v>5</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May</v>
      </c>
      <c r="V98" s="184"/>
      <c r="W98" s="179"/>
      <c r="X98" s="430">
        <f t="shared" ca="1" si="36"/>
        <v>42490</v>
      </c>
      <c r="Y98" s="568" t="str">
        <f t="shared" ca="1" si="33"/>
        <v>Sat. May , 2016</v>
      </c>
      <c r="Z98" s="431">
        <f t="shared" ca="1" si="24"/>
        <v>31</v>
      </c>
      <c r="AA98" s="432">
        <f t="shared" ca="1" si="25"/>
        <v>5</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May</v>
      </c>
      <c r="V99" s="184"/>
      <c r="W99" s="179"/>
      <c r="X99" s="430">
        <f t="shared" ca="1" si="36"/>
        <v>42490</v>
      </c>
      <c r="Y99" s="568" t="str">
        <f t="shared" ca="1" si="33"/>
        <v>Sat. May , 2016</v>
      </c>
      <c r="Z99" s="431">
        <f t="shared" ca="1" si="24"/>
        <v>31</v>
      </c>
      <c r="AA99" s="432">
        <f t="shared" ca="1" si="25"/>
        <v>5</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May</v>
      </c>
      <c r="V100" s="184"/>
      <c r="W100" s="179"/>
      <c r="X100" s="430">
        <f t="shared" ca="1" si="36"/>
        <v>42490</v>
      </c>
      <c r="Y100" s="568" t="str">
        <f t="shared" ca="1" si="33"/>
        <v>Sat. May , 2016</v>
      </c>
      <c r="Z100" s="431">
        <f t="shared" ca="1" si="24"/>
        <v>31</v>
      </c>
      <c r="AA100" s="432">
        <f t="shared" ca="1" si="25"/>
        <v>5</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May</v>
      </c>
      <c r="V101" s="184"/>
      <c r="W101" s="179"/>
      <c r="X101" s="430">
        <f t="shared" ca="1" si="36"/>
        <v>42490</v>
      </c>
      <c r="Y101" s="568" t="str">
        <f t="shared" ca="1" si="33"/>
        <v>Sat. May , 2016</v>
      </c>
      <c r="Z101" s="431">
        <f t="shared" ca="1" si="24"/>
        <v>31</v>
      </c>
      <c r="AA101" s="432">
        <f t="shared" ca="1" si="25"/>
        <v>5</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May</v>
      </c>
      <c r="V102" s="184"/>
      <c r="W102" s="179"/>
      <c r="X102" s="430">
        <f t="shared" ca="1" si="36"/>
        <v>42490</v>
      </c>
      <c r="Y102" s="568" t="str">
        <f t="shared" ca="1" si="33"/>
        <v>Sat. May , 2016</v>
      </c>
      <c r="Z102" s="431">
        <f t="shared" ca="1" si="24"/>
        <v>31</v>
      </c>
      <c r="AA102" s="432">
        <f t="shared" ca="1" si="25"/>
        <v>5</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May</v>
      </c>
      <c r="V103" s="184"/>
      <c r="W103" s="179"/>
      <c r="X103" s="430">
        <f t="shared" ca="1" si="36"/>
        <v>42490</v>
      </c>
      <c r="Y103" s="568" t="str">
        <f t="shared" ca="1" si="33"/>
        <v>Sat. May , 2016</v>
      </c>
      <c r="Z103" s="431">
        <f t="shared" ca="1" si="24"/>
        <v>31</v>
      </c>
      <c r="AA103" s="432">
        <f t="shared" ca="1" si="25"/>
        <v>5</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May</v>
      </c>
      <c r="V104" s="184"/>
      <c r="W104" s="179"/>
      <c r="X104" s="430">
        <f t="shared" ca="1" si="36"/>
        <v>42490</v>
      </c>
      <c r="Y104" s="568" t="str">
        <f t="shared" ca="1" si="33"/>
        <v>Sat. May , 2016</v>
      </c>
      <c r="Z104" s="431">
        <f t="shared" ca="1" si="24"/>
        <v>31</v>
      </c>
      <c r="AA104" s="432">
        <f t="shared" ca="1" si="25"/>
        <v>5</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May</v>
      </c>
      <c r="V105" s="184"/>
      <c r="W105" s="179"/>
      <c r="X105" s="430">
        <f t="shared" ca="1" si="36"/>
        <v>42490</v>
      </c>
      <c r="Y105" s="568" t="str">
        <f t="shared" ca="1" si="33"/>
        <v>Sat. May , 2016</v>
      </c>
      <c r="Z105" s="431">
        <f t="shared" ca="1" si="24"/>
        <v>31</v>
      </c>
      <c r="AA105" s="432">
        <f t="shared" ca="1" si="25"/>
        <v>5</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May</v>
      </c>
      <c r="V106" s="184"/>
      <c r="W106" s="179"/>
      <c r="X106" s="430">
        <f t="shared" ca="1" si="36"/>
        <v>42490</v>
      </c>
      <c r="Y106" s="568" t="str">
        <f t="shared" ca="1" si="33"/>
        <v>Sat. May , 2016</v>
      </c>
      <c r="Z106" s="431">
        <f t="shared" ca="1" si="24"/>
        <v>31</v>
      </c>
      <c r="AA106" s="432">
        <f t="shared" ca="1" si="25"/>
        <v>5</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May</v>
      </c>
      <c r="V107" s="184"/>
      <c r="W107" s="179"/>
      <c r="X107" s="430">
        <f t="shared" ca="1" si="36"/>
        <v>42490</v>
      </c>
      <c r="Y107" s="568" t="str">
        <f t="shared" ca="1" si="33"/>
        <v>Sat. May , 2016</v>
      </c>
      <c r="Z107" s="431">
        <f t="shared" ca="1" si="24"/>
        <v>31</v>
      </c>
      <c r="AA107" s="432">
        <f t="shared" ca="1" si="25"/>
        <v>5</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May</v>
      </c>
      <c r="V108" s="184"/>
      <c r="W108" s="179"/>
      <c r="X108" s="430">
        <f t="shared" ca="1" si="36"/>
        <v>42490</v>
      </c>
      <c r="Y108" s="568" t="str">
        <f t="shared" ca="1" si="33"/>
        <v>Sat. May , 2016</v>
      </c>
      <c r="Z108" s="431">
        <f t="shared" ca="1" si="24"/>
        <v>31</v>
      </c>
      <c r="AA108" s="432">
        <f t="shared" ca="1" si="25"/>
        <v>5</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May</v>
      </c>
      <c r="V109" s="184"/>
      <c r="W109" s="179"/>
      <c r="X109" s="430">
        <f t="shared" ca="1" si="36"/>
        <v>42490</v>
      </c>
      <c r="Y109" s="568" t="str">
        <f t="shared" ca="1" si="33"/>
        <v>Sat. May , 2016</v>
      </c>
      <c r="Z109" s="431">
        <f t="shared" ca="1" si="24"/>
        <v>31</v>
      </c>
      <c r="AA109" s="432">
        <f t="shared" ca="1" si="25"/>
        <v>5</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May</v>
      </c>
      <c r="V110" s="184"/>
      <c r="W110" s="179"/>
      <c r="X110" s="430">
        <f t="shared" ca="1" si="36"/>
        <v>42490</v>
      </c>
      <c r="Y110" s="568" t="str">
        <f t="shared" ca="1" si="33"/>
        <v>Sat. May , 2016</v>
      </c>
      <c r="Z110" s="431">
        <f t="shared" ca="1" si="24"/>
        <v>31</v>
      </c>
      <c r="AA110" s="432">
        <f t="shared" ca="1" si="25"/>
        <v>5</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May</v>
      </c>
      <c r="V111" s="184"/>
      <c r="W111" s="179"/>
      <c r="X111" s="430">
        <f t="shared" ca="1" si="36"/>
        <v>42490</v>
      </c>
      <c r="Y111" s="568" t="str">
        <f t="shared" ca="1" si="33"/>
        <v>Sat. May , 2016</v>
      </c>
      <c r="Z111" s="431">
        <f t="shared" ca="1" si="24"/>
        <v>31</v>
      </c>
      <c r="AA111" s="432">
        <f t="shared" ca="1" si="25"/>
        <v>5</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May</v>
      </c>
      <c r="V112" s="184"/>
      <c r="W112" s="179"/>
      <c r="X112" s="430">
        <f t="shared" ca="1" si="36"/>
        <v>42490</v>
      </c>
      <c r="Y112" s="568" t="str">
        <f t="shared" ca="1" si="33"/>
        <v>Sat. May , 2016</v>
      </c>
      <c r="Z112" s="431">
        <f t="shared" ca="1" si="24"/>
        <v>31</v>
      </c>
      <c r="AA112" s="432">
        <f t="shared" ca="1" si="25"/>
        <v>5</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May</v>
      </c>
      <c r="V113" s="184"/>
      <c r="W113" s="179"/>
      <c r="X113" s="430">
        <f t="shared" ca="1" si="36"/>
        <v>42490</v>
      </c>
      <c r="Y113" s="568" t="str">
        <f t="shared" ca="1" si="33"/>
        <v>Sat. May , 2016</v>
      </c>
      <c r="Z113" s="431">
        <f t="shared" ca="1" si="24"/>
        <v>31</v>
      </c>
      <c r="AA113" s="432">
        <f t="shared" ca="1" si="25"/>
        <v>5</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May</v>
      </c>
      <c r="V114" s="184"/>
      <c r="W114" s="179"/>
      <c r="X114" s="430">
        <f t="shared" ca="1" si="36"/>
        <v>42490</v>
      </c>
      <c r="Y114" s="568" t="str">
        <f t="shared" ca="1" si="33"/>
        <v>Sat. May , 2016</v>
      </c>
      <c r="Z114" s="431">
        <f t="shared" ca="1" si="24"/>
        <v>31</v>
      </c>
      <c r="AA114" s="432">
        <f t="shared" ca="1" si="25"/>
        <v>5</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May</v>
      </c>
      <c r="V115" s="184"/>
      <c r="W115" s="179"/>
      <c r="X115" s="430">
        <f t="shared" ca="1" si="36"/>
        <v>42490</v>
      </c>
      <c r="Y115" s="568" t="str">
        <f t="shared" ca="1" si="33"/>
        <v>Sat. May , 2016</v>
      </c>
      <c r="Z115" s="431">
        <f t="shared" ca="1" si="24"/>
        <v>31</v>
      </c>
      <c r="AA115" s="432">
        <f t="shared" ca="1" si="25"/>
        <v>5</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May</v>
      </c>
      <c r="V116" s="184"/>
      <c r="W116" s="179"/>
      <c r="X116" s="430">
        <f t="shared" ca="1" si="36"/>
        <v>42490</v>
      </c>
      <c r="Y116" s="568" t="str">
        <f t="shared" ca="1" si="33"/>
        <v>Sat. May , 2016</v>
      </c>
      <c r="Z116" s="431">
        <f t="shared" ca="1" si="24"/>
        <v>31</v>
      </c>
      <c r="AA116" s="432">
        <f t="shared" ca="1" si="25"/>
        <v>5</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May</v>
      </c>
      <c r="V117" s="184"/>
      <c r="W117" s="179"/>
      <c r="X117" s="430">
        <f t="shared" ca="1" si="36"/>
        <v>42490</v>
      </c>
      <c r="Y117" s="568" t="str">
        <f t="shared" ca="1" si="33"/>
        <v>Sat. May , 2016</v>
      </c>
      <c r="Z117" s="431">
        <f t="shared" ca="1" si="24"/>
        <v>31</v>
      </c>
      <c r="AA117" s="432">
        <f t="shared" ca="1" si="25"/>
        <v>5</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May</v>
      </c>
      <c r="V118" s="184"/>
      <c r="W118" s="179"/>
      <c r="X118" s="430">
        <f t="shared" ca="1" si="36"/>
        <v>42490</v>
      </c>
      <c r="Y118" s="568" t="str">
        <f t="shared" ca="1" si="33"/>
        <v>Sat. May , 2016</v>
      </c>
      <c r="Z118" s="431">
        <f t="shared" ca="1" si="24"/>
        <v>31</v>
      </c>
      <c r="AA118" s="432">
        <f t="shared" ca="1" si="25"/>
        <v>5</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May</v>
      </c>
      <c r="V119" s="184"/>
      <c r="W119" s="179"/>
      <c r="X119" s="430">
        <f t="shared" ca="1" si="36"/>
        <v>42490</v>
      </c>
      <c r="Y119" s="568" t="str">
        <f t="shared" ca="1" si="33"/>
        <v>Sat. May , 2016</v>
      </c>
      <c r="Z119" s="431">
        <f t="shared" ca="1" si="24"/>
        <v>31</v>
      </c>
      <c r="AA119" s="432">
        <f t="shared" ca="1" si="25"/>
        <v>5</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May</v>
      </c>
      <c r="V120" s="184"/>
      <c r="W120" s="179"/>
      <c r="X120" s="430">
        <f t="shared" ca="1" si="36"/>
        <v>42490</v>
      </c>
      <c r="Y120" s="568" t="str">
        <f t="shared" ca="1" si="33"/>
        <v>Sat. May , 2016</v>
      </c>
      <c r="Z120" s="431">
        <f t="shared" ca="1" si="24"/>
        <v>31</v>
      </c>
      <c r="AA120" s="432">
        <f t="shared" ca="1" si="25"/>
        <v>5</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May</v>
      </c>
      <c r="V121" s="184"/>
      <c r="W121" s="179"/>
      <c r="X121" s="430">
        <f t="shared" ca="1" si="36"/>
        <v>42490</v>
      </c>
      <c r="Y121" s="568" t="str">
        <f t="shared" ca="1" si="33"/>
        <v>Sat. May , 2016</v>
      </c>
      <c r="Z121" s="431">
        <f t="shared" ca="1" si="24"/>
        <v>31</v>
      </c>
      <c r="AA121" s="432">
        <f t="shared" ca="1" si="25"/>
        <v>5</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May</v>
      </c>
      <c r="V122" s="184"/>
      <c r="W122" s="179"/>
      <c r="X122" s="430">
        <f t="shared" ca="1" si="36"/>
        <v>42490</v>
      </c>
      <c r="Y122" s="568" t="str">
        <f t="shared" ca="1" si="33"/>
        <v>Sat. May , 2016</v>
      </c>
      <c r="Z122" s="431">
        <f t="shared" ca="1" si="24"/>
        <v>31</v>
      </c>
      <c r="AA122" s="432">
        <f t="shared" ca="1" si="25"/>
        <v>5</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May</v>
      </c>
      <c r="V123" s="184"/>
      <c r="W123" s="179"/>
      <c r="X123" s="430">
        <f t="shared" ca="1" si="36"/>
        <v>42490</v>
      </c>
      <c r="Y123" s="568" t="str">
        <f t="shared" ca="1" si="33"/>
        <v>Sat. May , 2016</v>
      </c>
      <c r="Z123" s="431">
        <f t="shared" ca="1" si="24"/>
        <v>31</v>
      </c>
      <c r="AA123" s="432">
        <f t="shared" ca="1" si="25"/>
        <v>5</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May</v>
      </c>
      <c r="V124" s="184"/>
      <c r="W124" s="179"/>
      <c r="X124" s="430">
        <f t="shared" ca="1" si="36"/>
        <v>42490</v>
      </c>
      <c r="Y124" s="568" t="str">
        <f t="shared" ca="1" si="33"/>
        <v>Sat. May , 2016</v>
      </c>
      <c r="Z124" s="431">
        <f t="shared" ca="1" si="24"/>
        <v>31</v>
      </c>
      <c r="AA124" s="432">
        <f t="shared" ca="1" si="25"/>
        <v>5</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May</v>
      </c>
      <c r="V125" s="184"/>
      <c r="W125" s="179"/>
      <c r="X125" s="430">
        <f t="shared" ca="1" si="36"/>
        <v>42490</v>
      </c>
      <c r="Y125" s="568" t="str">
        <f t="shared" ca="1" si="33"/>
        <v>Sat. May , 2016</v>
      </c>
      <c r="Z125" s="431">
        <f t="shared" ca="1" si="24"/>
        <v>31</v>
      </c>
      <c r="AA125" s="432">
        <f t="shared" ca="1" si="25"/>
        <v>5</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May</v>
      </c>
      <c r="V126" s="184"/>
      <c r="W126" s="179"/>
      <c r="X126" s="430">
        <f t="shared" ca="1" si="36"/>
        <v>42490</v>
      </c>
      <c r="Y126" s="568" t="str">
        <f t="shared" ca="1" si="33"/>
        <v>Sat. May , 2016</v>
      </c>
      <c r="Z126" s="431">
        <f t="shared" ca="1" si="24"/>
        <v>31</v>
      </c>
      <c r="AA126" s="432">
        <f t="shared" ca="1" si="25"/>
        <v>5</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May</v>
      </c>
      <c r="V127" s="184"/>
      <c r="W127" s="179"/>
      <c r="X127" s="430">
        <f t="shared" ca="1" si="36"/>
        <v>42490</v>
      </c>
      <c r="Y127" s="568" t="str">
        <f t="shared" ca="1" si="33"/>
        <v>Sat. May , 2016</v>
      </c>
      <c r="Z127" s="431">
        <f t="shared" ca="1" si="24"/>
        <v>31</v>
      </c>
      <c r="AA127" s="432">
        <f t="shared" ca="1" si="25"/>
        <v>5</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May</v>
      </c>
      <c r="V128" s="184"/>
      <c r="W128" s="179"/>
      <c r="X128" s="430">
        <f t="shared" ca="1" si="36"/>
        <v>42490</v>
      </c>
      <c r="Y128" s="568" t="str">
        <f t="shared" ca="1" si="33"/>
        <v>Sat. May , 2016</v>
      </c>
      <c r="Z128" s="431">
        <f t="shared" ca="1" si="24"/>
        <v>31</v>
      </c>
      <c r="AA128" s="432">
        <f t="shared" ca="1" si="25"/>
        <v>5</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May</v>
      </c>
      <c r="V129" s="184"/>
      <c r="W129" s="179"/>
      <c r="X129" s="430">
        <f t="shared" ca="1" si="36"/>
        <v>42490</v>
      </c>
      <c r="Y129" s="568" t="str">
        <f t="shared" ca="1" si="33"/>
        <v>Sat. May , 2016</v>
      </c>
      <c r="Z129" s="431">
        <f t="shared" ca="1" si="24"/>
        <v>31</v>
      </c>
      <c r="AA129" s="432">
        <f t="shared" ca="1" si="25"/>
        <v>5</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May</v>
      </c>
      <c r="V130" s="184"/>
      <c r="W130" s="179"/>
      <c r="X130" s="430">
        <f t="shared" ca="1" si="36"/>
        <v>42490</v>
      </c>
      <c r="Y130" s="568" t="str">
        <f t="shared" ca="1" si="33"/>
        <v>Sat. May , 2016</v>
      </c>
      <c r="Z130" s="431">
        <f t="shared" ca="1" si="24"/>
        <v>31</v>
      </c>
      <c r="AA130" s="432">
        <f t="shared" ca="1" si="25"/>
        <v>5</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May</v>
      </c>
      <c r="V131" s="184"/>
      <c r="W131" s="179"/>
      <c r="X131" s="430">
        <f t="shared" ca="1" si="36"/>
        <v>42490</v>
      </c>
      <c r="Y131" s="568" t="str">
        <f t="shared" ca="1" si="33"/>
        <v>Sat. May , 2016</v>
      </c>
      <c r="Z131" s="431">
        <f t="shared" ca="1" si="24"/>
        <v>31</v>
      </c>
      <c r="AA131" s="432">
        <f t="shared" ca="1" si="25"/>
        <v>5</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May</v>
      </c>
      <c r="V132" s="184"/>
      <c r="W132" s="179"/>
      <c r="X132" s="430">
        <f t="shared" ca="1" si="36"/>
        <v>42490</v>
      </c>
      <c r="Y132" s="568" t="str">
        <f t="shared" ca="1" si="33"/>
        <v>Sat. May , 2016</v>
      </c>
      <c r="Z132" s="431">
        <f t="shared" ca="1" si="24"/>
        <v>31</v>
      </c>
      <c r="AA132" s="432">
        <f t="shared" ca="1" si="25"/>
        <v>5</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May</v>
      </c>
      <c r="V133" s="184"/>
      <c r="W133" s="179"/>
      <c r="X133" s="430">
        <f t="shared" ca="1" si="36"/>
        <v>42490</v>
      </c>
      <c r="Y133" s="568" t="str">
        <f t="shared" ca="1" si="33"/>
        <v>Sat. May , 2016</v>
      </c>
      <c r="Z133" s="431">
        <f t="shared" ca="1" si="24"/>
        <v>31</v>
      </c>
      <c r="AA133" s="432">
        <f t="shared" ca="1" si="25"/>
        <v>5</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May</v>
      </c>
      <c r="V134" s="184"/>
      <c r="W134" s="179"/>
      <c r="X134" s="430">
        <f t="shared" ca="1" si="36"/>
        <v>42490</v>
      </c>
      <c r="Y134" s="568" t="str">
        <f t="shared" ca="1" si="33"/>
        <v>Sat. May , 2016</v>
      </c>
      <c r="Z134" s="431">
        <f t="shared" ca="1" si="24"/>
        <v>31</v>
      </c>
      <c r="AA134" s="432">
        <f t="shared" ca="1" si="25"/>
        <v>5</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May</v>
      </c>
      <c r="V135" s="184"/>
      <c r="W135" s="179"/>
      <c r="X135" s="430">
        <f t="shared" ca="1" si="36"/>
        <v>42490</v>
      </c>
      <c r="Y135" s="568" t="str">
        <f t="shared" ca="1" si="33"/>
        <v>Sat. May , 2016</v>
      </c>
      <c r="Z135" s="431">
        <f t="shared" ca="1" si="24"/>
        <v>31</v>
      </c>
      <c r="AA135" s="432">
        <f t="shared" ca="1" si="25"/>
        <v>5</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May</v>
      </c>
      <c r="V136" s="184"/>
      <c r="W136" s="179"/>
      <c r="X136" s="430">
        <f t="shared" ca="1" si="36"/>
        <v>42490</v>
      </c>
      <c r="Y136" s="568" t="str">
        <f t="shared" ca="1" si="33"/>
        <v>Sat. May , 2016</v>
      </c>
      <c r="Z136" s="431">
        <f t="shared" ca="1" si="24"/>
        <v>31</v>
      </c>
      <c r="AA136" s="432">
        <f t="shared" ca="1" si="25"/>
        <v>5</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May</v>
      </c>
      <c r="V137" s="184"/>
      <c r="W137" s="179"/>
      <c r="X137" s="430">
        <f t="shared" ca="1" si="36"/>
        <v>42490</v>
      </c>
      <c r="Y137" s="568" t="str">
        <f t="shared" ca="1" si="33"/>
        <v>Sat. May , 2016</v>
      </c>
      <c r="Z137" s="431">
        <f t="shared" ca="1" si="24"/>
        <v>31</v>
      </c>
      <c r="AA137" s="432">
        <f t="shared" ca="1" si="25"/>
        <v>5</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May</v>
      </c>
      <c r="V138" s="184"/>
      <c r="W138" s="179"/>
      <c r="X138" s="430">
        <f t="shared" ca="1" si="36"/>
        <v>42490</v>
      </c>
      <c r="Y138" s="568" t="str">
        <f t="shared" ca="1" si="33"/>
        <v>Sat. May , 2016</v>
      </c>
      <c r="Z138" s="431">
        <f t="shared" ca="1" si="24"/>
        <v>31</v>
      </c>
      <c r="AA138" s="432">
        <f t="shared" ca="1" si="25"/>
        <v>5</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May</v>
      </c>
      <c r="V139" s="184"/>
      <c r="W139" s="179"/>
      <c r="X139" s="430">
        <f t="shared" ca="1" si="36"/>
        <v>42490</v>
      </c>
      <c r="Y139" s="568" t="str">
        <f t="shared" ca="1" si="33"/>
        <v>Sat. May , 2016</v>
      </c>
      <c r="Z139" s="431">
        <f t="shared" ca="1" si="24"/>
        <v>31</v>
      </c>
      <c r="AA139" s="432">
        <f t="shared" ca="1" si="25"/>
        <v>5</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May</v>
      </c>
      <c r="V140" s="184"/>
      <c r="W140" s="179"/>
      <c r="X140" s="430">
        <f t="shared" ca="1" si="36"/>
        <v>42490</v>
      </c>
      <c r="Y140" s="568" t="str">
        <f t="shared" ca="1" si="33"/>
        <v>Sat. May , 2016</v>
      </c>
      <c r="Z140" s="431">
        <f t="shared" ca="1" si="24"/>
        <v>31</v>
      </c>
      <c r="AA140" s="432">
        <f t="shared" ca="1" si="25"/>
        <v>5</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May</v>
      </c>
      <c r="V141" s="184"/>
      <c r="W141" s="179"/>
      <c r="X141" s="430">
        <f t="shared" ca="1" si="36"/>
        <v>42490</v>
      </c>
      <c r="Y141" s="568" t="str">
        <f t="shared" ca="1" si="33"/>
        <v>Sat. May , 2016</v>
      </c>
      <c r="Z141" s="431">
        <f t="shared" ca="1" si="24"/>
        <v>31</v>
      </c>
      <c r="AA141" s="432">
        <f t="shared" ca="1" si="25"/>
        <v>5</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May</v>
      </c>
      <c r="V142" s="184"/>
      <c r="W142" s="179"/>
      <c r="X142" s="430">
        <f t="shared" ca="1" si="36"/>
        <v>42490</v>
      </c>
      <c r="Y142" s="568" t="str">
        <f t="shared" ca="1" si="33"/>
        <v>Sat. May , 2016</v>
      </c>
      <c r="Z142" s="431">
        <f t="shared" ca="1" si="24"/>
        <v>31</v>
      </c>
      <c r="AA142" s="432">
        <f t="shared" ca="1" si="25"/>
        <v>5</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May</v>
      </c>
      <c r="V143" s="184"/>
      <c r="W143" s="179"/>
      <c r="X143" s="430">
        <f t="shared" ca="1" si="36"/>
        <v>42490</v>
      </c>
      <c r="Y143" s="568" t="str">
        <f t="shared" ca="1" si="33"/>
        <v>Sat. May , 2016</v>
      </c>
      <c r="Z143" s="431">
        <f t="shared" ca="1" si="24"/>
        <v>31</v>
      </c>
      <c r="AA143" s="432">
        <f t="shared" ca="1" si="25"/>
        <v>5</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May</v>
      </c>
      <c r="V144" s="184"/>
      <c r="W144" s="179"/>
      <c r="X144" s="430">
        <f t="shared" ca="1" si="36"/>
        <v>42490</v>
      </c>
      <c r="Y144" s="568" t="str">
        <f t="shared" ca="1" si="33"/>
        <v>Sat. May , 2016</v>
      </c>
      <c r="Z144" s="431">
        <f t="shared" ca="1" si="24"/>
        <v>31</v>
      </c>
      <c r="AA144" s="432">
        <f t="shared" ca="1" si="25"/>
        <v>5</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May</v>
      </c>
      <c r="V145" s="184"/>
      <c r="W145" s="179"/>
      <c r="X145" s="430">
        <f t="shared" ca="1" si="36"/>
        <v>42490</v>
      </c>
      <c r="Y145" s="568" t="str">
        <f t="shared" ca="1" si="33"/>
        <v>Sat. May , 2016</v>
      </c>
      <c r="Z145" s="431">
        <f t="shared" ca="1" si="24"/>
        <v>31</v>
      </c>
      <c r="AA145" s="432">
        <f t="shared" ca="1" si="25"/>
        <v>5</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May</v>
      </c>
      <c r="V146" s="184"/>
      <c r="W146" s="179"/>
      <c r="X146" s="430">
        <f t="shared" ca="1" si="36"/>
        <v>42490</v>
      </c>
      <c r="Y146" s="568" t="str">
        <f t="shared" ca="1" si="33"/>
        <v>Sat. May , 2016</v>
      </c>
      <c r="Z146" s="431">
        <f t="shared" ca="1" si="24"/>
        <v>31</v>
      </c>
      <c r="AA146" s="432">
        <f t="shared" ca="1" si="25"/>
        <v>5</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May</v>
      </c>
      <c r="V147" s="184"/>
      <c r="W147" s="179"/>
      <c r="X147" s="430">
        <f t="shared" ca="1" si="36"/>
        <v>42490</v>
      </c>
      <c r="Y147" s="568" t="str">
        <f t="shared" ca="1" si="33"/>
        <v>Sat. May , 2016</v>
      </c>
      <c r="Z147" s="431">
        <f t="shared" ca="1" si="24"/>
        <v>31</v>
      </c>
      <c r="AA147" s="432">
        <f t="shared" ca="1" si="25"/>
        <v>5</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May</v>
      </c>
      <c r="V148" s="184"/>
      <c r="W148" s="179"/>
      <c r="X148" s="430">
        <f t="shared" ca="1" si="36"/>
        <v>42490</v>
      </c>
      <c r="Y148" s="568" t="str">
        <f t="shared" ca="1" si="33"/>
        <v>Sat. May , 2016</v>
      </c>
      <c r="Z148" s="431">
        <f t="shared" ref="Z148:Z194" ca="1" si="43">MIN(R148,$AF$5)</f>
        <v>31</v>
      </c>
      <c r="AA148" s="432">
        <f t="shared" ref="AA148:AA194" ca="1" si="44">$AD$6</f>
        <v>5</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May</v>
      </c>
      <c r="V149" s="184"/>
      <c r="W149" s="179"/>
      <c r="X149" s="430">
        <f t="shared" ca="1" si="36"/>
        <v>42490</v>
      </c>
      <c r="Y149" s="568" t="str">
        <f t="shared" ref="Y149:Y194" ca="1" si="52">IF(Y143="f",T149&amp;". "&amp;" "&amp;R149&amp;" "&amp;U149&amp;" "&amp;$AE$7,T149&amp;". "&amp;U149&amp;" "&amp;R149&amp;", "&amp;$AE$7)</f>
        <v>Sat. May , 2016</v>
      </c>
      <c r="Z149" s="431">
        <f t="shared" ca="1" si="43"/>
        <v>31</v>
      </c>
      <c r="AA149" s="432">
        <f t="shared" ca="1" si="44"/>
        <v>5</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May</v>
      </c>
      <c r="V150" s="184"/>
      <c r="W150" s="179"/>
      <c r="X150" s="430">
        <f t="shared" ref="X150:X194" ca="1" si="55">$AE$8+D150</f>
        <v>42490</v>
      </c>
      <c r="Y150" s="568" t="str">
        <f t="shared" ca="1" si="52"/>
        <v>Sat. May , 2016</v>
      </c>
      <c r="Z150" s="431">
        <f t="shared" ca="1" si="43"/>
        <v>31</v>
      </c>
      <c r="AA150" s="432">
        <f t="shared" ca="1" si="44"/>
        <v>5</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May</v>
      </c>
      <c r="V151" s="184"/>
      <c r="W151" s="179"/>
      <c r="X151" s="430">
        <f t="shared" ca="1" si="55"/>
        <v>42490</v>
      </c>
      <c r="Y151" s="568" t="str">
        <f t="shared" ca="1" si="52"/>
        <v>Sat. May , 2016</v>
      </c>
      <c r="Z151" s="431">
        <f t="shared" ca="1" si="43"/>
        <v>31</v>
      </c>
      <c r="AA151" s="432">
        <f t="shared" ca="1" si="44"/>
        <v>5</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May</v>
      </c>
      <c r="V152" s="184"/>
      <c r="W152" s="179"/>
      <c r="X152" s="430">
        <f t="shared" ca="1" si="55"/>
        <v>42490</v>
      </c>
      <c r="Y152" s="568" t="str">
        <f t="shared" ca="1" si="52"/>
        <v>Sat. May , 2016</v>
      </c>
      <c r="Z152" s="431">
        <f t="shared" ca="1" si="43"/>
        <v>31</v>
      </c>
      <c r="AA152" s="432">
        <f t="shared" ca="1" si="44"/>
        <v>5</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May</v>
      </c>
      <c r="V153" s="184"/>
      <c r="W153" s="179"/>
      <c r="X153" s="430">
        <f t="shared" ca="1" si="55"/>
        <v>42490</v>
      </c>
      <c r="Y153" s="568" t="str">
        <f t="shared" ca="1" si="52"/>
        <v>Sat. May , 2016</v>
      </c>
      <c r="Z153" s="431">
        <f t="shared" ca="1" si="43"/>
        <v>31</v>
      </c>
      <c r="AA153" s="432">
        <f t="shared" ca="1" si="44"/>
        <v>5</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May</v>
      </c>
      <c r="V154" s="184"/>
      <c r="W154" s="179"/>
      <c r="X154" s="430">
        <f t="shared" ca="1" si="55"/>
        <v>42490</v>
      </c>
      <c r="Y154" s="568" t="str">
        <f t="shared" ca="1" si="52"/>
        <v>Sat. May , 2016</v>
      </c>
      <c r="Z154" s="431">
        <f t="shared" ca="1" si="43"/>
        <v>31</v>
      </c>
      <c r="AA154" s="432">
        <f t="shared" ca="1" si="44"/>
        <v>5</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May</v>
      </c>
      <c r="V155" s="184"/>
      <c r="W155" s="179"/>
      <c r="X155" s="430">
        <f t="shared" ca="1" si="55"/>
        <v>42490</v>
      </c>
      <c r="Y155" s="568" t="str">
        <f t="shared" ca="1" si="52"/>
        <v>Sat. May , 2016</v>
      </c>
      <c r="Z155" s="431">
        <f t="shared" ca="1" si="43"/>
        <v>31</v>
      </c>
      <c r="AA155" s="432">
        <f t="shared" ca="1" si="44"/>
        <v>5</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May</v>
      </c>
      <c r="V156" s="184"/>
      <c r="W156" s="179"/>
      <c r="X156" s="430">
        <f t="shared" ca="1" si="55"/>
        <v>42490</v>
      </c>
      <c r="Y156" s="568" t="str">
        <f t="shared" ca="1" si="52"/>
        <v>Sat. May , 2016</v>
      </c>
      <c r="Z156" s="431">
        <f t="shared" ca="1" si="43"/>
        <v>31</v>
      </c>
      <c r="AA156" s="432">
        <f t="shared" ca="1" si="44"/>
        <v>5</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May</v>
      </c>
      <c r="V157" s="184"/>
      <c r="W157" s="179"/>
      <c r="X157" s="430">
        <f t="shared" ca="1" si="55"/>
        <v>42490</v>
      </c>
      <c r="Y157" s="568" t="str">
        <f t="shared" ca="1" si="52"/>
        <v>Sat. May , 2016</v>
      </c>
      <c r="Z157" s="431">
        <f t="shared" ca="1" si="43"/>
        <v>31</v>
      </c>
      <c r="AA157" s="432">
        <f t="shared" ca="1" si="44"/>
        <v>5</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May</v>
      </c>
      <c r="V158" s="184"/>
      <c r="W158" s="179"/>
      <c r="X158" s="430">
        <f t="shared" ca="1" si="55"/>
        <v>42490</v>
      </c>
      <c r="Y158" s="568" t="str">
        <f t="shared" ca="1" si="52"/>
        <v>Sat. May , 2016</v>
      </c>
      <c r="Z158" s="431">
        <f t="shared" ca="1" si="43"/>
        <v>31</v>
      </c>
      <c r="AA158" s="432">
        <f t="shared" ca="1" si="44"/>
        <v>5</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May</v>
      </c>
      <c r="V159" s="184"/>
      <c r="W159" s="179"/>
      <c r="X159" s="430">
        <f t="shared" ca="1" si="55"/>
        <v>42490</v>
      </c>
      <c r="Y159" s="568" t="str">
        <f t="shared" ca="1" si="52"/>
        <v>Sat. May , 2016</v>
      </c>
      <c r="Z159" s="431">
        <f t="shared" ca="1" si="43"/>
        <v>31</v>
      </c>
      <c r="AA159" s="432">
        <f t="shared" ca="1" si="44"/>
        <v>5</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May</v>
      </c>
      <c r="V160" s="184"/>
      <c r="W160" s="179"/>
      <c r="X160" s="430">
        <f t="shared" ca="1" si="55"/>
        <v>42490</v>
      </c>
      <c r="Y160" s="568" t="str">
        <f t="shared" ca="1" si="52"/>
        <v>Sat. May , 2016</v>
      </c>
      <c r="Z160" s="431">
        <f t="shared" ca="1" si="43"/>
        <v>31</v>
      </c>
      <c r="AA160" s="432">
        <f t="shared" ca="1" si="44"/>
        <v>5</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May</v>
      </c>
      <c r="V161" s="184"/>
      <c r="W161" s="179"/>
      <c r="X161" s="430">
        <f t="shared" ca="1" si="55"/>
        <v>42490</v>
      </c>
      <c r="Y161" s="568" t="str">
        <f t="shared" ca="1" si="52"/>
        <v>Sat. May , 2016</v>
      </c>
      <c r="Z161" s="431">
        <f t="shared" ca="1" si="43"/>
        <v>31</v>
      </c>
      <c r="AA161" s="432">
        <f t="shared" ca="1" si="44"/>
        <v>5</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May</v>
      </c>
      <c r="V162" s="184"/>
      <c r="W162" s="179"/>
      <c r="X162" s="430">
        <f t="shared" ca="1" si="55"/>
        <v>42490</v>
      </c>
      <c r="Y162" s="568" t="str">
        <f t="shared" ca="1" si="52"/>
        <v>Sat. May , 2016</v>
      </c>
      <c r="Z162" s="431">
        <f t="shared" ca="1" si="43"/>
        <v>31</v>
      </c>
      <c r="AA162" s="432">
        <f t="shared" ca="1" si="44"/>
        <v>5</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May</v>
      </c>
      <c r="V163" s="184"/>
      <c r="W163" s="179"/>
      <c r="X163" s="430">
        <f t="shared" ca="1" si="55"/>
        <v>42490</v>
      </c>
      <c r="Y163" s="568" t="str">
        <f t="shared" ca="1" si="52"/>
        <v>Sat. May , 2016</v>
      </c>
      <c r="Z163" s="431">
        <f t="shared" ca="1" si="43"/>
        <v>31</v>
      </c>
      <c r="AA163" s="432">
        <f t="shared" ca="1" si="44"/>
        <v>5</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May</v>
      </c>
      <c r="V164" s="184"/>
      <c r="W164" s="179"/>
      <c r="X164" s="430">
        <f t="shared" ca="1" si="55"/>
        <v>42490</v>
      </c>
      <c r="Y164" s="568" t="str">
        <f t="shared" ca="1" si="52"/>
        <v>Sat. May , 2016</v>
      </c>
      <c r="Z164" s="431">
        <f t="shared" ca="1" si="43"/>
        <v>31</v>
      </c>
      <c r="AA164" s="432">
        <f t="shared" ca="1" si="44"/>
        <v>5</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May</v>
      </c>
      <c r="V165" s="184"/>
      <c r="W165" s="179"/>
      <c r="X165" s="430">
        <f t="shared" ca="1" si="55"/>
        <v>42490</v>
      </c>
      <c r="Y165" s="568" t="str">
        <f t="shared" ca="1" si="52"/>
        <v>Sat. May , 2016</v>
      </c>
      <c r="Z165" s="431">
        <f t="shared" ca="1" si="43"/>
        <v>31</v>
      </c>
      <c r="AA165" s="432">
        <f t="shared" ca="1" si="44"/>
        <v>5</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May</v>
      </c>
      <c r="V166" s="184"/>
      <c r="W166" s="179"/>
      <c r="X166" s="430">
        <f t="shared" ca="1" si="55"/>
        <v>42490</v>
      </c>
      <c r="Y166" s="568" t="str">
        <f t="shared" ca="1" si="52"/>
        <v>Sat. May , 2016</v>
      </c>
      <c r="Z166" s="431">
        <f t="shared" ca="1" si="43"/>
        <v>31</v>
      </c>
      <c r="AA166" s="432">
        <f t="shared" ca="1" si="44"/>
        <v>5</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May</v>
      </c>
      <c r="V167" s="184"/>
      <c r="W167" s="179"/>
      <c r="X167" s="430">
        <f t="shared" ca="1" si="55"/>
        <v>42490</v>
      </c>
      <c r="Y167" s="568" t="str">
        <f t="shared" ca="1" si="52"/>
        <v>Sat. May , 2016</v>
      </c>
      <c r="Z167" s="431">
        <f t="shared" ca="1" si="43"/>
        <v>31</v>
      </c>
      <c r="AA167" s="432">
        <f t="shared" ca="1" si="44"/>
        <v>5</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May</v>
      </c>
      <c r="V168" s="184"/>
      <c r="W168" s="179"/>
      <c r="X168" s="430">
        <f t="shared" ca="1" si="55"/>
        <v>42490</v>
      </c>
      <c r="Y168" s="568" t="str">
        <f t="shared" ca="1" si="52"/>
        <v>Sat. May , 2016</v>
      </c>
      <c r="Z168" s="431">
        <f t="shared" ca="1" si="43"/>
        <v>31</v>
      </c>
      <c r="AA168" s="432">
        <f t="shared" ca="1" si="44"/>
        <v>5</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May</v>
      </c>
      <c r="V169" s="184"/>
      <c r="W169" s="179"/>
      <c r="X169" s="430">
        <f t="shared" ca="1" si="55"/>
        <v>42490</v>
      </c>
      <c r="Y169" s="568" t="str">
        <f t="shared" ca="1" si="52"/>
        <v>Sat. May , 2016</v>
      </c>
      <c r="Z169" s="431">
        <f t="shared" ca="1" si="43"/>
        <v>31</v>
      </c>
      <c r="AA169" s="432">
        <f t="shared" ca="1" si="44"/>
        <v>5</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May</v>
      </c>
      <c r="V170" s="184"/>
      <c r="W170" s="179"/>
      <c r="X170" s="430">
        <f t="shared" ca="1" si="55"/>
        <v>42490</v>
      </c>
      <c r="Y170" s="568" t="str">
        <f t="shared" ca="1" si="52"/>
        <v>Sat. May , 2016</v>
      </c>
      <c r="Z170" s="431">
        <f t="shared" ca="1" si="43"/>
        <v>31</v>
      </c>
      <c r="AA170" s="432">
        <f t="shared" ca="1" si="44"/>
        <v>5</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May</v>
      </c>
      <c r="V171" s="184"/>
      <c r="W171" s="179"/>
      <c r="X171" s="430">
        <f t="shared" ca="1" si="55"/>
        <v>42490</v>
      </c>
      <c r="Y171" s="568" t="str">
        <f t="shared" ca="1" si="52"/>
        <v>Sat. May , 2016</v>
      </c>
      <c r="Z171" s="431">
        <f t="shared" ca="1" si="43"/>
        <v>31</v>
      </c>
      <c r="AA171" s="432">
        <f t="shared" ca="1" si="44"/>
        <v>5</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May</v>
      </c>
      <c r="V172" s="184"/>
      <c r="W172" s="179"/>
      <c r="X172" s="430">
        <f t="shared" ca="1" si="55"/>
        <v>42490</v>
      </c>
      <c r="Y172" s="568" t="str">
        <f t="shared" ca="1" si="52"/>
        <v>Sat. May , 2016</v>
      </c>
      <c r="Z172" s="431">
        <f t="shared" ca="1" si="43"/>
        <v>31</v>
      </c>
      <c r="AA172" s="432">
        <f t="shared" ca="1" si="44"/>
        <v>5</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May</v>
      </c>
      <c r="V173" s="184"/>
      <c r="W173" s="179"/>
      <c r="X173" s="430">
        <f t="shared" ca="1" si="55"/>
        <v>42490</v>
      </c>
      <c r="Y173" s="568" t="str">
        <f t="shared" ca="1" si="52"/>
        <v>Sat. May , 2016</v>
      </c>
      <c r="Z173" s="431">
        <f t="shared" ca="1" si="43"/>
        <v>31</v>
      </c>
      <c r="AA173" s="432">
        <f t="shared" ca="1" si="44"/>
        <v>5</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May</v>
      </c>
      <c r="V174" s="184"/>
      <c r="W174" s="179"/>
      <c r="X174" s="430">
        <f t="shared" ca="1" si="55"/>
        <v>42490</v>
      </c>
      <c r="Y174" s="568" t="str">
        <f t="shared" ca="1" si="52"/>
        <v>Sat. May , 2016</v>
      </c>
      <c r="Z174" s="431">
        <f t="shared" ca="1" si="43"/>
        <v>31</v>
      </c>
      <c r="AA174" s="432">
        <f t="shared" ca="1" si="44"/>
        <v>5</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May</v>
      </c>
      <c r="V175" s="184"/>
      <c r="W175" s="179"/>
      <c r="X175" s="430">
        <f t="shared" ca="1" si="55"/>
        <v>42490</v>
      </c>
      <c r="Y175" s="568" t="str">
        <f t="shared" ca="1" si="52"/>
        <v>Sat. May , 2016</v>
      </c>
      <c r="Z175" s="431">
        <f t="shared" ca="1" si="43"/>
        <v>31</v>
      </c>
      <c r="AA175" s="432">
        <f t="shared" ca="1" si="44"/>
        <v>5</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May</v>
      </c>
      <c r="V176" s="184"/>
      <c r="W176" s="179"/>
      <c r="X176" s="430">
        <f t="shared" ca="1" si="55"/>
        <v>42490</v>
      </c>
      <c r="Y176" s="568" t="str">
        <f t="shared" ca="1" si="52"/>
        <v>Sat. May , 2016</v>
      </c>
      <c r="Z176" s="431">
        <f t="shared" ca="1" si="43"/>
        <v>31</v>
      </c>
      <c r="AA176" s="432">
        <f t="shared" ca="1" si="44"/>
        <v>5</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May</v>
      </c>
      <c r="V177" s="184"/>
      <c r="W177" s="179"/>
      <c r="X177" s="430">
        <f t="shared" ca="1" si="55"/>
        <v>42490</v>
      </c>
      <c r="Y177" s="568" t="str">
        <f t="shared" ca="1" si="52"/>
        <v>Sat. May , 2016</v>
      </c>
      <c r="Z177" s="431">
        <f t="shared" ca="1" si="43"/>
        <v>31</v>
      </c>
      <c r="AA177" s="432">
        <f t="shared" ca="1" si="44"/>
        <v>5</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May</v>
      </c>
      <c r="V178" s="184"/>
      <c r="W178" s="179"/>
      <c r="X178" s="430">
        <f t="shared" ca="1" si="55"/>
        <v>42490</v>
      </c>
      <c r="Y178" s="568" t="str">
        <f t="shared" ca="1" si="52"/>
        <v>Sat. May , 2016</v>
      </c>
      <c r="Z178" s="431">
        <f t="shared" ca="1" si="43"/>
        <v>31</v>
      </c>
      <c r="AA178" s="432">
        <f t="shared" ca="1" si="44"/>
        <v>5</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May</v>
      </c>
      <c r="V179" s="184"/>
      <c r="W179" s="179"/>
      <c r="X179" s="430">
        <f t="shared" ca="1" si="55"/>
        <v>42490</v>
      </c>
      <c r="Y179" s="568" t="str">
        <f t="shared" ca="1" si="52"/>
        <v>Sat. May , 2016</v>
      </c>
      <c r="Z179" s="431">
        <f t="shared" ca="1" si="43"/>
        <v>31</v>
      </c>
      <c r="AA179" s="432">
        <f t="shared" ca="1" si="44"/>
        <v>5</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May</v>
      </c>
      <c r="V180" s="184"/>
      <c r="W180" s="179"/>
      <c r="X180" s="430">
        <f t="shared" ca="1" si="55"/>
        <v>42490</v>
      </c>
      <c r="Y180" s="568" t="str">
        <f t="shared" ca="1" si="52"/>
        <v>Sat. May , 2016</v>
      </c>
      <c r="Z180" s="431">
        <f t="shared" ca="1" si="43"/>
        <v>31</v>
      </c>
      <c r="AA180" s="432">
        <f t="shared" ca="1" si="44"/>
        <v>5</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May</v>
      </c>
      <c r="V181" s="184"/>
      <c r="W181" s="179"/>
      <c r="X181" s="430">
        <f t="shared" ca="1" si="55"/>
        <v>42490</v>
      </c>
      <c r="Y181" s="568" t="str">
        <f t="shared" ca="1" si="52"/>
        <v>Sat. May , 2016</v>
      </c>
      <c r="Z181" s="431">
        <f t="shared" ca="1" si="43"/>
        <v>31</v>
      </c>
      <c r="AA181" s="432">
        <f t="shared" ca="1" si="44"/>
        <v>5</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May</v>
      </c>
      <c r="V182" s="184"/>
      <c r="W182" s="179"/>
      <c r="X182" s="430">
        <f t="shared" ca="1" si="55"/>
        <v>42490</v>
      </c>
      <c r="Y182" s="568" t="str">
        <f t="shared" ca="1" si="52"/>
        <v>Sat. May , 2016</v>
      </c>
      <c r="Z182" s="431">
        <f t="shared" ca="1" si="43"/>
        <v>31</v>
      </c>
      <c r="AA182" s="432">
        <f t="shared" ca="1" si="44"/>
        <v>5</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May</v>
      </c>
      <c r="V183" s="184"/>
      <c r="W183" s="179"/>
      <c r="X183" s="430">
        <f t="shared" ca="1" si="55"/>
        <v>42490</v>
      </c>
      <c r="Y183" s="568" t="str">
        <f t="shared" ca="1" si="52"/>
        <v>Sat. May , 2016</v>
      </c>
      <c r="Z183" s="431">
        <f t="shared" ca="1" si="43"/>
        <v>31</v>
      </c>
      <c r="AA183" s="432">
        <f t="shared" ca="1" si="44"/>
        <v>5</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May</v>
      </c>
      <c r="V184" s="184"/>
      <c r="W184" s="179"/>
      <c r="X184" s="430">
        <f t="shared" ca="1" si="55"/>
        <v>42490</v>
      </c>
      <c r="Y184" s="568" t="str">
        <f t="shared" ca="1" si="52"/>
        <v>Sat. May , 2016</v>
      </c>
      <c r="Z184" s="431">
        <f t="shared" ca="1" si="43"/>
        <v>31</v>
      </c>
      <c r="AA184" s="432">
        <f t="shared" ca="1" si="44"/>
        <v>5</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May</v>
      </c>
      <c r="V185" s="184"/>
      <c r="W185" s="179"/>
      <c r="X185" s="430">
        <f t="shared" ca="1" si="55"/>
        <v>42490</v>
      </c>
      <c r="Y185" s="568" t="str">
        <f t="shared" ca="1" si="52"/>
        <v>Sat. May , 2016</v>
      </c>
      <c r="Z185" s="431">
        <f t="shared" ca="1" si="43"/>
        <v>31</v>
      </c>
      <c r="AA185" s="432">
        <f t="shared" ca="1" si="44"/>
        <v>5</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May</v>
      </c>
      <c r="V186" s="184"/>
      <c r="W186" s="179"/>
      <c r="X186" s="430">
        <f t="shared" ca="1" si="55"/>
        <v>42490</v>
      </c>
      <c r="Y186" s="568" t="str">
        <f t="shared" ca="1" si="52"/>
        <v>Sat. May , 2016</v>
      </c>
      <c r="Z186" s="431">
        <f t="shared" ca="1" si="43"/>
        <v>31</v>
      </c>
      <c r="AA186" s="432">
        <f t="shared" ca="1" si="44"/>
        <v>5</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May</v>
      </c>
      <c r="V187" s="184"/>
      <c r="W187" s="179"/>
      <c r="X187" s="430">
        <f t="shared" ca="1" si="55"/>
        <v>42490</v>
      </c>
      <c r="Y187" s="568" t="str">
        <f t="shared" ca="1" si="52"/>
        <v>Sat. May , 2016</v>
      </c>
      <c r="Z187" s="431">
        <f t="shared" ca="1" si="43"/>
        <v>31</v>
      </c>
      <c r="AA187" s="432">
        <f t="shared" ca="1" si="44"/>
        <v>5</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May</v>
      </c>
      <c r="V188" s="184"/>
      <c r="W188" s="179"/>
      <c r="X188" s="430">
        <f t="shared" ca="1" si="55"/>
        <v>42490</v>
      </c>
      <c r="Y188" s="568" t="str">
        <f t="shared" ca="1" si="52"/>
        <v>Sat. May , 2016</v>
      </c>
      <c r="Z188" s="431">
        <f t="shared" ca="1" si="43"/>
        <v>31</v>
      </c>
      <c r="AA188" s="432">
        <f t="shared" ca="1" si="44"/>
        <v>5</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May</v>
      </c>
      <c r="V189" s="184"/>
      <c r="W189" s="179"/>
      <c r="X189" s="430">
        <f t="shared" ca="1" si="55"/>
        <v>42490</v>
      </c>
      <c r="Y189" s="568" t="str">
        <f t="shared" ca="1" si="52"/>
        <v>Sat. May , 2016</v>
      </c>
      <c r="Z189" s="431">
        <f t="shared" ca="1" si="43"/>
        <v>31</v>
      </c>
      <c r="AA189" s="432">
        <f t="shared" ca="1" si="44"/>
        <v>5</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May</v>
      </c>
      <c r="V190" s="184"/>
      <c r="W190" s="179"/>
      <c r="X190" s="430">
        <f t="shared" ca="1" si="55"/>
        <v>42490</v>
      </c>
      <c r="Y190" s="568" t="str">
        <f t="shared" ca="1" si="52"/>
        <v>Sat. May , 2016</v>
      </c>
      <c r="Z190" s="431">
        <f t="shared" ca="1" si="43"/>
        <v>31</v>
      </c>
      <c r="AA190" s="432">
        <f t="shared" ca="1" si="44"/>
        <v>5</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May</v>
      </c>
      <c r="V191" s="184"/>
      <c r="W191" s="179"/>
      <c r="X191" s="430">
        <f t="shared" ca="1" si="55"/>
        <v>42490</v>
      </c>
      <c r="Y191" s="568" t="str">
        <f t="shared" ca="1" si="52"/>
        <v>Sat. May , 2016</v>
      </c>
      <c r="Z191" s="431">
        <f t="shared" ca="1" si="43"/>
        <v>31</v>
      </c>
      <c r="AA191" s="432">
        <f t="shared" ca="1" si="44"/>
        <v>5</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May</v>
      </c>
      <c r="V192" s="184"/>
      <c r="W192" s="179"/>
      <c r="X192" s="430">
        <f t="shared" ca="1" si="55"/>
        <v>42490</v>
      </c>
      <c r="Y192" s="568" t="str">
        <f t="shared" ca="1" si="52"/>
        <v>Sat. May , 2016</v>
      </c>
      <c r="Z192" s="431">
        <f t="shared" ca="1" si="43"/>
        <v>31</v>
      </c>
      <c r="AA192" s="432">
        <f t="shared" ca="1" si="44"/>
        <v>5</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May</v>
      </c>
      <c r="V193" s="184"/>
      <c r="W193" s="179"/>
      <c r="X193" s="430">
        <f t="shared" ca="1" si="55"/>
        <v>42490</v>
      </c>
      <c r="Y193" s="568" t="str">
        <f t="shared" ca="1" si="52"/>
        <v>Sat. May , 2016</v>
      </c>
      <c r="Z193" s="431">
        <f t="shared" ca="1" si="43"/>
        <v>31</v>
      </c>
      <c r="AA193" s="432">
        <f t="shared" ca="1" si="44"/>
        <v>5</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May</v>
      </c>
      <c r="V194" s="184"/>
      <c r="W194" s="179"/>
      <c r="X194" s="430">
        <f t="shared" ca="1" si="55"/>
        <v>42490</v>
      </c>
      <c r="Y194" s="568" t="str">
        <f t="shared" ca="1" si="52"/>
        <v>Sat. May , 2016</v>
      </c>
      <c r="Z194" s="431">
        <f t="shared" ca="1" si="43"/>
        <v>31</v>
      </c>
      <c r="AA194" s="432">
        <f t="shared" ca="1" si="44"/>
        <v>5</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609" priority="4" stopIfTrue="1">
      <formula>($D20=$D21)</formula>
    </cfRule>
  </conditionalFormatting>
  <conditionalFormatting sqref="AC20:AE194 AK20:AK194 AQ20:AR194 U18 X20:Z194">
    <cfRule type="cellIs" dxfId="608" priority="5" stopIfTrue="1" operator="notEqual">
      <formula>U17</formula>
    </cfRule>
  </conditionalFormatting>
  <conditionalFormatting sqref="B20:B194">
    <cfRule type="expression" dxfId="607" priority="6" stopIfTrue="1">
      <formula>($G20="- -")</formula>
    </cfRule>
  </conditionalFormatting>
  <conditionalFormatting sqref="BI10:BI12 BF11:BF12">
    <cfRule type="expression" dxfId="606" priority="7" stopIfTrue="1">
      <formula>LEN($AA9)&gt;4</formula>
    </cfRule>
    <cfRule type="expression" dxfId="605" priority="8" stopIfTrue="1">
      <formula>(LEN($C$9)=0)</formula>
    </cfRule>
  </conditionalFormatting>
  <conditionalFormatting sqref="BJ10:BN12">
    <cfRule type="expression" dxfId="604" priority="9" stopIfTrue="1">
      <formula>LEN($AA9)&gt;4</formula>
    </cfRule>
    <cfRule type="expression" dxfId="603" priority="10" stopIfTrue="1">
      <formula>(LEN(E$9)=0)</formula>
    </cfRule>
  </conditionalFormatting>
  <conditionalFormatting sqref="R20:R194">
    <cfRule type="expression" dxfId="602" priority="11" stopIfTrue="1">
      <formula>OR($G20=$G19,$D20=$D19)</formula>
    </cfRule>
    <cfRule type="expression" dxfId="601" priority="12" stopIfTrue="1">
      <formula>"ND($G21&lt;&gt;""- -"",$G21&lt;&gt;TEXT(X21,""Dddd, Mmmm dd, Yyyy""))"</formula>
    </cfRule>
    <cfRule type="expression" dxfId="600" priority="13" stopIfTrue="1">
      <formula>($AI20=1)</formula>
    </cfRule>
  </conditionalFormatting>
  <conditionalFormatting sqref="C20:C194">
    <cfRule type="expression" dxfId="599" priority="14" stopIfTrue="1">
      <formula>($X$16=$X$14)</formula>
    </cfRule>
    <cfRule type="expression" dxfId="598" priority="15" stopIfTrue="1">
      <formula>($AV20=1)</formula>
    </cfRule>
    <cfRule type="expression" dxfId="597" priority="16" stopIfTrue="1">
      <formula>AND(D20=1+D19,G20=X20)</formula>
    </cfRule>
  </conditionalFormatting>
  <conditionalFormatting sqref="D20">
    <cfRule type="expression" dxfId="596" priority="17" stopIfTrue="1">
      <formula>OR($G20=$G19,$D20=$D19)</formula>
    </cfRule>
    <cfRule type="expression" dxfId="595" priority="18" stopIfTrue="1">
      <formula>AND($G20&lt;&gt;"- -",$G20&lt;&gt;$Y20)</formula>
    </cfRule>
    <cfRule type="expression" dxfId="594" priority="19" stopIfTrue="1">
      <formula>($AI20=1)</formula>
    </cfRule>
  </conditionalFormatting>
  <conditionalFormatting sqref="E20:G20">
    <cfRule type="expression" dxfId="593" priority="20" stopIfTrue="1">
      <formula>OR($G20=$G19,$D20=$D19)</formula>
    </cfRule>
    <cfRule type="expression" dxfId="592" priority="21" stopIfTrue="1">
      <formula>AND($G20&lt;&gt;"- -",$G20&lt;&gt;$Y20)</formula>
    </cfRule>
    <cfRule type="expression" dxfId="591" priority="22" stopIfTrue="1">
      <formula>($AI20+$AX20&gt;0)</formula>
    </cfRule>
  </conditionalFormatting>
  <conditionalFormatting sqref="V5:V7 U6:U7 J6">
    <cfRule type="expression" dxfId="590" priority="23" stopIfTrue="1">
      <formula>OR($AC$7,$AC$6,#REF!)</formula>
    </cfRule>
  </conditionalFormatting>
  <conditionalFormatting sqref="U5">
    <cfRule type="expression" dxfId="589" priority="24" stopIfTrue="1">
      <formula>OR($AC$7,$AC$6)</formula>
    </cfRule>
  </conditionalFormatting>
  <conditionalFormatting sqref="V19">
    <cfRule type="cellIs" dxfId="588" priority="25" stopIfTrue="1" operator="equal">
      <formula>1</formula>
    </cfRule>
  </conditionalFormatting>
  <conditionalFormatting sqref="BJ13:BN13 R16:R17">
    <cfRule type="cellIs" dxfId="587" priority="26" stopIfTrue="1" operator="equal">
      <formula>0</formula>
    </cfRule>
  </conditionalFormatting>
  <conditionalFormatting sqref="AP20:AP194">
    <cfRule type="cellIs" dxfId="586" priority="27" stopIfTrue="1" operator="lessThan">
      <formula>999</formula>
    </cfRule>
  </conditionalFormatting>
  <conditionalFormatting sqref="BE19:BF19 K18:L18">
    <cfRule type="expression" dxfId="585" priority="28" stopIfTrue="1">
      <formula>($K$19=$AL$7)</formula>
    </cfRule>
  </conditionalFormatting>
  <conditionalFormatting sqref="BE20:BF20">
    <cfRule type="expression" dxfId="584" priority="29" stopIfTrue="1">
      <formula>($K$19=$AL$7)</formula>
    </cfRule>
  </conditionalFormatting>
  <conditionalFormatting sqref="AB7">
    <cfRule type="expression" dxfId="583" priority="30" stopIfTrue="1">
      <formula>$AC$7</formula>
    </cfRule>
  </conditionalFormatting>
  <conditionalFormatting sqref="AB6">
    <cfRule type="expression" dxfId="582" priority="31" stopIfTrue="1">
      <formula>$AC$6</formula>
    </cfRule>
  </conditionalFormatting>
  <conditionalFormatting sqref="AK5:BO6">
    <cfRule type="cellIs" dxfId="581" priority="32" stopIfTrue="1" operator="equal">
      <formula>0</formula>
    </cfRule>
  </conditionalFormatting>
  <conditionalFormatting sqref="AJ16:AJ17 AJ20:AJ194">
    <cfRule type="cellIs" dxfId="580" priority="33" stopIfTrue="1" operator="greaterThan">
      <formula>0</formula>
    </cfRule>
  </conditionalFormatting>
  <conditionalFormatting sqref="AF20:AG194">
    <cfRule type="cellIs" dxfId="579" priority="34" stopIfTrue="1" operator="greaterThan">
      <formula>1</formula>
    </cfRule>
  </conditionalFormatting>
  <conditionalFormatting sqref="AV20:AV194">
    <cfRule type="cellIs" dxfId="578" priority="35" stopIfTrue="1" operator="equal">
      <formula>1</formula>
    </cfRule>
  </conditionalFormatting>
  <conditionalFormatting sqref="AU20:AU194">
    <cfRule type="expression" dxfId="577" priority="36" stopIfTrue="1">
      <formula>LEN(AU20)&gt;2</formula>
    </cfRule>
  </conditionalFormatting>
  <conditionalFormatting sqref="AK2:BO2">
    <cfRule type="cellIs" dxfId="576" priority="37" stopIfTrue="1" operator="equal">
      <formula>0</formula>
    </cfRule>
  </conditionalFormatting>
  <conditionalFormatting sqref="D18:G19">
    <cfRule type="expression" dxfId="575" priority="38" stopIfTrue="1">
      <formula>($AB$16&lt;2)</formula>
    </cfRule>
  </conditionalFormatting>
  <conditionalFormatting sqref="B18">
    <cfRule type="expression" dxfId="574" priority="39" stopIfTrue="1">
      <formula>(B18&gt;DATE(2000+$Y$2,$AA$21+1,1)-DATE(2000+$Y$2,$AA$21,1))</formula>
    </cfRule>
  </conditionalFormatting>
  <conditionalFormatting sqref="U201:AB201">
    <cfRule type="expression" dxfId="573" priority="40" stopIfTrue="1">
      <formula>(LEN($X$11)&gt;4)</formula>
    </cfRule>
  </conditionalFormatting>
  <conditionalFormatting sqref="N19:Q19 BH20:BK20">
    <cfRule type="cellIs" dxfId="572" priority="41" stopIfTrue="1" operator="equal">
      <formula>0</formula>
    </cfRule>
    <cfRule type="expression" dxfId="571" priority="42" stopIfTrue="1">
      <formula>($AJ$2=$AF$5)</formula>
    </cfRule>
  </conditionalFormatting>
  <conditionalFormatting sqref="M19 BG20">
    <cfRule type="cellIs" dxfId="570" priority="43" stopIfTrue="1" operator="equal">
      <formula>0</formula>
    </cfRule>
    <cfRule type="expression" dxfId="569" priority="44" stopIfTrue="1">
      <formula>($AJ$2=$AF$5)</formula>
    </cfRule>
  </conditionalFormatting>
  <conditionalFormatting sqref="C17">
    <cfRule type="cellIs" dxfId="568" priority="45" stopIfTrue="1" operator="equal">
      <formula>"X"</formula>
    </cfRule>
  </conditionalFormatting>
  <conditionalFormatting sqref="B16:J16">
    <cfRule type="expression" dxfId="567" priority="46" stopIfTrue="1">
      <formula>AND($AJ$2=$AF$5,$X$16=$X$13)</formula>
    </cfRule>
  </conditionalFormatting>
  <conditionalFormatting sqref="AW20:AW194">
    <cfRule type="cellIs" dxfId="566" priority="47" stopIfTrue="1" operator="equal">
      <formula>0</formula>
    </cfRule>
  </conditionalFormatting>
  <conditionalFormatting sqref="AB20:AB194">
    <cfRule type="cellIs" dxfId="565" priority="48" stopIfTrue="1" operator="greaterThan">
      <formula>0</formula>
    </cfRule>
    <cfRule type="cellIs" dxfId="564" priority="49" stopIfTrue="1" operator="lessThan">
      <formula>0</formula>
    </cfRule>
  </conditionalFormatting>
  <conditionalFormatting sqref="J7">
    <cfRule type="cellIs" dxfId="563" priority="50" stopIfTrue="1" operator="lessThan">
      <formula>0</formula>
    </cfRule>
  </conditionalFormatting>
  <conditionalFormatting sqref="N20:Q194">
    <cfRule type="expression" dxfId="562" priority="51" stopIfTrue="1">
      <formula>OR($AW20=0,$AV20=1,$AG20=99,$AJ$2=$AF$5)</formula>
    </cfRule>
  </conditionalFormatting>
  <conditionalFormatting sqref="M20:M194">
    <cfRule type="expression" dxfId="561" priority="52" stopIfTrue="1">
      <formula>OR($AJ$2=$AF$5,$AW20=0,$AV20=1,$AG20=99)</formula>
    </cfRule>
    <cfRule type="cellIs" dxfId="560" priority="53" stopIfTrue="1" operator="lessThan">
      <formula>0</formula>
    </cfRule>
    <cfRule type="expression" dxfId="559" priority="54" stopIfTrue="1">
      <formula>($D19=$D20)</formula>
    </cfRule>
  </conditionalFormatting>
  <conditionalFormatting sqref="BM20:BN194">
    <cfRule type="cellIs" dxfId="558" priority="55" stopIfTrue="1" operator="notEqual">
      <formula>1</formula>
    </cfRule>
  </conditionalFormatting>
  <conditionalFormatting sqref="L35:L194">
    <cfRule type="expression" dxfId="557" priority="56" stopIfTrue="1">
      <formula>OR($AJ$2=$AF$5,$AW35=0,$AV35=1,$AG35=99)</formula>
    </cfRule>
    <cfRule type="expression" dxfId="556" priority="57" stopIfTrue="1">
      <formula>AND(ISNUMBER(L35),OR(AND(L35&lt;K34,B35&gt;1),K35&gt;L35,$BN35&lt;&gt;1))</formula>
    </cfRule>
  </conditionalFormatting>
  <conditionalFormatting sqref="K35:K194">
    <cfRule type="expression" dxfId="555" priority="58" stopIfTrue="1">
      <formula>OR($AJ$2=$AF$5,$AW35=0,$AV35=1,$AG35=99)</formula>
    </cfRule>
    <cfRule type="expression" dxfId="554" priority="59" stopIfTrue="1">
      <formula>AND(ISNUMBER(K35),OR(K35&lt;L34,K35&gt;L35,$BM35&lt;&gt;1))</formula>
    </cfRule>
  </conditionalFormatting>
  <conditionalFormatting sqref="B13:B15">
    <cfRule type="expression" dxfId="553" priority="60" stopIfTrue="1">
      <formula>AND($AJ$2=$AF$5,$X$16=$X$13)</formula>
    </cfRule>
  </conditionalFormatting>
  <conditionalFormatting sqref="D21:D194">
    <cfRule type="expression" dxfId="552" priority="61" stopIfTrue="1">
      <formula>OR($G21=$G20,$D21=$D20)</formula>
    </cfRule>
    <cfRule type="expression" dxfId="551" priority="62" stopIfTrue="1">
      <formula>AND($G21&lt;&gt;"- -",$G21&lt;&gt;$Y21)</formula>
    </cfRule>
    <cfRule type="expression" dxfId="550" priority="63" stopIfTrue="1">
      <formula>($AI21=1)</formula>
    </cfRule>
  </conditionalFormatting>
  <conditionalFormatting sqref="E21:G194">
    <cfRule type="expression" dxfId="549" priority="64" stopIfTrue="1">
      <formula>OR($G21=$G20,$D21=$D20)</formula>
    </cfRule>
    <cfRule type="expression" dxfId="548" priority="65" stopIfTrue="1">
      <formula>AND($G21&lt;&gt;"- -",$G21&lt;&gt;$Y21)</formula>
    </cfRule>
    <cfRule type="expression" dxfId="547" priority="66" stopIfTrue="1">
      <formula>($AI21+$AX21&gt;0)</formula>
    </cfRule>
  </conditionalFormatting>
  <conditionalFormatting sqref="L20:L34">
    <cfRule type="expression" dxfId="546" priority="67" stopIfTrue="1">
      <formula>OR($AJ$2=$AF$5,$AW20=0,$AV20=1,$AG20=99)</formula>
    </cfRule>
    <cfRule type="expression" dxfId="545" priority="68" stopIfTrue="1">
      <formula>AND(ISNUMBER(L20),OR(AND(L20&lt;K19,B20&gt;1),K20&gt;L20))</formula>
    </cfRule>
  </conditionalFormatting>
  <conditionalFormatting sqref="K20:K34">
    <cfRule type="expression" dxfId="544" priority="69" stopIfTrue="1">
      <formula>OR($AJ$2=$AF$5,$AW20=0,$AV20=1,$AG20=99)</formula>
    </cfRule>
    <cfRule type="expression" dxfId="543" priority="70" stopIfTrue="1">
      <formula>AND(ISNUMBER(K20),ISNUMBER(L20),OR(K20&lt;L19,K20&gt;L20))</formula>
    </cfRule>
  </conditionalFormatting>
  <conditionalFormatting sqref="C9:J9">
    <cfRule type="expression" dxfId="542" priority="71" stopIfTrue="1">
      <formula>AND(ISNUMBER(C$9),ISNUMBER(C10),(C$9&gt;C$10))</formula>
    </cfRule>
  </conditionalFormatting>
  <conditionalFormatting sqref="E8:F8">
    <cfRule type="expression" dxfId="541" priority="72" stopIfTrue="1">
      <formula>(BJ$13&gt;0)</formula>
    </cfRule>
    <cfRule type="expression" dxfId="540" priority="73" stopIfTrue="1">
      <formula>AND(ISNUMBER(E$9),ISNUMBER(E10),(E$9&gt;E$10))</formula>
    </cfRule>
  </conditionalFormatting>
  <conditionalFormatting sqref="G8:J8">
    <cfRule type="expression" dxfId="539" priority="74" stopIfTrue="1">
      <formula>(BK$13&gt;0)</formula>
    </cfRule>
    <cfRule type="expression" dxfId="538" priority="75" stopIfTrue="1">
      <formula>AND(ISNUMBER(G$9),ISNUMBER(G10),(G$9&gt;G$10))</formula>
    </cfRule>
  </conditionalFormatting>
  <conditionalFormatting sqref="H6:I7">
    <cfRule type="expression" dxfId="537" priority="76" stopIfTrue="1">
      <formula>AND(ISNUMBER($H$7),$H$7&lt;$I$7)</formula>
    </cfRule>
  </conditionalFormatting>
  <conditionalFormatting sqref="C10:J10">
    <cfRule type="expression" dxfId="536"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37"/>
      <c r="U1" s="738"/>
      <c r="V1" s="738"/>
      <c r="W1" s="738"/>
      <c r="X1" s="738"/>
      <c r="Y1" s="738"/>
      <c r="Z1" s="738"/>
      <c r="AA1" s="738"/>
      <c r="AB1" s="738"/>
      <c r="AC1" s="738"/>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906" t="str">
        <f>Instructions!$B$5</f>
        <v>For more information, see:</v>
      </c>
      <c r="O2" s="907"/>
      <c r="P2" s="907"/>
      <c r="Q2" s="644" t="s">
        <v>389</v>
      </c>
      <c r="R2" s="610"/>
      <c r="S2" s="83"/>
      <c r="T2" s="739" t="s">
        <v>0</v>
      </c>
      <c r="U2" s="740"/>
      <c r="V2" s="740"/>
      <c r="W2" s="740"/>
      <c r="X2" s="740"/>
      <c r="Y2" s="740"/>
      <c r="Z2" s="740"/>
      <c r="AA2" s="740"/>
      <c r="AB2" s="740"/>
      <c r="AC2" s="740"/>
      <c r="AD2" s="740"/>
      <c r="AE2" s="740"/>
      <c r="AF2" s="740"/>
      <c r="AG2" s="740"/>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902" t="str">
        <f>'NTS ONLY_set_year'!$E$139</f>
        <v>Except in Quebec, self-employed individuals can use an automobile logbook maintained for a sample period to support motor vehicle expenses in certain cases.</v>
      </c>
      <c r="C3" s="903"/>
      <c r="D3" s="903"/>
      <c r="E3" s="903"/>
      <c r="F3" s="903"/>
      <c r="G3" s="903"/>
      <c r="H3" s="903"/>
      <c r="I3" s="903"/>
      <c r="J3" s="903"/>
      <c r="K3" s="903"/>
      <c r="L3" s="903"/>
      <c r="M3" s="903"/>
      <c r="N3" s="908" t="str">
        <f>Instructions!$B$6</f>
        <v>Car expenses and benefits  – A tax guide</v>
      </c>
      <c r="O3" s="909"/>
      <c r="P3" s="909"/>
      <c r="Q3" s="644" t="s">
        <v>390</v>
      </c>
      <c r="R3" s="610"/>
      <c r="S3" s="30"/>
      <c r="T3" s="179"/>
      <c r="U3" s="179"/>
      <c r="V3" s="179"/>
      <c r="W3" s="179"/>
      <c r="X3" s="179"/>
      <c r="Y3" s="184"/>
      <c r="Z3" s="184"/>
      <c r="AA3" s="184"/>
      <c r="AB3" s="185"/>
      <c r="AC3" s="184"/>
      <c r="AD3" s="323" t="str">
        <f ca="1">CELL("filename",AD3)</f>
        <v>C:\Users\ABLACK~1\AppData\Local\Temp\notesF3B52A\[pwc-electronic-car-log-2016-02-en.xlsx]06</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903"/>
      <c r="C4" s="903"/>
      <c r="D4" s="903"/>
      <c r="E4" s="903"/>
      <c r="F4" s="903"/>
      <c r="G4" s="903"/>
      <c r="H4" s="903"/>
      <c r="I4" s="903"/>
      <c r="J4" s="903"/>
      <c r="K4" s="903"/>
      <c r="L4" s="903"/>
      <c r="M4" s="903"/>
      <c r="N4" s="904"/>
      <c r="O4" s="905"/>
      <c r="P4" s="905"/>
      <c r="Q4" s="905"/>
      <c r="R4" s="905"/>
      <c r="S4" s="56"/>
      <c r="T4" s="326"/>
      <c r="U4" s="326"/>
      <c r="V4" s="326"/>
      <c r="W4" s="326"/>
      <c r="X4" s="326"/>
      <c r="Y4" s="327"/>
      <c r="Z4" s="326"/>
      <c r="AA4" s="328" t="s">
        <v>53</v>
      </c>
      <c r="AB4" s="329"/>
      <c r="AC4" s="330"/>
      <c r="AD4" s="331" t="str">
        <f ca="1">MID(AD3,FIND("]",AD3,1)+1,99)</f>
        <v>06</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78" t="str">
        <f ca="1">V17</f>
        <v>June, 2016</v>
      </c>
      <c r="C5" s="879"/>
      <c r="D5" s="879"/>
      <c r="E5" s="879"/>
      <c r="F5" s="879"/>
      <c r="G5" s="879"/>
      <c r="H5" s="880" t="str">
        <f>'NTS ONLY_set_year'!$E$136</f>
        <v>Type in yellow or amber cells only</v>
      </c>
      <c r="I5" s="881"/>
      <c r="J5" s="882"/>
      <c r="K5" s="883" t="str">
        <f>'NTS ONLY_set_year'!E46</f>
        <v>Complete this summary at the end of each month:</v>
      </c>
      <c r="L5" s="884"/>
      <c r="M5" s="884"/>
      <c r="N5" s="884"/>
      <c r="O5" s="884"/>
      <c r="P5" s="884"/>
      <c r="Q5" s="884"/>
      <c r="R5" s="885"/>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June</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86" t="str">
        <f>'NTS ONLY_set_year'!$E$92</f>
        <v>Miscellaneous expenses</v>
      </c>
      <c r="L6" s="742"/>
      <c r="M6" s="742"/>
      <c r="N6" s="743"/>
      <c r="O6" s="887" t="str">
        <f>'NTS ONLY_set_year'!$E$17</f>
        <v>Amounts received</v>
      </c>
      <c r="P6" s="888"/>
      <c r="Q6" s="888"/>
      <c r="R6" s="889"/>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6</v>
      </c>
      <c r="AE6" s="204" t="str">
        <f ca="1">TEXT(DATE($AE$7,$AD$6,1),"Mmmm, YYYY")</f>
        <v>June, 2016</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90" t="str">
        <f>'NTS ONLY_set_year'!$E$101</f>
        <v xml:space="preserve">Odometer: </v>
      </c>
      <c r="C7" s="891"/>
      <c r="D7" s="891"/>
      <c r="E7" s="892"/>
      <c r="F7" s="892"/>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2016</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99" t="str">
        <f>'NTS ONLY_set_year'!$E$27</f>
        <v>Car 1</v>
      </c>
      <c r="D8" s="900"/>
      <c r="E8" s="901" t="str">
        <f>'NTS ONLY_set_year'!$E$28</f>
        <v>Car 2</v>
      </c>
      <c r="F8" s="901"/>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42521</v>
      </c>
      <c r="AF8" s="179"/>
      <c r="AG8" s="241"/>
      <c r="AH8" s="229"/>
      <c r="AI8" s="241"/>
      <c r="AJ8" s="179"/>
      <c r="AK8" s="766" t="s">
        <v>41</v>
      </c>
      <c r="AL8" s="178"/>
      <c r="AM8" s="766" t="s">
        <v>42</v>
      </c>
      <c r="AN8" s="178"/>
      <c r="AO8" s="178"/>
      <c r="AP8" s="787" t="s">
        <v>43</v>
      </c>
      <c r="AQ8" s="766" t="s">
        <v>45</v>
      </c>
      <c r="AR8" s="766" t="s">
        <v>46</v>
      </c>
      <c r="AS8" s="766"/>
      <c r="AT8" s="76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94"/>
      <c r="D9" s="893"/>
      <c r="E9" s="893"/>
      <c r="F9" s="893"/>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74"/>
      <c r="AL9" s="178"/>
      <c r="AM9" s="774"/>
      <c r="AN9" s="178"/>
      <c r="AO9" s="178"/>
      <c r="AP9" s="787"/>
      <c r="AQ9" s="774"/>
      <c r="AR9" s="774"/>
      <c r="AS9" s="774"/>
      <c r="AT9" s="77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94"/>
      <c r="D10" s="893"/>
      <c r="E10" s="893"/>
      <c r="F10" s="893"/>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74"/>
      <c r="AL10" s="236"/>
      <c r="AM10" s="774"/>
      <c r="AN10" s="236"/>
      <c r="AO10" s="236"/>
      <c r="AP10" s="787"/>
      <c r="AQ10" s="774"/>
      <c r="AR10" s="774"/>
      <c r="AS10" s="774"/>
      <c r="AT10" s="77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17"/>
      <c r="D11" s="818"/>
      <c r="E11" s="818"/>
      <c r="F11" s="818"/>
      <c r="G11" s="818"/>
      <c r="H11" s="818"/>
      <c r="I11" s="818"/>
      <c r="J11" s="819"/>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74"/>
      <c r="AL11" s="236"/>
      <c r="AM11" s="774"/>
      <c r="AN11" s="236"/>
      <c r="AO11" s="236"/>
      <c r="AP11" s="787"/>
      <c r="AQ11" s="774"/>
      <c r="AR11" s="774"/>
      <c r="AS11" s="774"/>
      <c r="AT11" s="77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64"/>
      <c r="D12" s="865"/>
      <c r="E12" s="865"/>
      <c r="F12" s="865"/>
      <c r="G12" s="865"/>
      <c r="H12" s="865"/>
      <c r="I12" s="865"/>
      <c r="J12" s="866"/>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74"/>
      <c r="AL12" s="236"/>
      <c r="AM12" s="774"/>
      <c r="AN12" s="236"/>
      <c r="AO12" s="236"/>
      <c r="AP12" s="787"/>
      <c r="AQ12" s="774"/>
      <c r="AR12" s="774"/>
      <c r="AS12" s="774"/>
      <c r="AT12" s="77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57" t="str">
        <f>IF($X$16=$X$14,"",$V$7)</f>
        <v>Days in month vehicle is available for business or personal use</v>
      </c>
      <c r="D13" s="858"/>
      <c r="E13" s="858"/>
      <c r="F13" s="859"/>
      <c r="G13" s="845" t="str">
        <f>'NTS ONLY_set_year'!$E$119</f>
        <v>Special
notes:</v>
      </c>
      <c r="H13" s="867"/>
      <c r="I13" s="868"/>
      <c r="J13" s="868"/>
      <c r="K13" s="868"/>
      <c r="L13" s="868"/>
      <c r="M13" s="868"/>
      <c r="N13" s="868"/>
      <c r="O13" s="868"/>
      <c r="P13" s="868"/>
      <c r="Q13" s="868"/>
      <c r="R13" s="869"/>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42" t="s">
        <v>96</v>
      </c>
      <c r="AK13" s="774"/>
      <c r="AL13" s="236"/>
      <c r="AM13" s="774"/>
      <c r="AN13" s="236"/>
      <c r="AO13" s="236"/>
      <c r="AP13" s="787"/>
      <c r="AQ13" s="774"/>
      <c r="AR13" s="774"/>
      <c r="AS13" s="774"/>
      <c r="AT13" s="77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60"/>
      <c r="D14" s="860"/>
      <c r="E14" s="860"/>
      <c r="F14" s="861"/>
      <c r="G14" s="846"/>
      <c r="H14" s="870"/>
      <c r="I14" s="870"/>
      <c r="J14" s="870"/>
      <c r="K14" s="870"/>
      <c r="L14" s="870"/>
      <c r="M14" s="870"/>
      <c r="N14" s="870"/>
      <c r="O14" s="870"/>
      <c r="P14" s="870"/>
      <c r="Q14" s="870"/>
      <c r="R14" s="871"/>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843"/>
      <c r="AK14" s="774"/>
      <c r="AL14" s="236"/>
      <c r="AM14" s="774"/>
      <c r="AN14" s="236"/>
      <c r="AO14" s="236"/>
      <c r="AP14" s="787"/>
      <c r="AQ14" s="774"/>
      <c r="AR14" s="774"/>
      <c r="AS14" s="774"/>
      <c r="AT14" s="77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62"/>
      <c r="D15" s="862"/>
      <c r="E15" s="862"/>
      <c r="F15" s="863"/>
      <c r="G15" s="847"/>
      <c r="H15" s="870"/>
      <c r="I15" s="870"/>
      <c r="J15" s="870"/>
      <c r="K15" s="870"/>
      <c r="L15" s="870"/>
      <c r="M15" s="870"/>
      <c r="N15" s="870"/>
      <c r="O15" s="870"/>
      <c r="P15" s="870"/>
      <c r="Q15" s="870"/>
      <c r="R15" s="871"/>
      <c r="S15" s="5"/>
      <c r="T15" s="179"/>
      <c r="U15" s="179"/>
      <c r="V15" s="179"/>
      <c r="W15" s="179"/>
      <c r="X15" s="397"/>
      <c r="Y15" s="237"/>
      <c r="Z15" s="229" t="s">
        <v>21</v>
      </c>
      <c r="AA15" s="400" t="s">
        <v>100</v>
      </c>
      <c r="AB15" s="401" t="s">
        <v>112</v>
      </c>
      <c r="AC15" s="399"/>
      <c r="AD15" s="402"/>
      <c r="AE15" s="326"/>
      <c r="AF15" s="179"/>
      <c r="AG15" s="231"/>
      <c r="AH15" s="236"/>
      <c r="AI15" s="231"/>
      <c r="AJ15" s="844"/>
      <c r="AK15" s="774"/>
      <c r="AL15" s="185"/>
      <c r="AM15" s="774"/>
      <c r="AN15" s="185"/>
      <c r="AO15" s="236"/>
      <c r="AP15" s="787"/>
      <c r="AQ15" s="774"/>
      <c r="AR15" s="774"/>
      <c r="AS15" s="774"/>
      <c r="AT15" s="77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835" t="str">
        <f>'NTS ONLY_set_year'!$E$22</f>
        <v>Business kilometres</v>
      </c>
      <c r="L16" s="836"/>
      <c r="M16" s="837"/>
      <c r="N16" s="830" t="str">
        <f>'NTS ONLY_set_year'!$E$106</f>
        <v>Parking</v>
      </c>
      <c r="O16" s="768" t="str">
        <f>'NTS ONLY_set_year'!$E$70</f>
        <v>Fuel
and oil</v>
      </c>
      <c r="P16" s="768" t="str">
        <f>'NTS ONLY_set_year'!$E$97</f>
        <v>Normal repairs and maintenance</v>
      </c>
      <c r="Q16" s="768" t="str">
        <f>'NTS ONLY_set_year'!$E$105</f>
        <v>Other operating expenses (incl. licence, registration)</v>
      </c>
      <c r="R16" s="83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74"/>
      <c r="AL16" s="178"/>
      <c r="AM16" s="774"/>
      <c r="AN16" s="178"/>
      <c r="AO16" s="178"/>
      <c r="AP16" s="787"/>
      <c r="AQ16" s="774"/>
      <c r="AR16" s="774"/>
      <c r="AS16" s="774"/>
      <c r="AT16" s="77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74" t="str">
        <f>IF($X$16=$X$14,"",'NTS ONLY_set_year'!$E$134)</f>
        <v>to mark (below) days on which the car is not available for any use</v>
      </c>
      <c r="E17" s="875"/>
      <c r="F17" s="875"/>
      <c r="G17" s="875"/>
      <c r="H17" s="875"/>
      <c r="I17" s="876"/>
      <c r="J17" s="877"/>
      <c r="K17" s="823" t="str">
        <f>'NTS ONLY_set_year'!$E$98</f>
        <v>(No personal kilometres)</v>
      </c>
      <c r="L17" s="824"/>
      <c r="M17" s="825"/>
      <c r="N17" s="830"/>
      <c r="O17" s="768"/>
      <c r="P17" s="768"/>
      <c r="Q17" s="768"/>
      <c r="R17" s="832"/>
      <c r="S17" s="61"/>
      <c r="T17" s="179"/>
      <c r="U17" s="179"/>
      <c r="V17" s="653" t="str">
        <f ca="1">IF(Language="f",V19,V18)</f>
        <v>June, 2016</v>
      </c>
      <c r="W17" s="654"/>
      <c r="X17" s="594" t="s">
        <v>381</v>
      </c>
      <c r="Y17" s="241" t="s">
        <v>382</v>
      </c>
      <c r="Z17" s="243"/>
      <c r="AA17" s="241"/>
      <c r="AB17" s="243"/>
      <c r="AC17" s="179"/>
      <c r="AD17" s="179"/>
      <c r="AE17" s="408"/>
      <c r="AF17" s="179"/>
      <c r="AG17" s="179"/>
      <c r="AH17" s="178"/>
      <c r="AI17" s="179"/>
      <c r="AJ17" s="418"/>
      <c r="AK17" s="774"/>
      <c r="AL17" s="178"/>
      <c r="AM17" s="774"/>
      <c r="AN17" s="178"/>
      <c r="AO17" s="178"/>
      <c r="AP17" s="224"/>
      <c r="AQ17" s="774"/>
      <c r="AR17" s="774"/>
      <c r="AS17" s="774"/>
      <c r="AT17" s="774"/>
      <c r="AU17" s="419" t="s">
        <v>150</v>
      </c>
      <c r="AV17" s="361"/>
      <c r="AW17" s="912" t="s">
        <v>181</v>
      </c>
      <c r="AX17" s="178"/>
      <c r="AY17" s="178"/>
      <c r="AZ17" s="178"/>
      <c r="BA17" s="178"/>
      <c r="BB17" s="178"/>
      <c r="BC17" s="178"/>
      <c r="BD17" s="178"/>
      <c r="BE17" s="835" t="str">
        <f>'NTS ONLY_set_year'!$E$22</f>
        <v>Business kilometres</v>
      </c>
      <c r="BF17" s="836"/>
      <c r="BG17" s="837"/>
      <c r="BH17" s="830" t="str">
        <f>'NTS ONLY_set_year'!$E$106</f>
        <v>Parking</v>
      </c>
      <c r="BI17" s="768" t="str">
        <f>'NTS ONLY_set_year'!$E$70</f>
        <v>Fuel
and oil</v>
      </c>
      <c r="BJ17" s="768" t="str">
        <f>'NTS ONLY_set_year'!$E$97</f>
        <v>Normal repairs and maintenance</v>
      </c>
      <c r="BK17" s="768"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95" t="str">
        <f>IF($X$16=$X$14,"","▼
▼
▼")</f>
        <v>▼
▼
▼</v>
      </c>
      <c r="D18" s="848" t="str">
        <f>'NTS ONLY_set_year'!$E$64</f>
        <v>Enter each day as many times as needed
▼</v>
      </c>
      <c r="E18" s="849"/>
      <c r="F18" s="849"/>
      <c r="G18" s="850"/>
      <c r="H18" s="854" t="str">
        <f>'NTS ONLY_set_year'!$E$112</f>
        <v>A. 
Purpose and notes</v>
      </c>
      <c r="I18" s="854" t="str">
        <f>"B.
"&amp;'NTS ONLY_set_year'!E56</f>
        <v>B.
Departure
point</v>
      </c>
      <c r="J18" s="854" t="str">
        <f>"C.
"&amp;'NTS ONLY_set_year'!E57</f>
        <v>C.
Destination</v>
      </c>
      <c r="K18" s="14" t="str">
        <f>'NTS ONLY_set_year'!$E$121</f>
        <v>Start</v>
      </c>
      <c r="L18" s="15" t="str">
        <f>'NTS ONLY_set_year'!$E$59</f>
        <v>End</v>
      </c>
      <c r="M18" s="16" t="str">
        <f>'NTS ONLY_set_year'!$E$58</f>
        <v>Driven</v>
      </c>
      <c r="N18" s="831"/>
      <c r="O18" s="769"/>
      <c r="P18" s="589" t="str">
        <f>'NTS ONLY_set_year'!$E$73</f>
        <v>(Give details in A.)</v>
      </c>
      <c r="Q18" s="769"/>
      <c r="R18" s="833"/>
      <c r="S18" s="61"/>
      <c r="T18" s="179"/>
      <c r="U18" s="444" t="str">
        <f ca="1">TEXT($AE$8+1,"Mmmm")</f>
        <v>June</v>
      </c>
      <c r="V18" s="652" t="str">
        <f ca="1">AE6</f>
        <v>June, 2016</v>
      </c>
      <c r="W18" s="652"/>
      <c r="X18" s="594" t="s">
        <v>169</v>
      </c>
      <c r="Y18" s="179" t="s">
        <v>380</v>
      </c>
      <c r="Z18" s="245">
        <f ca="1">COUNTIF($Z$20:$Z$194,$Z$16)</f>
        <v>174</v>
      </c>
      <c r="AA18" s="179"/>
      <c r="AB18" s="179"/>
      <c r="AC18" s="179"/>
      <c r="AD18" s="179"/>
      <c r="AE18" s="422">
        <f ca="1">MATCH(99,AG20:AG1000,0)-1</f>
        <v>1</v>
      </c>
      <c r="AF18" s="179"/>
      <c r="AG18" s="179"/>
      <c r="AH18" s="178"/>
      <c r="AI18" s="179"/>
      <c r="AJ18" s="840" t="s">
        <v>95</v>
      </c>
      <c r="AK18" s="774"/>
      <c r="AL18" s="178"/>
      <c r="AM18" s="774"/>
      <c r="AN18" s="178"/>
      <c r="AO18" s="178"/>
      <c r="AP18" s="423">
        <f>MIN(AP20:AP194)</f>
        <v>999</v>
      </c>
      <c r="AQ18" s="774"/>
      <c r="AR18" s="774"/>
      <c r="AS18" s="774"/>
      <c r="AT18" s="774"/>
      <c r="AU18" s="838" t="s">
        <v>14</v>
      </c>
      <c r="AV18" s="838" t="s">
        <v>14</v>
      </c>
      <c r="AW18" s="913"/>
      <c r="AX18" s="178"/>
      <c r="AY18" s="178"/>
      <c r="AZ18" s="178"/>
      <c r="BA18" s="472"/>
      <c r="BB18" s="178"/>
      <c r="BC18" s="178"/>
      <c r="BD18" s="178"/>
      <c r="BE18" s="117"/>
      <c r="BF18" s="118"/>
      <c r="BG18" s="108"/>
      <c r="BH18" s="830"/>
      <c r="BI18" s="768"/>
      <c r="BJ18" s="768"/>
      <c r="BK18" s="768"/>
      <c r="BL18" s="424"/>
      <c r="BM18" s="536">
        <f>MAX(BM20:BN194)</f>
        <v>1</v>
      </c>
      <c r="BN18" s="424"/>
      <c r="BO18" s="178"/>
      <c r="BP18" s="179"/>
      <c r="BQ18" s="325"/>
      <c r="BR18" s="10"/>
      <c r="BS18" s="10"/>
      <c r="BT18" s="10"/>
      <c r="IU18" s="21"/>
    </row>
    <row r="19" spans="1:255" customFormat="1" ht="20.25" customHeight="1">
      <c r="A19" s="5"/>
      <c r="B19" s="110" t="str">
        <f>'NTS ONLY_set_year'!$E$115</f>
        <v>Row</v>
      </c>
      <c r="C19" s="896"/>
      <c r="D19" s="851"/>
      <c r="E19" s="852"/>
      <c r="F19" s="852"/>
      <c r="G19" s="853"/>
      <c r="H19" s="855"/>
      <c r="I19" s="856"/>
      <c r="J19" s="856"/>
      <c r="K19" s="872" t="str">
        <f>'NTS ONLY_set_year'!$E$127</f>
        <v>Totals</v>
      </c>
      <c r="L19" s="873"/>
      <c r="M19" s="473">
        <f ca="1">IF(ISERROR(BG20),0,BG20)</f>
        <v>0</v>
      </c>
      <c r="N19" s="114">
        <f ca="1">IF(ISERROR(BH20),0,BH20)</f>
        <v>0</v>
      </c>
      <c r="O19" s="114">
        <f ca="1">IF(ISERROR(BI20),0,BI20)</f>
        <v>0</v>
      </c>
      <c r="P19" s="114">
        <f ca="1">IF(ISERROR(BJ20),0,BJ20)</f>
        <v>0</v>
      </c>
      <c r="Q19" s="114">
        <f ca="1">IF(ISERROR(BK20),0,BK20)</f>
        <v>0</v>
      </c>
      <c r="R19" s="834"/>
      <c r="S19" s="61"/>
      <c r="T19" s="179"/>
      <c r="U19" s="179" t="str">
        <f ca="1">INDEX('NTS ONLY_set_year'!E:E,MATCH(U18,'NTS ONLY_set_year'!C:C,0))</f>
        <v>June</v>
      </c>
      <c r="V19" s="652" t="str">
        <f ca="1">U19&amp;" "&amp;Year_four_digits</f>
        <v>June 2016</v>
      </c>
      <c r="W19" s="652"/>
      <c r="X19" s="443" t="s">
        <v>169</v>
      </c>
      <c r="Y19" s="446" t="s">
        <v>170</v>
      </c>
      <c r="Z19" s="245" t="s">
        <v>34</v>
      </c>
      <c r="AA19" s="179"/>
      <c r="AB19" s="471" t="s">
        <v>182</v>
      </c>
      <c r="AC19" s="237"/>
      <c r="AD19" s="425" t="s">
        <v>35</v>
      </c>
      <c r="AE19" s="426"/>
      <c r="AF19" s="427"/>
      <c r="AG19" s="179"/>
      <c r="AH19" s="178"/>
      <c r="AI19" s="179"/>
      <c r="AJ19" s="841"/>
      <c r="AK19" s="774"/>
      <c r="AL19" s="428" t="str">
        <f>'NTS ONLY_set_year'!$E$42</f>
        <v>Check START</v>
      </c>
      <c r="AM19" s="774"/>
      <c r="AN19" s="428" t="str">
        <f>'NTS ONLY_set_year'!$E$39</f>
        <v>Check END</v>
      </c>
      <c r="AO19" s="178"/>
      <c r="AP19" s="429">
        <f ca="1">MIN(OFFSET($AP$19,MATCH($AP$18,$AP$20:$AP$195,0)+1,0,600,1))</f>
        <v>999</v>
      </c>
      <c r="AQ19" s="774"/>
      <c r="AR19" s="774"/>
      <c r="AS19" s="774"/>
      <c r="AT19" s="774"/>
      <c r="AU19" s="839"/>
      <c r="AV19" s="839"/>
      <c r="AW19" s="914"/>
      <c r="AX19" s="178"/>
      <c r="AY19" s="178"/>
      <c r="AZ19" s="178"/>
      <c r="BA19" s="178"/>
      <c r="BB19" s="178"/>
      <c r="BC19" s="178"/>
      <c r="BD19" s="178"/>
      <c r="BE19" s="14" t="str">
        <f>'NTS ONLY_set_year'!$E$121</f>
        <v>Start</v>
      </c>
      <c r="BF19" s="15" t="str">
        <f>'NTS ONLY_set_year'!$E$59</f>
        <v>End</v>
      </c>
      <c r="BG19" s="16" t="str">
        <f>'NTS ONLY_set_year'!$E$58</f>
        <v>Driven</v>
      </c>
      <c r="BH19" s="831"/>
      <c r="BI19" s="769"/>
      <c r="BJ19" s="769"/>
      <c r="BK19" s="769"/>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Wed. June 1, 2016</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June</v>
      </c>
      <c r="V20" s="179"/>
      <c r="W20" s="179"/>
      <c r="X20" s="430">
        <f ca="1">$AE$8+D20</f>
        <v>42522</v>
      </c>
      <c r="Y20" s="568" t="str">
        <f ca="1">IF(Y14="f",T20&amp;". "&amp;" "&amp;R20&amp;" "&amp;U20&amp;" "&amp;$AE$7,T20&amp;". "&amp;U20&amp;" "&amp;R20&amp;", "&amp;$AE$7)</f>
        <v>Wed. June 1, 2016</v>
      </c>
      <c r="Z20" s="431">
        <f t="shared" ref="Z20:Z83" ca="1" si="4">MIN(R20,$AF$5)</f>
        <v>1</v>
      </c>
      <c r="AA20" s="432">
        <f t="shared" ref="AA20:AA83" ca="1" si="5">$AD$6</f>
        <v>6</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910" t="str">
        <f ca="1">$AU$9</f>
        <v>Totals</v>
      </c>
      <c r="BF20" s="911"/>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June</v>
      </c>
      <c r="V21" s="184"/>
      <c r="W21" s="179"/>
      <c r="X21" s="430">
        <f ca="1">$AE$8+D21</f>
        <v>42521</v>
      </c>
      <c r="Y21" s="568" t="str">
        <f t="shared" ref="Y21:Y84" ca="1" si="14">IF(Y15="f",T21&amp;". "&amp;" "&amp;R21&amp;" "&amp;U21&amp;" "&amp;$AE$7,T21&amp;". "&amp;U21&amp;" "&amp;R21&amp;", "&amp;$AE$7)</f>
        <v>Tue. June , 2016</v>
      </c>
      <c r="Z21" s="431">
        <f t="shared" ca="1" si="4"/>
        <v>30</v>
      </c>
      <c r="AA21" s="432">
        <f t="shared" ca="1" si="5"/>
        <v>6</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June</v>
      </c>
      <c r="V22" s="184"/>
      <c r="W22" s="179"/>
      <c r="X22" s="430">
        <f t="shared" ref="X22:X85" ca="1" si="17">$AE$8+D22</f>
        <v>42521</v>
      </c>
      <c r="Y22" s="568" t="str">
        <f t="shared" ca="1" si="14"/>
        <v>Tue. June , 2016</v>
      </c>
      <c r="Z22" s="431">
        <f t="shared" ca="1" si="4"/>
        <v>30</v>
      </c>
      <c r="AA22" s="432">
        <f t="shared" ca="1" si="5"/>
        <v>6</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June</v>
      </c>
      <c r="V23" s="184"/>
      <c r="W23" s="179"/>
      <c r="X23" s="430">
        <f t="shared" ca="1" si="17"/>
        <v>42521</v>
      </c>
      <c r="Y23" s="568" t="str">
        <f t="shared" ca="1" si="14"/>
        <v>Tue. June , 2016</v>
      </c>
      <c r="Z23" s="431">
        <f t="shared" ca="1" si="4"/>
        <v>30</v>
      </c>
      <c r="AA23" s="432">
        <f t="shared" ca="1" si="5"/>
        <v>6</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June</v>
      </c>
      <c r="V24" s="184"/>
      <c r="W24" s="179"/>
      <c r="X24" s="430">
        <f t="shared" ca="1" si="17"/>
        <v>42521</v>
      </c>
      <c r="Y24" s="568" t="str">
        <f t="shared" ca="1" si="14"/>
        <v>Tue. June , 2016</v>
      </c>
      <c r="Z24" s="431">
        <f t="shared" ca="1" si="4"/>
        <v>30</v>
      </c>
      <c r="AA24" s="432">
        <f t="shared" ca="1" si="5"/>
        <v>6</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June</v>
      </c>
      <c r="V25" s="184"/>
      <c r="W25" s="179"/>
      <c r="X25" s="430">
        <f t="shared" ca="1" si="17"/>
        <v>42521</v>
      </c>
      <c r="Y25" s="568" t="str">
        <f t="shared" ca="1" si="14"/>
        <v>Tue. June , 2016</v>
      </c>
      <c r="Z25" s="431">
        <f t="shared" ca="1" si="4"/>
        <v>30</v>
      </c>
      <c r="AA25" s="432">
        <f t="shared" ca="1" si="5"/>
        <v>6</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June</v>
      </c>
      <c r="V26" s="184"/>
      <c r="W26" s="179"/>
      <c r="X26" s="430">
        <f t="shared" ca="1" si="17"/>
        <v>42521</v>
      </c>
      <c r="Y26" s="568" t="str">
        <f t="shared" ca="1" si="14"/>
        <v>Tue. June , 2016</v>
      </c>
      <c r="Z26" s="431">
        <f t="shared" ca="1" si="4"/>
        <v>30</v>
      </c>
      <c r="AA26" s="432">
        <f t="shared" ca="1" si="5"/>
        <v>6</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June</v>
      </c>
      <c r="V27" s="184"/>
      <c r="W27" s="179"/>
      <c r="X27" s="430">
        <f t="shared" ca="1" si="17"/>
        <v>42521</v>
      </c>
      <c r="Y27" s="568" t="str">
        <f t="shared" ca="1" si="14"/>
        <v>Tue. June , 2016</v>
      </c>
      <c r="Z27" s="431">
        <f t="shared" ca="1" si="4"/>
        <v>30</v>
      </c>
      <c r="AA27" s="432">
        <f t="shared" ca="1" si="5"/>
        <v>6</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June</v>
      </c>
      <c r="V28" s="184"/>
      <c r="W28" s="179"/>
      <c r="X28" s="430">
        <f t="shared" ca="1" si="17"/>
        <v>42521</v>
      </c>
      <c r="Y28" s="568" t="str">
        <f t="shared" ca="1" si="14"/>
        <v>Tue. June , 2016</v>
      </c>
      <c r="Z28" s="431">
        <f t="shared" ca="1" si="4"/>
        <v>30</v>
      </c>
      <c r="AA28" s="432">
        <f t="shared" ca="1" si="5"/>
        <v>6</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June</v>
      </c>
      <c r="V29" s="184"/>
      <c r="W29" s="179"/>
      <c r="X29" s="430">
        <f t="shared" ca="1" si="17"/>
        <v>42521</v>
      </c>
      <c r="Y29" s="568" t="str">
        <f t="shared" ca="1" si="14"/>
        <v>Tue. June , 2016</v>
      </c>
      <c r="Z29" s="431">
        <f t="shared" ca="1" si="4"/>
        <v>30</v>
      </c>
      <c r="AA29" s="432">
        <f t="shared" ca="1" si="5"/>
        <v>6</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June</v>
      </c>
      <c r="V30" s="184"/>
      <c r="W30" s="179"/>
      <c r="X30" s="430">
        <f t="shared" ca="1" si="17"/>
        <v>42521</v>
      </c>
      <c r="Y30" s="568" t="str">
        <f t="shared" ca="1" si="14"/>
        <v>Tue. June , 2016</v>
      </c>
      <c r="Z30" s="431">
        <f t="shared" ca="1" si="4"/>
        <v>30</v>
      </c>
      <c r="AA30" s="432">
        <f t="shared" ca="1" si="5"/>
        <v>6</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June</v>
      </c>
      <c r="V31" s="184"/>
      <c r="W31" s="179"/>
      <c r="X31" s="430">
        <f t="shared" ca="1" si="17"/>
        <v>42521</v>
      </c>
      <c r="Y31" s="568" t="str">
        <f t="shared" ca="1" si="14"/>
        <v>Tue. June , 2016</v>
      </c>
      <c r="Z31" s="431">
        <f t="shared" ca="1" si="4"/>
        <v>30</v>
      </c>
      <c r="AA31" s="432">
        <f t="shared" ca="1" si="5"/>
        <v>6</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June</v>
      </c>
      <c r="V32" s="184"/>
      <c r="W32" s="179"/>
      <c r="X32" s="430">
        <f t="shared" ca="1" si="17"/>
        <v>42521</v>
      </c>
      <c r="Y32" s="568" t="str">
        <f t="shared" ca="1" si="14"/>
        <v>Tue. June , 2016</v>
      </c>
      <c r="Z32" s="431">
        <f t="shared" ca="1" si="4"/>
        <v>30</v>
      </c>
      <c r="AA32" s="432">
        <f t="shared" ca="1" si="5"/>
        <v>6</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June</v>
      </c>
      <c r="V33" s="184"/>
      <c r="W33" s="179"/>
      <c r="X33" s="430">
        <f t="shared" ca="1" si="17"/>
        <v>42521</v>
      </c>
      <c r="Y33" s="568" t="str">
        <f t="shared" ca="1" si="14"/>
        <v>Tue. June , 2016</v>
      </c>
      <c r="Z33" s="431">
        <f t="shared" ca="1" si="4"/>
        <v>30</v>
      </c>
      <c r="AA33" s="432">
        <f t="shared" ca="1" si="5"/>
        <v>6</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June</v>
      </c>
      <c r="V34" s="184"/>
      <c r="W34" s="179"/>
      <c r="X34" s="430">
        <f t="shared" ca="1" si="17"/>
        <v>42521</v>
      </c>
      <c r="Y34" s="568" t="str">
        <f t="shared" ca="1" si="14"/>
        <v>Tue. June , 2016</v>
      </c>
      <c r="Z34" s="431">
        <f t="shared" ca="1" si="4"/>
        <v>30</v>
      </c>
      <c r="AA34" s="432">
        <f t="shared" ca="1" si="5"/>
        <v>6</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June</v>
      </c>
      <c r="V35" s="184"/>
      <c r="W35" s="179"/>
      <c r="X35" s="430">
        <f t="shared" ca="1" si="17"/>
        <v>42521</v>
      </c>
      <c r="Y35" s="568" t="str">
        <f t="shared" ca="1" si="14"/>
        <v>Tue. June , 2016</v>
      </c>
      <c r="Z35" s="431">
        <f t="shared" ca="1" si="4"/>
        <v>30</v>
      </c>
      <c r="AA35" s="432">
        <f t="shared" ca="1" si="5"/>
        <v>6</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June</v>
      </c>
      <c r="V36" s="184"/>
      <c r="W36" s="179"/>
      <c r="X36" s="430">
        <f t="shared" ca="1" si="17"/>
        <v>42521</v>
      </c>
      <c r="Y36" s="568" t="str">
        <f t="shared" ca="1" si="14"/>
        <v>Tue. June , 2016</v>
      </c>
      <c r="Z36" s="431">
        <f t="shared" ca="1" si="4"/>
        <v>30</v>
      </c>
      <c r="AA36" s="432">
        <f t="shared" ca="1" si="5"/>
        <v>6</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June</v>
      </c>
      <c r="V37" s="184"/>
      <c r="W37" s="179"/>
      <c r="X37" s="430">
        <f t="shared" ca="1" si="17"/>
        <v>42521</v>
      </c>
      <c r="Y37" s="568" t="str">
        <f t="shared" ca="1" si="14"/>
        <v>Tue. June , 2016</v>
      </c>
      <c r="Z37" s="431">
        <f t="shared" ca="1" si="4"/>
        <v>30</v>
      </c>
      <c r="AA37" s="432">
        <f t="shared" ca="1" si="5"/>
        <v>6</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June</v>
      </c>
      <c r="V38" s="184"/>
      <c r="W38" s="179"/>
      <c r="X38" s="430">
        <f t="shared" ca="1" si="17"/>
        <v>42521</v>
      </c>
      <c r="Y38" s="568" t="str">
        <f t="shared" ca="1" si="14"/>
        <v>Tue. June , 2016</v>
      </c>
      <c r="Z38" s="431">
        <f t="shared" ca="1" si="4"/>
        <v>30</v>
      </c>
      <c r="AA38" s="432">
        <f t="shared" ca="1" si="5"/>
        <v>6</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June</v>
      </c>
      <c r="V39" s="184"/>
      <c r="W39" s="179"/>
      <c r="X39" s="430">
        <f t="shared" ca="1" si="17"/>
        <v>42521</v>
      </c>
      <c r="Y39" s="568" t="str">
        <f t="shared" ca="1" si="14"/>
        <v>Tue. June , 2016</v>
      </c>
      <c r="Z39" s="431">
        <f t="shared" ca="1" si="4"/>
        <v>30</v>
      </c>
      <c r="AA39" s="432">
        <f t="shared" ca="1" si="5"/>
        <v>6</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June</v>
      </c>
      <c r="V40" s="184"/>
      <c r="W40" s="179"/>
      <c r="X40" s="430">
        <f t="shared" ca="1" si="17"/>
        <v>42521</v>
      </c>
      <c r="Y40" s="568" t="str">
        <f t="shared" ca="1" si="14"/>
        <v>Tue. June , 2016</v>
      </c>
      <c r="Z40" s="431">
        <f t="shared" ca="1" si="4"/>
        <v>30</v>
      </c>
      <c r="AA40" s="432">
        <f t="shared" ca="1" si="5"/>
        <v>6</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June</v>
      </c>
      <c r="V41" s="184"/>
      <c r="W41" s="179"/>
      <c r="X41" s="430">
        <f t="shared" ca="1" si="17"/>
        <v>42521</v>
      </c>
      <c r="Y41" s="568" t="str">
        <f t="shared" ca="1" si="14"/>
        <v>Tue. June , 2016</v>
      </c>
      <c r="Z41" s="431">
        <f t="shared" ca="1" si="4"/>
        <v>30</v>
      </c>
      <c r="AA41" s="432">
        <f t="shared" ca="1" si="5"/>
        <v>6</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June</v>
      </c>
      <c r="V42" s="184"/>
      <c r="W42" s="179"/>
      <c r="X42" s="430">
        <f t="shared" ca="1" si="17"/>
        <v>42521</v>
      </c>
      <c r="Y42" s="568" t="str">
        <f t="shared" ca="1" si="14"/>
        <v>Tue. June , 2016</v>
      </c>
      <c r="Z42" s="431">
        <f t="shared" ca="1" si="4"/>
        <v>30</v>
      </c>
      <c r="AA42" s="432">
        <f t="shared" ca="1" si="5"/>
        <v>6</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June</v>
      </c>
      <c r="V43" s="184"/>
      <c r="W43" s="179"/>
      <c r="X43" s="430">
        <f t="shared" ca="1" si="17"/>
        <v>42521</v>
      </c>
      <c r="Y43" s="568" t="str">
        <f t="shared" ca="1" si="14"/>
        <v>Tue. June , 2016</v>
      </c>
      <c r="Z43" s="431">
        <f t="shared" ca="1" si="4"/>
        <v>30</v>
      </c>
      <c r="AA43" s="432">
        <f t="shared" ca="1" si="5"/>
        <v>6</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June</v>
      </c>
      <c r="V44" s="184"/>
      <c r="W44" s="179"/>
      <c r="X44" s="430">
        <f t="shared" ca="1" si="17"/>
        <v>42521</v>
      </c>
      <c r="Y44" s="568" t="str">
        <f t="shared" ca="1" si="14"/>
        <v>Tue. June , 2016</v>
      </c>
      <c r="Z44" s="431">
        <f t="shared" ca="1" si="4"/>
        <v>30</v>
      </c>
      <c r="AA44" s="432">
        <f t="shared" ca="1" si="5"/>
        <v>6</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June</v>
      </c>
      <c r="V45" s="184"/>
      <c r="W45" s="179"/>
      <c r="X45" s="430">
        <f t="shared" ca="1" si="17"/>
        <v>42521</v>
      </c>
      <c r="Y45" s="568" t="str">
        <f t="shared" ca="1" si="14"/>
        <v>Tue. June , 2016</v>
      </c>
      <c r="Z45" s="431">
        <f t="shared" ca="1" si="4"/>
        <v>30</v>
      </c>
      <c r="AA45" s="432">
        <f t="shared" ca="1" si="5"/>
        <v>6</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June</v>
      </c>
      <c r="V46" s="184"/>
      <c r="W46" s="179"/>
      <c r="X46" s="430">
        <f t="shared" ca="1" si="17"/>
        <v>42521</v>
      </c>
      <c r="Y46" s="568" t="str">
        <f t="shared" ca="1" si="14"/>
        <v>Tue. June , 2016</v>
      </c>
      <c r="Z46" s="431">
        <f t="shared" ca="1" si="4"/>
        <v>30</v>
      </c>
      <c r="AA46" s="432">
        <f t="shared" ca="1" si="5"/>
        <v>6</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June</v>
      </c>
      <c r="V47" s="184"/>
      <c r="W47" s="179"/>
      <c r="X47" s="430">
        <f t="shared" ca="1" si="17"/>
        <v>42521</v>
      </c>
      <c r="Y47" s="568" t="str">
        <f t="shared" ca="1" si="14"/>
        <v>Tue. June , 2016</v>
      </c>
      <c r="Z47" s="431">
        <f t="shared" ca="1" si="4"/>
        <v>30</v>
      </c>
      <c r="AA47" s="432">
        <f t="shared" ca="1" si="5"/>
        <v>6</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June</v>
      </c>
      <c r="V48" s="184"/>
      <c r="W48" s="179"/>
      <c r="X48" s="430">
        <f t="shared" ca="1" si="17"/>
        <v>42521</v>
      </c>
      <c r="Y48" s="568" t="str">
        <f t="shared" ca="1" si="14"/>
        <v>Tue. June , 2016</v>
      </c>
      <c r="Z48" s="431">
        <f t="shared" ca="1" si="4"/>
        <v>30</v>
      </c>
      <c r="AA48" s="432">
        <f t="shared" ca="1" si="5"/>
        <v>6</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June</v>
      </c>
      <c r="V49" s="184"/>
      <c r="W49" s="179"/>
      <c r="X49" s="430">
        <f t="shared" ca="1" si="17"/>
        <v>42521</v>
      </c>
      <c r="Y49" s="568" t="str">
        <f t="shared" ca="1" si="14"/>
        <v>Tue. June , 2016</v>
      </c>
      <c r="Z49" s="431">
        <f t="shared" ca="1" si="4"/>
        <v>30</v>
      </c>
      <c r="AA49" s="432">
        <f t="shared" ca="1" si="5"/>
        <v>6</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June</v>
      </c>
      <c r="V50" s="184"/>
      <c r="W50" s="179"/>
      <c r="X50" s="430">
        <f t="shared" ca="1" si="17"/>
        <v>42521</v>
      </c>
      <c r="Y50" s="568" t="str">
        <f t="shared" ca="1" si="14"/>
        <v>Tue. June , 2016</v>
      </c>
      <c r="Z50" s="431">
        <f t="shared" ca="1" si="4"/>
        <v>30</v>
      </c>
      <c r="AA50" s="432">
        <f t="shared" ca="1" si="5"/>
        <v>6</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June</v>
      </c>
      <c r="V51" s="184"/>
      <c r="W51" s="179"/>
      <c r="X51" s="430">
        <f t="shared" ca="1" si="17"/>
        <v>42521</v>
      </c>
      <c r="Y51" s="568" t="str">
        <f t="shared" ca="1" si="14"/>
        <v>Tue. June , 2016</v>
      </c>
      <c r="Z51" s="431">
        <f t="shared" ca="1" si="4"/>
        <v>30</v>
      </c>
      <c r="AA51" s="432">
        <f t="shared" ca="1" si="5"/>
        <v>6</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June</v>
      </c>
      <c r="V52" s="184"/>
      <c r="W52" s="179"/>
      <c r="X52" s="430">
        <f t="shared" ca="1" si="17"/>
        <v>42521</v>
      </c>
      <c r="Y52" s="568" t="str">
        <f t="shared" ca="1" si="14"/>
        <v>Tue. June , 2016</v>
      </c>
      <c r="Z52" s="431">
        <f t="shared" ca="1" si="4"/>
        <v>30</v>
      </c>
      <c r="AA52" s="432">
        <f t="shared" ca="1" si="5"/>
        <v>6</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June</v>
      </c>
      <c r="V53" s="184"/>
      <c r="W53" s="179"/>
      <c r="X53" s="430">
        <f t="shared" ca="1" si="17"/>
        <v>42521</v>
      </c>
      <c r="Y53" s="568" t="str">
        <f t="shared" ca="1" si="14"/>
        <v>Tue. June , 2016</v>
      </c>
      <c r="Z53" s="431">
        <f t="shared" ca="1" si="4"/>
        <v>30</v>
      </c>
      <c r="AA53" s="432">
        <f t="shared" ca="1" si="5"/>
        <v>6</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June</v>
      </c>
      <c r="V54" s="184"/>
      <c r="W54" s="179"/>
      <c r="X54" s="430">
        <f t="shared" ca="1" si="17"/>
        <v>42521</v>
      </c>
      <c r="Y54" s="568" t="str">
        <f t="shared" ca="1" si="14"/>
        <v>Tue. June , 2016</v>
      </c>
      <c r="Z54" s="431">
        <f t="shared" ca="1" si="4"/>
        <v>30</v>
      </c>
      <c r="AA54" s="432">
        <f t="shared" ca="1" si="5"/>
        <v>6</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June</v>
      </c>
      <c r="V55" s="184"/>
      <c r="W55" s="179"/>
      <c r="X55" s="430">
        <f t="shared" ca="1" si="17"/>
        <v>42521</v>
      </c>
      <c r="Y55" s="568" t="str">
        <f t="shared" ca="1" si="14"/>
        <v>Tue. June , 2016</v>
      </c>
      <c r="Z55" s="431">
        <f t="shared" ca="1" si="4"/>
        <v>30</v>
      </c>
      <c r="AA55" s="432">
        <f t="shared" ca="1" si="5"/>
        <v>6</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June</v>
      </c>
      <c r="V56" s="184"/>
      <c r="W56" s="179"/>
      <c r="X56" s="430">
        <f t="shared" ca="1" si="17"/>
        <v>42521</v>
      </c>
      <c r="Y56" s="568" t="str">
        <f t="shared" ca="1" si="14"/>
        <v>Tue. June , 2016</v>
      </c>
      <c r="Z56" s="431">
        <f t="shared" ca="1" si="4"/>
        <v>30</v>
      </c>
      <c r="AA56" s="432">
        <f t="shared" ca="1" si="5"/>
        <v>6</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June</v>
      </c>
      <c r="V57" s="184"/>
      <c r="W57" s="179"/>
      <c r="X57" s="430">
        <f t="shared" ca="1" si="17"/>
        <v>42521</v>
      </c>
      <c r="Y57" s="568" t="str">
        <f t="shared" ca="1" si="14"/>
        <v>Tue. June , 2016</v>
      </c>
      <c r="Z57" s="431">
        <f t="shared" ca="1" si="4"/>
        <v>30</v>
      </c>
      <c r="AA57" s="432">
        <f t="shared" ca="1" si="5"/>
        <v>6</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June</v>
      </c>
      <c r="V58" s="184"/>
      <c r="W58" s="179"/>
      <c r="X58" s="430">
        <f t="shared" ca="1" si="17"/>
        <v>42521</v>
      </c>
      <c r="Y58" s="568" t="str">
        <f t="shared" ca="1" si="14"/>
        <v>Tue. June , 2016</v>
      </c>
      <c r="Z58" s="431">
        <f t="shared" ca="1" si="4"/>
        <v>30</v>
      </c>
      <c r="AA58" s="432">
        <f t="shared" ca="1" si="5"/>
        <v>6</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June</v>
      </c>
      <c r="V59" s="184"/>
      <c r="W59" s="179"/>
      <c r="X59" s="430">
        <f t="shared" ca="1" si="17"/>
        <v>42521</v>
      </c>
      <c r="Y59" s="568" t="str">
        <f t="shared" ca="1" si="14"/>
        <v>Tue. June , 2016</v>
      </c>
      <c r="Z59" s="431">
        <f t="shared" ca="1" si="4"/>
        <v>30</v>
      </c>
      <c r="AA59" s="432">
        <f t="shared" ca="1" si="5"/>
        <v>6</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June</v>
      </c>
      <c r="V60" s="184"/>
      <c r="W60" s="179"/>
      <c r="X60" s="430">
        <f t="shared" ca="1" si="17"/>
        <v>42521</v>
      </c>
      <c r="Y60" s="568" t="str">
        <f t="shared" ca="1" si="14"/>
        <v>Tue. June , 2016</v>
      </c>
      <c r="Z60" s="431">
        <f t="shared" ca="1" si="4"/>
        <v>30</v>
      </c>
      <c r="AA60" s="432">
        <f t="shared" ca="1" si="5"/>
        <v>6</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June</v>
      </c>
      <c r="V61" s="184"/>
      <c r="W61" s="179"/>
      <c r="X61" s="430">
        <f t="shared" ca="1" si="17"/>
        <v>42521</v>
      </c>
      <c r="Y61" s="568" t="str">
        <f t="shared" ca="1" si="14"/>
        <v>Tue. June , 2016</v>
      </c>
      <c r="Z61" s="431">
        <f t="shared" ca="1" si="4"/>
        <v>30</v>
      </c>
      <c r="AA61" s="432">
        <f t="shared" ca="1" si="5"/>
        <v>6</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June</v>
      </c>
      <c r="V62" s="184"/>
      <c r="W62" s="179"/>
      <c r="X62" s="430">
        <f t="shared" ca="1" si="17"/>
        <v>42521</v>
      </c>
      <c r="Y62" s="568" t="str">
        <f t="shared" ca="1" si="14"/>
        <v>Tue. June , 2016</v>
      </c>
      <c r="Z62" s="431">
        <f t="shared" ca="1" si="4"/>
        <v>30</v>
      </c>
      <c r="AA62" s="432">
        <f t="shared" ca="1" si="5"/>
        <v>6</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June</v>
      </c>
      <c r="V63" s="184"/>
      <c r="W63" s="179"/>
      <c r="X63" s="430">
        <f t="shared" ca="1" si="17"/>
        <v>42521</v>
      </c>
      <c r="Y63" s="568" t="str">
        <f t="shared" ca="1" si="14"/>
        <v>Tue. June , 2016</v>
      </c>
      <c r="Z63" s="431">
        <f t="shared" ca="1" si="4"/>
        <v>30</v>
      </c>
      <c r="AA63" s="432">
        <f t="shared" ca="1" si="5"/>
        <v>6</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June</v>
      </c>
      <c r="V64" s="184"/>
      <c r="W64" s="179"/>
      <c r="X64" s="430">
        <f t="shared" ca="1" si="17"/>
        <v>42521</v>
      </c>
      <c r="Y64" s="568" t="str">
        <f t="shared" ca="1" si="14"/>
        <v>Tue. June , 2016</v>
      </c>
      <c r="Z64" s="431">
        <f t="shared" ca="1" si="4"/>
        <v>30</v>
      </c>
      <c r="AA64" s="432">
        <f t="shared" ca="1" si="5"/>
        <v>6</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June</v>
      </c>
      <c r="V65" s="184"/>
      <c r="W65" s="179"/>
      <c r="X65" s="430">
        <f t="shared" ca="1" si="17"/>
        <v>42521</v>
      </c>
      <c r="Y65" s="568" t="str">
        <f t="shared" ca="1" si="14"/>
        <v>Tue. June , 2016</v>
      </c>
      <c r="Z65" s="431">
        <f t="shared" ca="1" si="4"/>
        <v>30</v>
      </c>
      <c r="AA65" s="432">
        <f t="shared" ca="1" si="5"/>
        <v>6</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June</v>
      </c>
      <c r="V66" s="184"/>
      <c r="W66" s="179"/>
      <c r="X66" s="430">
        <f t="shared" ca="1" si="17"/>
        <v>42521</v>
      </c>
      <c r="Y66" s="568" t="str">
        <f t="shared" ca="1" si="14"/>
        <v>Tue. June , 2016</v>
      </c>
      <c r="Z66" s="431">
        <f t="shared" ca="1" si="4"/>
        <v>30</v>
      </c>
      <c r="AA66" s="432">
        <f t="shared" ca="1" si="5"/>
        <v>6</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June</v>
      </c>
      <c r="V67" s="184"/>
      <c r="W67" s="179"/>
      <c r="X67" s="430">
        <f t="shared" ca="1" si="17"/>
        <v>42521</v>
      </c>
      <c r="Y67" s="568" t="str">
        <f t="shared" ca="1" si="14"/>
        <v>Tue. June , 2016</v>
      </c>
      <c r="Z67" s="431">
        <f t="shared" ca="1" si="4"/>
        <v>30</v>
      </c>
      <c r="AA67" s="432">
        <f t="shared" ca="1" si="5"/>
        <v>6</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June</v>
      </c>
      <c r="V68" s="184"/>
      <c r="W68" s="179"/>
      <c r="X68" s="430">
        <f t="shared" ca="1" si="17"/>
        <v>42521</v>
      </c>
      <c r="Y68" s="568" t="str">
        <f t="shared" ca="1" si="14"/>
        <v>Tue. June , 2016</v>
      </c>
      <c r="Z68" s="431">
        <f t="shared" ca="1" si="4"/>
        <v>30</v>
      </c>
      <c r="AA68" s="432">
        <f t="shared" ca="1" si="5"/>
        <v>6</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June</v>
      </c>
      <c r="V69" s="184"/>
      <c r="W69" s="179"/>
      <c r="X69" s="430">
        <f t="shared" ca="1" si="17"/>
        <v>42521</v>
      </c>
      <c r="Y69" s="568" t="str">
        <f t="shared" ca="1" si="14"/>
        <v>Tue. June , 2016</v>
      </c>
      <c r="Z69" s="431">
        <f t="shared" ca="1" si="4"/>
        <v>30</v>
      </c>
      <c r="AA69" s="432">
        <f t="shared" ca="1" si="5"/>
        <v>6</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June</v>
      </c>
      <c r="V70" s="184"/>
      <c r="W70" s="179"/>
      <c r="X70" s="430">
        <f t="shared" ca="1" si="17"/>
        <v>42521</v>
      </c>
      <c r="Y70" s="568" t="str">
        <f t="shared" ca="1" si="14"/>
        <v>Tue. June , 2016</v>
      </c>
      <c r="Z70" s="431">
        <f t="shared" ca="1" si="4"/>
        <v>30</v>
      </c>
      <c r="AA70" s="432">
        <f t="shared" ca="1" si="5"/>
        <v>6</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June</v>
      </c>
      <c r="V71" s="184"/>
      <c r="W71" s="179"/>
      <c r="X71" s="430">
        <f t="shared" ca="1" si="17"/>
        <v>42521</v>
      </c>
      <c r="Y71" s="568" t="str">
        <f t="shared" ca="1" si="14"/>
        <v>Tue. June , 2016</v>
      </c>
      <c r="Z71" s="431">
        <f t="shared" ca="1" si="4"/>
        <v>30</v>
      </c>
      <c r="AA71" s="432">
        <f t="shared" ca="1" si="5"/>
        <v>6</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June</v>
      </c>
      <c r="V72" s="184"/>
      <c r="W72" s="179"/>
      <c r="X72" s="430">
        <f t="shared" ca="1" si="17"/>
        <v>42521</v>
      </c>
      <c r="Y72" s="568" t="str">
        <f t="shared" ca="1" si="14"/>
        <v>Tue. June , 2016</v>
      </c>
      <c r="Z72" s="431">
        <f t="shared" ca="1" si="4"/>
        <v>30</v>
      </c>
      <c r="AA72" s="432">
        <f t="shared" ca="1" si="5"/>
        <v>6</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June</v>
      </c>
      <c r="V73" s="184"/>
      <c r="W73" s="179"/>
      <c r="X73" s="430">
        <f t="shared" ca="1" si="17"/>
        <v>42521</v>
      </c>
      <c r="Y73" s="568" t="str">
        <f t="shared" ca="1" si="14"/>
        <v>Tue. June , 2016</v>
      </c>
      <c r="Z73" s="431">
        <f t="shared" ca="1" si="4"/>
        <v>30</v>
      </c>
      <c r="AA73" s="432">
        <f t="shared" ca="1" si="5"/>
        <v>6</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June</v>
      </c>
      <c r="V74" s="184"/>
      <c r="W74" s="179"/>
      <c r="X74" s="430">
        <f t="shared" ca="1" si="17"/>
        <v>42521</v>
      </c>
      <c r="Y74" s="568" t="str">
        <f t="shared" ca="1" si="14"/>
        <v>Tue. June , 2016</v>
      </c>
      <c r="Z74" s="431">
        <f t="shared" ca="1" si="4"/>
        <v>30</v>
      </c>
      <c r="AA74" s="432">
        <f t="shared" ca="1" si="5"/>
        <v>6</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June</v>
      </c>
      <c r="V75" s="184"/>
      <c r="W75" s="179"/>
      <c r="X75" s="430">
        <f t="shared" ca="1" si="17"/>
        <v>42521</v>
      </c>
      <c r="Y75" s="568" t="str">
        <f t="shared" ca="1" si="14"/>
        <v>Tue. June , 2016</v>
      </c>
      <c r="Z75" s="431">
        <f t="shared" ca="1" si="4"/>
        <v>30</v>
      </c>
      <c r="AA75" s="432">
        <f t="shared" ca="1" si="5"/>
        <v>6</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June</v>
      </c>
      <c r="V76" s="184"/>
      <c r="W76" s="179"/>
      <c r="X76" s="430">
        <f t="shared" ca="1" si="17"/>
        <v>42521</v>
      </c>
      <c r="Y76" s="568" t="str">
        <f t="shared" ca="1" si="14"/>
        <v>Tue. June , 2016</v>
      </c>
      <c r="Z76" s="431">
        <f t="shared" ca="1" si="4"/>
        <v>30</v>
      </c>
      <c r="AA76" s="432">
        <f t="shared" ca="1" si="5"/>
        <v>6</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June</v>
      </c>
      <c r="V77" s="184"/>
      <c r="W77" s="179"/>
      <c r="X77" s="430">
        <f t="shared" ca="1" si="17"/>
        <v>42521</v>
      </c>
      <c r="Y77" s="568" t="str">
        <f t="shared" ca="1" si="14"/>
        <v>Tue. June , 2016</v>
      </c>
      <c r="Z77" s="431">
        <f t="shared" ca="1" si="4"/>
        <v>30</v>
      </c>
      <c r="AA77" s="432">
        <f t="shared" ca="1" si="5"/>
        <v>6</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June</v>
      </c>
      <c r="V78" s="184"/>
      <c r="W78" s="179"/>
      <c r="X78" s="430">
        <f t="shared" ca="1" si="17"/>
        <v>42521</v>
      </c>
      <c r="Y78" s="568" t="str">
        <f t="shared" ca="1" si="14"/>
        <v>Tue. June , 2016</v>
      </c>
      <c r="Z78" s="431">
        <f t="shared" ca="1" si="4"/>
        <v>30</v>
      </c>
      <c r="AA78" s="432">
        <f t="shared" ca="1" si="5"/>
        <v>6</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June</v>
      </c>
      <c r="V79" s="184"/>
      <c r="W79" s="179"/>
      <c r="X79" s="430">
        <f t="shared" ca="1" si="17"/>
        <v>42521</v>
      </c>
      <c r="Y79" s="568" t="str">
        <f t="shared" ca="1" si="14"/>
        <v>Tue. June , 2016</v>
      </c>
      <c r="Z79" s="431">
        <f t="shared" ca="1" si="4"/>
        <v>30</v>
      </c>
      <c r="AA79" s="432">
        <f t="shared" ca="1" si="5"/>
        <v>6</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June</v>
      </c>
      <c r="V80" s="184"/>
      <c r="W80" s="179"/>
      <c r="X80" s="430">
        <f t="shared" ca="1" si="17"/>
        <v>42521</v>
      </c>
      <c r="Y80" s="568" t="str">
        <f t="shared" ca="1" si="14"/>
        <v>Tue. June , 2016</v>
      </c>
      <c r="Z80" s="431">
        <f t="shared" ca="1" si="4"/>
        <v>30</v>
      </c>
      <c r="AA80" s="432">
        <f t="shared" ca="1" si="5"/>
        <v>6</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June</v>
      </c>
      <c r="V81" s="184"/>
      <c r="W81" s="179"/>
      <c r="X81" s="430">
        <f t="shared" ca="1" si="17"/>
        <v>42521</v>
      </c>
      <c r="Y81" s="568" t="str">
        <f t="shared" ca="1" si="14"/>
        <v>Tue. June , 2016</v>
      </c>
      <c r="Z81" s="431">
        <f t="shared" ca="1" si="4"/>
        <v>30</v>
      </c>
      <c r="AA81" s="432">
        <f t="shared" ca="1" si="5"/>
        <v>6</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June</v>
      </c>
      <c r="V82" s="184"/>
      <c r="W82" s="179"/>
      <c r="X82" s="430">
        <f t="shared" ca="1" si="17"/>
        <v>42521</v>
      </c>
      <c r="Y82" s="568" t="str">
        <f t="shared" ca="1" si="14"/>
        <v>Tue. June , 2016</v>
      </c>
      <c r="Z82" s="431">
        <f t="shared" ca="1" si="4"/>
        <v>30</v>
      </c>
      <c r="AA82" s="432">
        <f t="shared" ca="1" si="5"/>
        <v>6</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June</v>
      </c>
      <c r="V83" s="184"/>
      <c r="W83" s="179"/>
      <c r="X83" s="430">
        <f t="shared" ca="1" si="17"/>
        <v>42521</v>
      </c>
      <c r="Y83" s="568" t="str">
        <f t="shared" ca="1" si="14"/>
        <v>Tue. June , 2016</v>
      </c>
      <c r="Z83" s="431">
        <f t="shared" ca="1" si="4"/>
        <v>30</v>
      </c>
      <c r="AA83" s="432">
        <f t="shared" ca="1" si="5"/>
        <v>6</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June</v>
      </c>
      <c r="V84" s="184"/>
      <c r="W84" s="179"/>
      <c r="X84" s="430">
        <f t="shared" ca="1" si="17"/>
        <v>42521</v>
      </c>
      <c r="Y84" s="568" t="str">
        <f t="shared" ca="1" si="14"/>
        <v>Tue. June , 2016</v>
      </c>
      <c r="Z84" s="431">
        <f t="shared" ref="Z84:Z147" ca="1" si="24">MIN(R84,$AF$5)</f>
        <v>30</v>
      </c>
      <c r="AA84" s="432">
        <f t="shared" ref="AA84:AA147" ca="1" si="25">$AD$6</f>
        <v>6</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June</v>
      </c>
      <c r="V85" s="184"/>
      <c r="W85" s="179"/>
      <c r="X85" s="430">
        <f t="shared" ca="1" si="17"/>
        <v>42521</v>
      </c>
      <c r="Y85" s="568" t="str">
        <f t="shared" ref="Y85:Y148" ca="1" si="33">IF(Y79="f",T85&amp;". "&amp;" "&amp;R85&amp;" "&amp;U85&amp;" "&amp;$AE$7,T85&amp;". "&amp;U85&amp;" "&amp;R85&amp;", "&amp;$AE$7)</f>
        <v>Tue. June , 2016</v>
      </c>
      <c r="Z85" s="431">
        <f t="shared" ca="1" si="24"/>
        <v>30</v>
      </c>
      <c r="AA85" s="432">
        <f t="shared" ca="1" si="25"/>
        <v>6</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June</v>
      </c>
      <c r="V86" s="184"/>
      <c r="W86" s="179"/>
      <c r="X86" s="430">
        <f t="shared" ref="X86:X149" ca="1" si="36">$AE$8+D86</f>
        <v>42521</v>
      </c>
      <c r="Y86" s="568" t="str">
        <f t="shared" ca="1" si="33"/>
        <v>Tue. June , 2016</v>
      </c>
      <c r="Z86" s="431">
        <f t="shared" ca="1" si="24"/>
        <v>30</v>
      </c>
      <c r="AA86" s="432">
        <f t="shared" ca="1" si="25"/>
        <v>6</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June</v>
      </c>
      <c r="V87" s="184"/>
      <c r="W87" s="179"/>
      <c r="X87" s="430">
        <f t="shared" ca="1" si="36"/>
        <v>42521</v>
      </c>
      <c r="Y87" s="568" t="str">
        <f t="shared" ca="1" si="33"/>
        <v>Tue. June , 2016</v>
      </c>
      <c r="Z87" s="431">
        <f t="shared" ca="1" si="24"/>
        <v>30</v>
      </c>
      <c r="AA87" s="432">
        <f t="shared" ca="1" si="25"/>
        <v>6</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June</v>
      </c>
      <c r="V88" s="184"/>
      <c r="W88" s="179"/>
      <c r="X88" s="430">
        <f t="shared" ca="1" si="36"/>
        <v>42521</v>
      </c>
      <c r="Y88" s="568" t="str">
        <f t="shared" ca="1" si="33"/>
        <v>Tue. June , 2016</v>
      </c>
      <c r="Z88" s="431">
        <f t="shared" ca="1" si="24"/>
        <v>30</v>
      </c>
      <c r="AA88" s="432">
        <f t="shared" ca="1" si="25"/>
        <v>6</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June</v>
      </c>
      <c r="V89" s="184"/>
      <c r="W89" s="179"/>
      <c r="X89" s="430">
        <f t="shared" ca="1" si="36"/>
        <v>42521</v>
      </c>
      <c r="Y89" s="568" t="str">
        <f t="shared" ca="1" si="33"/>
        <v>Tue. June , 2016</v>
      </c>
      <c r="Z89" s="431">
        <f t="shared" ca="1" si="24"/>
        <v>30</v>
      </c>
      <c r="AA89" s="432">
        <f t="shared" ca="1" si="25"/>
        <v>6</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June</v>
      </c>
      <c r="V90" s="184"/>
      <c r="W90" s="179"/>
      <c r="X90" s="430">
        <f t="shared" ca="1" si="36"/>
        <v>42521</v>
      </c>
      <c r="Y90" s="568" t="str">
        <f t="shared" ca="1" si="33"/>
        <v>Tue. June , 2016</v>
      </c>
      <c r="Z90" s="431">
        <f t="shared" ca="1" si="24"/>
        <v>30</v>
      </c>
      <c r="AA90" s="432">
        <f t="shared" ca="1" si="25"/>
        <v>6</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June</v>
      </c>
      <c r="V91" s="184"/>
      <c r="W91" s="179"/>
      <c r="X91" s="430">
        <f t="shared" ca="1" si="36"/>
        <v>42521</v>
      </c>
      <c r="Y91" s="568" t="str">
        <f t="shared" ca="1" si="33"/>
        <v>Tue. June , 2016</v>
      </c>
      <c r="Z91" s="431">
        <f t="shared" ca="1" si="24"/>
        <v>30</v>
      </c>
      <c r="AA91" s="432">
        <f t="shared" ca="1" si="25"/>
        <v>6</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June</v>
      </c>
      <c r="V92" s="184"/>
      <c r="W92" s="179"/>
      <c r="X92" s="430">
        <f t="shared" ca="1" si="36"/>
        <v>42521</v>
      </c>
      <c r="Y92" s="568" t="str">
        <f t="shared" ca="1" si="33"/>
        <v>Tue. June , 2016</v>
      </c>
      <c r="Z92" s="431">
        <f t="shared" ca="1" si="24"/>
        <v>30</v>
      </c>
      <c r="AA92" s="432">
        <f t="shared" ca="1" si="25"/>
        <v>6</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June</v>
      </c>
      <c r="V93" s="184"/>
      <c r="W93" s="179"/>
      <c r="X93" s="430">
        <f t="shared" ca="1" si="36"/>
        <v>42521</v>
      </c>
      <c r="Y93" s="568" t="str">
        <f t="shared" ca="1" si="33"/>
        <v>Tue. June , 2016</v>
      </c>
      <c r="Z93" s="431">
        <f t="shared" ca="1" si="24"/>
        <v>30</v>
      </c>
      <c r="AA93" s="432">
        <f t="shared" ca="1" si="25"/>
        <v>6</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June</v>
      </c>
      <c r="V94" s="184"/>
      <c r="W94" s="179"/>
      <c r="X94" s="430">
        <f t="shared" ca="1" si="36"/>
        <v>42521</v>
      </c>
      <c r="Y94" s="568" t="str">
        <f t="shared" ca="1" si="33"/>
        <v>Tue. June , 2016</v>
      </c>
      <c r="Z94" s="431">
        <f t="shared" ca="1" si="24"/>
        <v>30</v>
      </c>
      <c r="AA94" s="432">
        <f t="shared" ca="1" si="25"/>
        <v>6</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June</v>
      </c>
      <c r="V95" s="184"/>
      <c r="W95" s="179"/>
      <c r="X95" s="430">
        <f t="shared" ca="1" si="36"/>
        <v>42521</v>
      </c>
      <c r="Y95" s="568" t="str">
        <f t="shared" ca="1" si="33"/>
        <v>Tue. June , 2016</v>
      </c>
      <c r="Z95" s="431">
        <f t="shared" ca="1" si="24"/>
        <v>30</v>
      </c>
      <c r="AA95" s="432">
        <f t="shared" ca="1" si="25"/>
        <v>6</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June</v>
      </c>
      <c r="V96" s="184"/>
      <c r="W96" s="179"/>
      <c r="X96" s="430">
        <f t="shared" ca="1" si="36"/>
        <v>42521</v>
      </c>
      <c r="Y96" s="568" t="str">
        <f t="shared" ca="1" si="33"/>
        <v>Tue. June , 2016</v>
      </c>
      <c r="Z96" s="431">
        <f t="shared" ca="1" si="24"/>
        <v>30</v>
      </c>
      <c r="AA96" s="432">
        <f t="shared" ca="1" si="25"/>
        <v>6</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June</v>
      </c>
      <c r="V97" s="184"/>
      <c r="W97" s="179"/>
      <c r="X97" s="430">
        <f t="shared" ca="1" si="36"/>
        <v>42521</v>
      </c>
      <c r="Y97" s="568" t="str">
        <f t="shared" ca="1" si="33"/>
        <v>Tue. June , 2016</v>
      </c>
      <c r="Z97" s="431">
        <f t="shared" ca="1" si="24"/>
        <v>30</v>
      </c>
      <c r="AA97" s="432">
        <f t="shared" ca="1" si="25"/>
        <v>6</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June</v>
      </c>
      <c r="V98" s="184"/>
      <c r="W98" s="179"/>
      <c r="X98" s="430">
        <f t="shared" ca="1" si="36"/>
        <v>42521</v>
      </c>
      <c r="Y98" s="568" t="str">
        <f t="shared" ca="1" si="33"/>
        <v>Tue. June , 2016</v>
      </c>
      <c r="Z98" s="431">
        <f t="shared" ca="1" si="24"/>
        <v>30</v>
      </c>
      <c r="AA98" s="432">
        <f t="shared" ca="1" si="25"/>
        <v>6</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June</v>
      </c>
      <c r="V99" s="184"/>
      <c r="W99" s="179"/>
      <c r="X99" s="430">
        <f t="shared" ca="1" si="36"/>
        <v>42521</v>
      </c>
      <c r="Y99" s="568" t="str">
        <f t="shared" ca="1" si="33"/>
        <v>Tue. June , 2016</v>
      </c>
      <c r="Z99" s="431">
        <f t="shared" ca="1" si="24"/>
        <v>30</v>
      </c>
      <c r="AA99" s="432">
        <f t="shared" ca="1" si="25"/>
        <v>6</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June</v>
      </c>
      <c r="V100" s="184"/>
      <c r="W100" s="179"/>
      <c r="X100" s="430">
        <f t="shared" ca="1" si="36"/>
        <v>42521</v>
      </c>
      <c r="Y100" s="568" t="str">
        <f t="shared" ca="1" si="33"/>
        <v>Tue. June , 2016</v>
      </c>
      <c r="Z100" s="431">
        <f t="shared" ca="1" si="24"/>
        <v>30</v>
      </c>
      <c r="AA100" s="432">
        <f t="shared" ca="1" si="25"/>
        <v>6</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June</v>
      </c>
      <c r="V101" s="184"/>
      <c r="W101" s="179"/>
      <c r="X101" s="430">
        <f t="shared" ca="1" si="36"/>
        <v>42521</v>
      </c>
      <c r="Y101" s="568" t="str">
        <f t="shared" ca="1" si="33"/>
        <v>Tue. June , 2016</v>
      </c>
      <c r="Z101" s="431">
        <f t="shared" ca="1" si="24"/>
        <v>30</v>
      </c>
      <c r="AA101" s="432">
        <f t="shared" ca="1" si="25"/>
        <v>6</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June</v>
      </c>
      <c r="V102" s="184"/>
      <c r="W102" s="179"/>
      <c r="X102" s="430">
        <f t="shared" ca="1" si="36"/>
        <v>42521</v>
      </c>
      <c r="Y102" s="568" t="str">
        <f t="shared" ca="1" si="33"/>
        <v>Tue. June , 2016</v>
      </c>
      <c r="Z102" s="431">
        <f t="shared" ca="1" si="24"/>
        <v>30</v>
      </c>
      <c r="AA102" s="432">
        <f t="shared" ca="1" si="25"/>
        <v>6</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June</v>
      </c>
      <c r="V103" s="184"/>
      <c r="W103" s="179"/>
      <c r="X103" s="430">
        <f t="shared" ca="1" si="36"/>
        <v>42521</v>
      </c>
      <c r="Y103" s="568" t="str">
        <f t="shared" ca="1" si="33"/>
        <v>Tue. June , 2016</v>
      </c>
      <c r="Z103" s="431">
        <f t="shared" ca="1" si="24"/>
        <v>30</v>
      </c>
      <c r="AA103" s="432">
        <f t="shared" ca="1" si="25"/>
        <v>6</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June</v>
      </c>
      <c r="V104" s="184"/>
      <c r="W104" s="179"/>
      <c r="X104" s="430">
        <f t="shared" ca="1" si="36"/>
        <v>42521</v>
      </c>
      <c r="Y104" s="568" t="str">
        <f t="shared" ca="1" si="33"/>
        <v>Tue. June , 2016</v>
      </c>
      <c r="Z104" s="431">
        <f t="shared" ca="1" si="24"/>
        <v>30</v>
      </c>
      <c r="AA104" s="432">
        <f t="shared" ca="1" si="25"/>
        <v>6</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June</v>
      </c>
      <c r="V105" s="184"/>
      <c r="W105" s="179"/>
      <c r="X105" s="430">
        <f t="shared" ca="1" si="36"/>
        <v>42521</v>
      </c>
      <c r="Y105" s="568" t="str">
        <f t="shared" ca="1" si="33"/>
        <v>Tue. June , 2016</v>
      </c>
      <c r="Z105" s="431">
        <f t="shared" ca="1" si="24"/>
        <v>30</v>
      </c>
      <c r="AA105" s="432">
        <f t="shared" ca="1" si="25"/>
        <v>6</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June</v>
      </c>
      <c r="V106" s="184"/>
      <c r="W106" s="179"/>
      <c r="X106" s="430">
        <f t="shared" ca="1" si="36"/>
        <v>42521</v>
      </c>
      <c r="Y106" s="568" t="str">
        <f t="shared" ca="1" si="33"/>
        <v>Tue. June , 2016</v>
      </c>
      <c r="Z106" s="431">
        <f t="shared" ca="1" si="24"/>
        <v>30</v>
      </c>
      <c r="AA106" s="432">
        <f t="shared" ca="1" si="25"/>
        <v>6</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June</v>
      </c>
      <c r="V107" s="184"/>
      <c r="W107" s="179"/>
      <c r="X107" s="430">
        <f t="shared" ca="1" si="36"/>
        <v>42521</v>
      </c>
      <c r="Y107" s="568" t="str">
        <f t="shared" ca="1" si="33"/>
        <v>Tue. June , 2016</v>
      </c>
      <c r="Z107" s="431">
        <f t="shared" ca="1" si="24"/>
        <v>30</v>
      </c>
      <c r="AA107" s="432">
        <f t="shared" ca="1" si="25"/>
        <v>6</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June</v>
      </c>
      <c r="V108" s="184"/>
      <c r="W108" s="179"/>
      <c r="X108" s="430">
        <f t="shared" ca="1" si="36"/>
        <v>42521</v>
      </c>
      <c r="Y108" s="568" t="str">
        <f t="shared" ca="1" si="33"/>
        <v>Tue. June , 2016</v>
      </c>
      <c r="Z108" s="431">
        <f t="shared" ca="1" si="24"/>
        <v>30</v>
      </c>
      <c r="AA108" s="432">
        <f t="shared" ca="1" si="25"/>
        <v>6</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June</v>
      </c>
      <c r="V109" s="184"/>
      <c r="W109" s="179"/>
      <c r="X109" s="430">
        <f t="shared" ca="1" si="36"/>
        <v>42521</v>
      </c>
      <c r="Y109" s="568" t="str">
        <f t="shared" ca="1" si="33"/>
        <v>Tue. June , 2016</v>
      </c>
      <c r="Z109" s="431">
        <f t="shared" ca="1" si="24"/>
        <v>30</v>
      </c>
      <c r="AA109" s="432">
        <f t="shared" ca="1" si="25"/>
        <v>6</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June</v>
      </c>
      <c r="V110" s="184"/>
      <c r="W110" s="179"/>
      <c r="X110" s="430">
        <f t="shared" ca="1" si="36"/>
        <v>42521</v>
      </c>
      <c r="Y110" s="568" t="str">
        <f t="shared" ca="1" si="33"/>
        <v>Tue. June , 2016</v>
      </c>
      <c r="Z110" s="431">
        <f t="shared" ca="1" si="24"/>
        <v>30</v>
      </c>
      <c r="AA110" s="432">
        <f t="shared" ca="1" si="25"/>
        <v>6</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June</v>
      </c>
      <c r="V111" s="184"/>
      <c r="W111" s="179"/>
      <c r="X111" s="430">
        <f t="shared" ca="1" si="36"/>
        <v>42521</v>
      </c>
      <c r="Y111" s="568" t="str">
        <f t="shared" ca="1" si="33"/>
        <v>Tue. June , 2016</v>
      </c>
      <c r="Z111" s="431">
        <f t="shared" ca="1" si="24"/>
        <v>30</v>
      </c>
      <c r="AA111" s="432">
        <f t="shared" ca="1" si="25"/>
        <v>6</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June</v>
      </c>
      <c r="V112" s="184"/>
      <c r="W112" s="179"/>
      <c r="X112" s="430">
        <f t="shared" ca="1" si="36"/>
        <v>42521</v>
      </c>
      <c r="Y112" s="568" t="str">
        <f t="shared" ca="1" si="33"/>
        <v>Tue. June , 2016</v>
      </c>
      <c r="Z112" s="431">
        <f t="shared" ca="1" si="24"/>
        <v>30</v>
      </c>
      <c r="AA112" s="432">
        <f t="shared" ca="1" si="25"/>
        <v>6</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June</v>
      </c>
      <c r="V113" s="184"/>
      <c r="W113" s="179"/>
      <c r="X113" s="430">
        <f t="shared" ca="1" si="36"/>
        <v>42521</v>
      </c>
      <c r="Y113" s="568" t="str">
        <f t="shared" ca="1" si="33"/>
        <v>Tue. June , 2016</v>
      </c>
      <c r="Z113" s="431">
        <f t="shared" ca="1" si="24"/>
        <v>30</v>
      </c>
      <c r="AA113" s="432">
        <f t="shared" ca="1" si="25"/>
        <v>6</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June</v>
      </c>
      <c r="V114" s="184"/>
      <c r="W114" s="179"/>
      <c r="X114" s="430">
        <f t="shared" ca="1" si="36"/>
        <v>42521</v>
      </c>
      <c r="Y114" s="568" t="str">
        <f t="shared" ca="1" si="33"/>
        <v>Tue. June , 2016</v>
      </c>
      <c r="Z114" s="431">
        <f t="shared" ca="1" si="24"/>
        <v>30</v>
      </c>
      <c r="AA114" s="432">
        <f t="shared" ca="1" si="25"/>
        <v>6</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June</v>
      </c>
      <c r="V115" s="184"/>
      <c r="W115" s="179"/>
      <c r="X115" s="430">
        <f t="shared" ca="1" si="36"/>
        <v>42521</v>
      </c>
      <c r="Y115" s="568" t="str">
        <f t="shared" ca="1" si="33"/>
        <v>Tue. June , 2016</v>
      </c>
      <c r="Z115" s="431">
        <f t="shared" ca="1" si="24"/>
        <v>30</v>
      </c>
      <c r="AA115" s="432">
        <f t="shared" ca="1" si="25"/>
        <v>6</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June</v>
      </c>
      <c r="V116" s="184"/>
      <c r="W116" s="179"/>
      <c r="X116" s="430">
        <f t="shared" ca="1" si="36"/>
        <v>42521</v>
      </c>
      <c r="Y116" s="568" t="str">
        <f t="shared" ca="1" si="33"/>
        <v>Tue. June , 2016</v>
      </c>
      <c r="Z116" s="431">
        <f t="shared" ca="1" si="24"/>
        <v>30</v>
      </c>
      <c r="AA116" s="432">
        <f t="shared" ca="1" si="25"/>
        <v>6</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June</v>
      </c>
      <c r="V117" s="184"/>
      <c r="W117" s="179"/>
      <c r="X117" s="430">
        <f t="shared" ca="1" si="36"/>
        <v>42521</v>
      </c>
      <c r="Y117" s="568" t="str">
        <f t="shared" ca="1" si="33"/>
        <v>Tue. June , 2016</v>
      </c>
      <c r="Z117" s="431">
        <f t="shared" ca="1" si="24"/>
        <v>30</v>
      </c>
      <c r="AA117" s="432">
        <f t="shared" ca="1" si="25"/>
        <v>6</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June</v>
      </c>
      <c r="V118" s="184"/>
      <c r="W118" s="179"/>
      <c r="X118" s="430">
        <f t="shared" ca="1" si="36"/>
        <v>42521</v>
      </c>
      <c r="Y118" s="568" t="str">
        <f t="shared" ca="1" si="33"/>
        <v>Tue. June , 2016</v>
      </c>
      <c r="Z118" s="431">
        <f t="shared" ca="1" si="24"/>
        <v>30</v>
      </c>
      <c r="AA118" s="432">
        <f t="shared" ca="1" si="25"/>
        <v>6</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June</v>
      </c>
      <c r="V119" s="184"/>
      <c r="W119" s="179"/>
      <c r="X119" s="430">
        <f t="shared" ca="1" si="36"/>
        <v>42521</v>
      </c>
      <c r="Y119" s="568" t="str">
        <f t="shared" ca="1" si="33"/>
        <v>Tue. June , 2016</v>
      </c>
      <c r="Z119" s="431">
        <f t="shared" ca="1" si="24"/>
        <v>30</v>
      </c>
      <c r="AA119" s="432">
        <f t="shared" ca="1" si="25"/>
        <v>6</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June</v>
      </c>
      <c r="V120" s="184"/>
      <c r="W120" s="179"/>
      <c r="X120" s="430">
        <f t="shared" ca="1" si="36"/>
        <v>42521</v>
      </c>
      <c r="Y120" s="568" t="str">
        <f t="shared" ca="1" si="33"/>
        <v>Tue. June , 2016</v>
      </c>
      <c r="Z120" s="431">
        <f t="shared" ca="1" si="24"/>
        <v>30</v>
      </c>
      <c r="AA120" s="432">
        <f t="shared" ca="1" si="25"/>
        <v>6</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June</v>
      </c>
      <c r="V121" s="184"/>
      <c r="W121" s="179"/>
      <c r="X121" s="430">
        <f t="shared" ca="1" si="36"/>
        <v>42521</v>
      </c>
      <c r="Y121" s="568" t="str">
        <f t="shared" ca="1" si="33"/>
        <v>Tue. June , 2016</v>
      </c>
      <c r="Z121" s="431">
        <f t="shared" ca="1" si="24"/>
        <v>30</v>
      </c>
      <c r="AA121" s="432">
        <f t="shared" ca="1" si="25"/>
        <v>6</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June</v>
      </c>
      <c r="V122" s="184"/>
      <c r="W122" s="179"/>
      <c r="X122" s="430">
        <f t="shared" ca="1" si="36"/>
        <v>42521</v>
      </c>
      <c r="Y122" s="568" t="str">
        <f t="shared" ca="1" si="33"/>
        <v>Tue. June , 2016</v>
      </c>
      <c r="Z122" s="431">
        <f t="shared" ca="1" si="24"/>
        <v>30</v>
      </c>
      <c r="AA122" s="432">
        <f t="shared" ca="1" si="25"/>
        <v>6</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June</v>
      </c>
      <c r="V123" s="184"/>
      <c r="W123" s="179"/>
      <c r="X123" s="430">
        <f t="shared" ca="1" si="36"/>
        <v>42521</v>
      </c>
      <c r="Y123" s="568" t="str">
        <f t="shared" ca="1" si="33"/>
        <v>Tue. June , 2016</v>
      </c>
      <c r="Z123" s="431">
        <f t="shared" ca="1" si="24"/>
        <v>30</v>
      </c>
      <c r="AA123" s="432">
        <f t="shared" ca="1" si="25"/>
        <v>6</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June</v>
      </c>
      <c r="V124" s="184"/>
      <c r="W124" s="179"/>
      <c r="X124" s="430">
        <f t="shared" ca="1" si="36"/>
        <v>42521</v>
      </c>
      <c r="Y124" s="568" t="str">
        <f t="shared" ca="1" si="33"/>
        <v>Tue. June , 2016</v>
      </c>
      <c r="Z124" s="431">
        <f t="shared" ca="1" si="24"/>
        <v>30</v>
      </c>
      <c r="AA124" s="432">
        <f t="shared" ca="1" si="25"/>
        <v>6</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June</v>
      </c>
      <c r="V125" s="184"/>
      <c r="W125" s="179"/>
      <c r="X125" s="430">
        <f t="shared" ca="1" si="36"/>
        <v>42521</v>
      </c>
      <c r="Y125" s="568" t="str">
        <f t="shared" ca="1" si="33"/>
        <v>Tue. June , 2016</v>
      </c>
      <c r="Z125" s="431">
        <f t="shared" ca="1" si="24"/>
        <v>30</v>
      </c>
      <c r="AA125" s="432">
        <f t="shared" ca="1" si="25"/>
        <v>6</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June</v>
      </c>
      <c r="V126" s="184"/>
      <c r="W126" s="179"/>
      <c r="X126" s="430">
        <f t="shared" ca="1" si="36"/>
        <v>42521</v>
      </c>
      <c r="Y126" s="568" t="str">
        <f t="shared" ca="1" si="33"/>
        <v>Tue. June , 2016</v>
      </c>
      <c r="Z126" s="431">
        <f t="shared" ca="1" si="24"/>
        <v>30</v>
      </c>
      <c r="AA126" s="432">
        <f t="shared" ca="1" si="25"/>
        <v>6</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June</v>
      </c>
      <c r="V127" s="184"/>
      <c r="W127" s="179"/>
      <c r="X127" s="430">
        <f t="shared" ca="1" si="36"/>
        <v>42521</v>
      </c>
      <c r="Y127" s="568" t="str">
        <f t="shared" ca="1" si="33"/>
        <v>Tue. June , 2016</v>
      </c>
      <c r="Z127" s="431">
        <f t="shared" ca="1" si="24"/>
        <v>30</v>
      </c>
      <c r="AA127" s="432">
        <f t="shared" ca="1" si="25"/>
        <v>6</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June</v>
      </c>
      <c r="V128" s="184"/>
      <c r="W128" s="179"/>
      <c r="X128" s="430">
        <f t="shared" ca="1" si="36"/>
        <v>42521</v>
      </c>
      <c r="Y128" s="568" t="str">
        <f t="shared" ca="1" si="33"/>
        <v>Tue. June , 2016</v>
      </c>
      <c r="Z128" s="431">
        <f t="shared" ca="1" si="24"/>
        <v>30</v>
      </c>
      <c r="AA128" s="432">
        <f t="shared" ca="1" si="25"/>
        <v>6</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June</v>
      </c>
      <c r="V129" s="184"/>
      <c r="W129" s="179"/>
      <c r="X129" s="430">
        <f t="shared" ca="1" si="36"/>
        <v>42521</v>
      </c>
      <c r="Y129" s="568" t="str">
        <f t="shared" ca="1" si="33"/>
        <v>Tue. June , 2016</v>
      </c>
      <c r="Z129" s="431">
        <f t="shared" ca="1" si="24"/>
        <v>30</v>
      </c>
      <c r="AA129" s="432">
        <f t="shared" ca="1" si="25"/>
        <v>6</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June</v>
      </c>
      <c r="V130" s="184"/>
      <c r="W130" s="179"/>
      <c r="X130" s="430">
        <f t="shared" ca="1" si="36"/>
        <v>42521</v>
      </c>
      <c r="Y130" s="568" t="str">
        <f t="shared" ca="1" si="33"/>
        <v>Tue. June , 2016</v>
      </c>
      <c r="Z130" s="431">
        <f t="shared" ca="1" si="24"/>
        <v>30</v>
      </c>
      <c r="AA130" s="432">
        <f t="shared" ca="1" si="25"/>
        <v>6</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June</v>
      </c>
      <c r="V131" s="184"/>
      <c r="W131" s="179"/>
      <c r="X131" s="430">
        <f t="shared" ca="1" si="36"/>
        <v>42521</v>
      </c>
      <c r="Y131" s="568" t="str">
        <f t="shared" ca="1" si="33"/>
        <v>Tue. June , 2016</v>
      </c>
      <c r="Z131" s="431">
        <f t="shared" ca="1" si="24"/>
        <v>30</v>
      </c>
      <c r="AA131" s="432">
        <f t="shared" ca="1" si="25"/>
        <v>6</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June</v>
      </c>
      <c r="V132" s="184"/>
      <c r="W132" s="179"/>
      <c r="X132" s="430">
        <f t="shared" ca="1" si="36"/>
        <v>42521</v>
      </c>
      <c r="Y132" s="568" t="str">
        <f t="shared" ca="1" si="33"/>
        <v>Tue. June , 2016</v>
      </c>
      <c r="Z132" s="431">
        <f t="shared" ca="1" si="24"/>
        <v>30</v>
      </c>
      <c r="AA132" s="432">
        <f t="shared" ca="1" si="25"/>
        <v>6</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June</v>
      </c>
      <c r="V133" s="184"/>
      <c r="W133" s="179"/>
      <c r="X133" s="430">
        <f t="shared" ca="1" si="36"/>
        <v>42521</v>
      </c>
      <c r="Y133" s="568" t="str">
        <f t="shared" ca="1" si="33"/>
        <v>Tue. June , 2016</v>
      </c>
      <c r="Z133" s="431">
        <f t="shared" ca="1" si="24"/>
        <v>30</v>
      </c>
      <c r="AA133" s="432">
        <f t="shared" ca="1" si="25"/>
        <v>6</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June</v>
      </c>
      <c r="V134" s="184"/>
      <c r="W134" s="179"/>
      <c r="X134" s="430">
        <f t="shared" ca="1" si="36"/>
        <v>42521</v>
      </c>
      <c r="Y134" s="568" t="str">
        <f t="shared" ca="1" si="33"/>
        <v>Tue. June , 2016</v>
      </c>
      <c r="Z134" s="431">
        <f t="shared" ca="1" si="24"/>
        <v>30</v>
      </c>
      <c r="AA134" s="432">
        <f t="shared" ca="1" si="25"/>
        <v>6</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June</v>
      </c>
      <c r="V135" s="184"/>
      <c r="W135" s="179"/>
      <c r="X135" s="430">
        <f t="shared" ca="1" si="36"/>
        <v>42521</v>
      </c>
      <c r="Y135" s="568" t="str">
        <f t="shared" ca="1" si="33"/>
        <v>Tue. June , 2016</v>
      </c>
      <c r="Z135" s="431">
        <f t="shared" ca="1" si="24"/>
        <v>30</v>
      </c>
      <c r="AA135" s="432">
        <f t="shared" ca="1" si="25"/>
        <v>6</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June</v>
      </c>
      <c r="V136" s="184"/>
      <c r="W136" s="179"/>
      <c r="X136" s="430">
        <f t="shared" ca="1" si="36"/>
        <v>42521</v>
      </c>
      <c r="Y136" s="568" t="str">
        <f t="shared" ca="1" si="33"/>
        <v>Tue. June , 2016</v>
      </c>
      <c r="Z136" s="431">
        <f t="shared" ca="1" si="24"/>
        <v>30</v>
      </c>
      <c r="AA136" s="432">
        <f t="shared" ca="1" si="25"/>
        <v>6</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June</v>
      </c>
      <c r="V137" s="184"/>
      <c r="W137" s="179"/>
      <c r="X137" s="430">
        <f t="shared" ca="1" si="36"/>
        <v>42521</v>
      </c>
      <c r="Y137" s="568" t="str">
        <f t="shared" ca="1" si="33"/>
        <v>Tue. June , 2016</v>
      </c>
      <c r="Z137" s="431">
        <f t="shared" ca="1" si="24"/>
        <v>30</v>
      </c>
      <c r="AA137" s="432">
        <f t="shared" ca="1" si="25"/>
        <v>6</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June</v>
      </c>
      <c r="V138" s="184"/>
      <c r="W138" s="179"/>
      <c r="X138" s="430">
        <f t="shared" ca="1" si="36"/>
        <v>42521</v>
      </c>
      <c r="Y138" s="568" t="str">
        <f t="shared" ca="1" si="33"/>
        <v>Tue. June , 2016</v>
      </c>
      <c r="Z138" s="431">
        <f t="shared" ca="1" si="24"/>
        <v>30</v>
      </c>
      <c r="AA138" s="432">
        <f t="shared" ca="1" si="25"/>
        <v>6</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June</v>
      </c>
      <c r="V139" s="184"/>
      <c r="W139" s="179"/>
      <c r="X139" s="430">
        <f t="shared" ca="1" si="36"/>
        <v>42521</v>
      </c>
      <c r="Y139" s="568" t="str">
        <f t="shared" ca="1" si="33"/>
        <v>Tue. June , 2016</v>
      </c>
      <c r="Z139" s="431">
        <f t="shared" ca="1" si="24"/>
        <v>30</v>
      </c>
      <c r="AA139" s="432">
        <f t="shared" ca="1" si="25"/>
        <v>6</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June</v>
      </c>
      <c r="V140" s="184"/>
      <c r="W140" s="179"/>
      <c r="X140" s="430">
        <f t="shared" ca="1" si="36"/>
        <v>42521</v>
      </c>
      <c r="Y140" s="568" t="str">
        <f t="shared" ca="1" si="33"/>
        <v>Tue. June , 2016</v>
      </c>
      <c r="Z140" s="431">
        <f t="shared" ca="1" si="24"/>
        <v>30</v>
      </c>
      <c r="AA140" s="432">
        <f t="shared" ca="1" si="25"/>
        <v>6</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June</v>
      </c>
      <c r="V141" s="184"/>
      <c r="W141" s="179"/>
      <c r="X141" s="430">
        <f t="shared" ca="1" si="36"/>
        <v>42521</v>
      </c>
      <c r="Y141" s="568" t="str">
        <f t="shared" ca="1" si="33"/>
        <v>Tue. June , 2016</v>
      </c>
      <c r="Z141" s="431">
        <f t="shared" ca="1" si="24"/>
        <v>30</v>
      </c>
      <c r="AA141" s="432">
        <f t="shared" ca="1" si="25"/>
        <v>6</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June</v>
      </c>
      <c r="V142" s="184"/>
      <c r="W142" s="179"/>
      <c r="X142" s="430">
        <f t="shared" ca="1" si="36"/>
        <v>42521</v>
      </c>
      <c r="Y142" s="568" t="str">
        <f t="shared" ca="1" si="33"/>
        <v>Tue. June , 2016</v>
      </c>
      <c r="Z142" s="431">
        <f t="shared" ca="1" si="24"/>
        <v>30</v>
      </c>
      <c r="AA142" s="432">
        <f t="shared" ca="1" si="25"/>
        <v>6</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June</v>
      </c>
      <c r="V143" s="184"/>
      <c r="W143" s="179"/>
      <c r="X143" s="430">
        <f t="shared" ca="1" si="36"/>
        <v>42521</v>
      </c>
      <c r="Y143" s="568" t="str">
        <f t="shared" ca="1" si="33"/>
        <v>Tue. June , 2016</v>
      </c>
      <c r="Z143" s="431">
        <f t="shared" ca="1" si="24"/>
        <v>30</v>
      </c>
      <c r="AA143" s="432">
        <f t="shared" ca="1" si="25"/>
        <v>6</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June</v>
      </c>
      <c r="V144" s="184"/>
      <c r="W144" s="179"/>
      <c r="X144" s="430">
        <f t="shared" ca="1" si="36"/>
        <v>42521</v>
      </c>
      <c r="Y144" s="568" t="str">
        <f t="shared" ca="1" si="33"/>
        <v>Tue. June , 2016</v>
      </c>
      <c r="Z144" s="431">
        <f t="shared" ca="1" si="24"/>
        <v>30</v>
      </c>
      <c r="AA144" s="432">
        <f t="shared" ca="1" si="25"/>
        <v>6</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June</v>
      </c>
      <c r="V145" s="184"/>
      <c r="W145" s="179"/>
      <c r="X145" s="430">
        <f t="shared" ca="1" si="36"/>
        <v>42521</v>
      </c>
      <c r="Y145" s="568" t="str">
        <f t="shared" ca="1" si="33"/>
        <v>Tue. June , 2016</v>
      </c>
      <c r="Z145" s="431">
        <f t="shared" ca="1" si="24"/>
        <v>30</v>
      </c>
      <c r="AA145" s="432">
        <f t="shared" ca="1" si="25"/>
        <v>6</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June</v>
      </c>
      <c r="V146" s="184"/>
      <c r="W146" s="179"/>
      <c r="X146" s="430">
        <f t="shared" ca="1" si="36"/>
        <v>42521</v>
      </c>
      <c r="Y146" s="568" t="str">
        <f t="shared" ca="1" si="33"/>
        <v>Tue. June , 2016</v>
      </c>
      <c r="Z146" s="431">
        <f t="shared" ca="1" si="24"/>
        <v>30</v>
      </c>
      <c r="AA146" s="432">
        <f t="shared" ca="1" si="25"/>
        <v>6</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June</v>
      </c>
      <c r="V147" s="184"/>
      <c r="W147" s="179"/>
      <c r="X147" s="430">
        <f t="shared" ca="1" si="36"/>
        <v>42521</v>
      </c>
      <c r="Y147" s="568" t="str">
        <f t="shared" ca="1" si="33"/>
        <v>Tue. June , 2016</v>
      </c>
      <c r="Z147" s="431">
        <f t="shared" ca="1" si="24"/>
        <v>30</v>
      </c>
      <c r="AA147" s="432">
        <f t="shared" ca="1" si="25"/>
        <v>6</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June</v>
      </c>
      <c r="V148" s="184"/>
      <c r="W148" s="179"/>
      <c r="X148" s="430">
        <f t="shared" ca="1" si="36"/>
        <v>42521</v>
      </c>
      <c r="Y148" s="568" t="str">
        <f t="shared" ca="1" si="33"/>
        <v>Tue. June , 2016</v>
      </c>
      <c r="Z148" s="431">
        <f t="shared" ref="Z148:Z194" ca="1" si="43">MIN(R148,$AF$5)</f>
        <v>30</v>
      </c>
      <c r="AA148" s="432">
        <f t="shared" ref="AA148:AA194" ca="1" si="44">$AD$6</f>
        <v>6</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June</v>
      </c>
      <c r="V149" s="184"/>
      <c r="W149" s="179"/>
      <c r="X149" s="430">
        <f t="shared" ca="1" si="36"/>
        <v>42521</v>
      </c>
      <c r="Y149" s="568" t="str">
        <f t="shared" ref="Y149:Y194" ca="1" si="52">IF(Y143="f",T149&amp;". "&amp;" "&amp;R149&amp;" "&amp;U149&amp;" "&amp;$AE$7,T149&amp;". "&amp;U149&amp;" "&amp;R149&amp;", "&amp;$AE$7)</f>
        <v>Tue. June , 2016</v>
      </c>
      <c r="Z149" s="431">
        <f t="shared" ca="1" si="43"/>
        <v>30</v>
      </c>
      <c r="AA149" s="432">
        <f t="shared" ca="1" si="44"/>
        <v>6</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June</v>
      </c>
      <c r="V150" s="184"/>
      <c r="W150" s="179"/>
      <c r="X150" s="430">
        <f t="shared" ref="X150:X194" ca="1" si="55">$AE$8+D150</f>
        <v>42521</v>
      </c>
      <c r="Y150" s="568" t="str">
        <f t="shared" ca="1" si="52"/>
        <v>Tue. June , 2016</v>
      </c>
      <c r="Z150" s="431">
        <f t="shared" ca="1" si="43"/>
        <v>30</v>
      </c>
      <c r="AA150" s="432">
        <f t="shared" ca="1" si="44"/>
        <v>6</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June</v>
      </c>
      <c r="V151" s="184"/>
      <c r="W151" s="179"/>
      <c r="X151" s="430">
        <f t="shared" ca="1" si="55"/>
        <v>42521</v>
      </c>
      <c r="Y151" s="568" t="str">
        <f t="shared" ca="1" si="52"/>
        <v>Tue. June , 2016</v>
      </c>
      <c r="Z151" s="431">
        <f t="shared" ca="1" si="43"/>
        <v>30</v>
      </c>
      <c r="AA151" s="432">
        <f t="shared" ca="1" si="44"/>
        <v>6</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June</v>
      </c>
      <c r="V152" s="184"/>
      <c r="W152" s="179"/>
      <c r="X152" s="430">
        <f t="shared" ca="1" si="55"/>
        <v>42521</v>
      </c>
      <c r="Y152" s="568" t="str">
        <f t="shared" ca="1" si="52"/>
        <v>Tue. June , 2016</v>
      </c>
      <c r="Z152" s="431">
        <f t="shared" ca="1" si="43"/>
        <v>30</v>
      </c>
      <c r="AA152" s="432">
        <f t="shared" ca="1" si="44"/>
        <v>6</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June</v>
      </c>
      <c r="V153" s="184"/>
      <c r="W153" s="179"/>
      <c r="X153" s="430">
        <f t="shared" ca="1" si="55"/>
        <v>42521</v>
      </c>
      <c r="Y153" s="568" t="str">
        <f t="shared" ca="1" si="52"/>
        <v>Tue. June , 2016</v>
      </c>
      <c r="Z153" s="431">
        <f t="shared" ca="1" si="43"/>
        <v>30</v>
      </c>
      <c r="AA153" s="432">
        <f t="shared" ca="1" si="44"/>
        <v>6</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June</v>
      </c>
      <c r="V154" s="184"/>
      <c r="W154" s="179"/>
      <c r="X154" s="430">
        <f t="shared" ca="1" si="55"/>
        <v>42521</v>
      </c>
      <c r="Y154" s="568" t="str">
        <f t="shared" ca="1" si="52"/>
        <v>Tue. June , 2016</v>
      </c>
      <c r="Z154" s="431">
        <f t="shared" ca="1" si="43"/>
        <v>30</v>
      </c>
      <c r="AA154" s="432">
        <f t="shared" ca="1" si="44"/>
        <v>6</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June</v>
      </c>
      <c r="V155" s="184"/>
      <c r="W155" s="179"/>
      <c r="X155" s="430">
        <f t="shared" ca="1" si="55"/>
        <v>42521</v>
      </c>
      <c r="Y155" s="568" t="str">
        <f t="shared" ca="1" si="52"/>
        <v>Tue. June , 2016</v>
      </c>
      <c r="Z155" s="431">
        <f t="shared" ca="1" si="43"/>
        <v>30</v>
      </c>
      <c r="AA155" s="432">
        <f t="shared" ca="1" si="44"/>
        <v>6</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June</v>
      </c>
      <c r="V156" s="184"/>
      <c r="W156" s="179"/>
      <c r="X156" s="430">
        <f t="shared" ca="1" si="55"/>
        <v>42521</v>
      </c>
      <c r="Y156" s="568" t="str">
        <f t="shared" ca="1" si="52"/>
        <v>Tue. June , 2016</v>
      </c>
      <c r="Z156" s="431">
        <f t="shared" ca="1" si="43"/>
        <v>30</v>
      </c>
      <c r="AA156" s="432">
        <f t="shared" ca="1" si="44"/>
        <v>6</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June</v>
      </c>
      <c r="V157" s="184"/>
      <c r="W157" s="179"/>
      <c r="X157" s="430">
        <f t="shared" ca="1" si="55"/>
        <v>42521</v>
      </c>
      <c r="Y157" s="568" t="str">
        <f t="shared" ca="1" si="52"/>
        <v>Tue. June , 2016</v>
      </c>
      <c r="Z157" s="431">
        <f t="shared" ca="1" si="43"/>
        <v>30</v>
      </c>
      <c r="AA157" s="432">
        <f t="shared" ca="1" si="44"/>
        <v>6</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June</v>
      </c>
      <c r="V158" s="184"/>
      <c r="W158" s="179"/>
      <c r="X158" s="430">
        <f t="shared" ca="1" si="55"/>
        <v>42521</v>
      </c>
      <c r="Y158" s="568" t="str">
        <f t="shared" ca="1" si="52"/>
        <v>Tue. June , 2016</v>
      </c>
      <c r="Z158" s="431">
        <f t="shared" ca="1" si="43"/>
        <v>30</v>
      </c>
      <c r="AA158" s="432">
        <f t="shared" ca="1" si="44"/>
        <v>6</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June</v>
      </c>
      <c r="V159" s="184"/>
      <c r="W159" s="179"/>
      <c r="X159" s="430">
        <f t="shared" ca="1" si="55"/>
        <v>42521</v>
      </c>
      <c r="Y159" s="568" t="str">
        <f t="shared" ca="1" si="52"/>
        <v>Tue. June , 2016</v>
      </c>
      <c r="Z159" s="431">
        <f t="shared" ca="1" si="43"/>
        <v>30</v>
      </c>
      <c r="AA159" s="432">
        <f t="shared" ca="1" si="44"/>
        <v>6</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June</v>
      </c>
      <c r="V160" s="184"/>
      <c r="W160" s="179"/>
      <c r="X160" s="430">
        <f t="shared" ca="1" si="55"/>
        <v>42521</v>
      </c>
      <c r="Y160" s="568" t="str">
        <f t="shared" ca="1" si="52"/>
        <v>Tue. June , 2016</v>
      </c>
      <c r="Z160" s="431">
        <f t="shared" ca="1" si="43"/>
        <v>30</v>
      </c>
      <c r="AA160" s="432">
        <f t="shared" ca="1" si="44"/>
        <v>6</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June</v>
      </c>
      <c r="V161" s="184"/>
      <c r="W161" s="179"/>
      <c r="X161" s="430">
        <f t="shared" ca="1" si="55"/>
        <v>42521</v>
      </c>
      <c r="Y161" s="568" t="str">
        <f t="shared" ca="1" si="52"/>
        <v>Tue. June , 2016</v>
      </c>
      <c r="Z161" s="431">
        <f t="shared" ca="1" si="43"/>
        <v>30</v>
      </c>
      <c r="AA161" s="432">
        <f t="shared" ca="1" si="44"/>
        <v>6</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June</v>
      </c>
      <c r="V162" s="184"/>
      <c r="W162" s="179"/>
      <c r="X162" s="430">
        <f t="shared" ca="1" si="55"/>
        <v>42521</v>
      </c>
      <c r="Y162" s="568" t="str">
        <f t="shared" ca="1" si="52"/>
        <v>Tue. June , 2016</v>
      </c>
      <c r="Z162" s="431">
        <f t="shared" ca="1" si="43"/>
        <v>30</v>
      </c>
      <c r="AA162" s="432">
        <f t="shared" ca="1" si="44"/>
        <v>6</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June</v>
      </c>
      <c r="V163" s="184"/>
      <c r="W163" s="179"/>
      <c r="X163" s="430">
        <f t="shared" ca="1" si="55"/>
        <v>42521</v>
      </c>
      <c r="Y163" s="568" t="str">
        <f t="shared" ca="1" si="52"/>
        <v>Tue. June , 2016</v>
      </c>
      <c r="Z163" s="431">
        <f t="shared" ca="1" si="43"/>
        <v>30</v>
      </c>
      <c r="AA163" s="432">
        <f t="shared" ca="1" si="44"/>
        <v>6</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June</v>
      </c>
      <c r="V164" s="184"/>
      <c r="W164" s="179"/>
      <c r="X164" s="430">
        <f t="shared" ca="1" si="55"/>
        <v>42521</v>
      </c>
      <c r="Y164" s="568" t="str">
        <f t="shared" ca="1" si="52"/>
        <v>Tue. June , 2016</v>
      </c>
      <c r="Z164" s="431">
        <f t="shared" ca="1" si="43"/>
        <v>30</v>
      </c>
      <c r="AA164" s="432">
        <f t="shared" ca="1" si="44"/>
        <v>6</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June</v>
      </c>
      <c r="V165" s="184"/>
      <c r="W165" s="179"/>
      <c r="X165" s="430">
        <f t="shared" ca="1" si="55"/>
        <v>42521</v>
      </c>
      <c r="Y165" s="568" t="str">
        <f t="shared" ca="1" si="52"/>
        <v>Tue. June , 2016</v>
      </c>
      <c r="Z165" s="431">
        <f t="shared" ca="1" si="43"/>
        <v>30</v>
      </c>
      <c r="AA165" s="432">
        <f t="shared" ca="1" si="44"/>
        <v>6</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June</v>
      </c>
      <c r="V166" s="184"/>
      <c r="W166" s="179"/>
      <c r="X166" s="430">
        <f t="shared" ca="1" si="55"/>
        <v>42521</v>
      </c>
      <c r="Y166" s="568" t="str">
        <f t="shared" ca="1" si="52"/>
        <v>Tue. June , 2016</v>
      </c>
      <c r="Z166" s="431">
        <f t="shared" ca="1" si="43"/>
        <v>30</v>
      </c>
      <c r="AA166" s="432">
        <f t="shared" ca="1" si="44"/>
        <v>6</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June</v>
      </c>
      <c r="V167" s="184"/>
      <c r="W167" s="179"/>
      <c r="X167" s="430">
        <f t="shared" ca="1" si="55"/>
        <v>42521</v>
      </c>
      <c r="Y167" s="568" t="str">
        <f t="shared" ca="1" si="52"/>
        <v>Tue. June , 2016</v>
      </c>
      <c r="Z167" s="431">
        <f t="shared" ca="1" si="43"/>
        <v>30</v>
      </c>
      <c r="AA167" s="432">
        <f t="shared" ca="1" si="44"/>
        <v>6</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June</v>
      </c>
      <c r="V168" s="184"/>
      <c r="W168" s="179"/>
      <c r="X168" s="430">
        <f t="shared" ca="1" si="55"/>
        <v>42521</v>
      </c>
      <c r="Y168" s="568" t="str">
        <f t="shared" ca="1" si="52"/>
        <v>Tue. June , 2016</v>
      </c>
      <c r="Z168" s="431">
        <f t="shared" ca="1" si="43"/>
        <v>30</v>
      </c>
      <c r="AA168" s="432">
        <f t="shared" ca="1" si="44"/>
        <v>6</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June</v>
      </c>
      <c r="V169" s="184"/>
      <c r="W169" s="179"/>
      <c r="X169" s="430">
        <f t="shared" ca="1" si="55"/>
        <v>42521</v>
      </c>
      <c r="Y169" s="568" t="str">
        <f t="shared" ca="1" si="52"/>
        <v>Tue. June , 2016</v>
      </c>
      <c r="Z169" s="431">
        <f t="shared" ca="1" si="43"/>
        <v>30</v>
      </c>
      <c r="AA169" s="432">
        <f t="shared" ca="1" si="44"/>
        <v>6</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June</v>
      </c>
      <c r="V170" s="184"/>
      <c r="W170" s="179"/>
      <c r="X170" s="430">
        <f t="shared" ca="1" si="55"/>
        <v>42521</v>
      </c>
      <c r="Y170" s="568" t="str">
        <f t="shared" ca="1" si="52"/>
        <v>Tue. June , 2016</v>
      </c>
      <c r="Z170" s="431">
        <f t="shared" ca="1" si="43"/>
        <v>30</v>
      </c>
      <c r="AA170" s="432">
        <f t="shared" ca="1" si="44"/>
        <v>6</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June</v>
      </c>
      <c r="V171" s="184"/>
      <c r="W171" s="179"/>
      <c r="X171" s="430">
        <f t="shared" ca="1" si="55"/>
        <v>42521</v>
      </c>
      <c r="Y171" s="568" t="str">
        <f t="shared" ca="1" si="52"/>
        <v>Tue. June , 2016</v>
      </c>
      <c r="Z171" s="431">
        <f t="shared" ca="1" si="43"/>
        <v>30</v>
      </c>
      <c r="AA171" s="432">
        <f t="shared" ca="1" si="44"/>
        <v>6</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June</v>
      </c>
      <c r="V172" s="184"/>
      <c r="W172" s="179"/>
      <c r="X172" s="430">
        <f t="shared" ca="1" si="55"/>
        <v>42521</v>
      </c>
      <c r="Y172" s="568" t="str">
        <f t="shared" ca="1" si="52"/>
        <v>Tue. June , 2016</v>
      </c>
      <c r="Z172" s="431">
        <f t="shared" ca="1" si="43"/>
        <v>30</v>
      </c>
      <c r="AA172" s="432">
        <f t="shared" ca="1" si="44"/>
        <v>6</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June</v>
      </c>
      <c r="V173" s="184"/>
      <c r="W173" s="179"/>
      <c r="X173" s="430">
        <f t="shared" ca="1" si="55"/>
        <v>42521</v>
      </c>
      <c r="Y173" s="568" t="str">
        <f t="shared" ca="1" si="52"/>
        <v>Tue. June , 2016</v>
      </c>
      <c r="Z173" s="431">
        <f t="shared" ca="1" si="43"/>
        <v>30</v>
      </c>
      <c r="AA173" s="432">
        <f t="shared" ca="1" si="44"/>
        <v>6</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June</v>
      </c>
      <c r="V174" s="184"/>
      <c r="W174" s="179"/>
      <c r="X174" s="430">
        <f t="shared" ca="1" si="55"/>
        <v>42521</v>
      </c>
      <c r="Y174" s="568" t="str">
        <f t="shared" ca="1" si="52"/>
        <v>Tue. June , 2016</v>
      </c>
      <c r="Z174" s="431">
        <f t="shared" ca="1" si="43"/>
        <v>30</v>
      </c>
      <c r="AA174" s="432">
        <f t="shared" ca="1" si="44"/>
        <v>6</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June</v>
      </c>
      <c r="V175" s="184"/>
      <c r="W175" s="179"/>
      <c r="X175" s="430">
        <f t="shared" ca="1" si="55"/>
        <v>42521</v>
      </c>
      <c r="Y175" s="568" t="str">
        <f t="shared" ca="1" si="52"/>
        <v>Tue. June , 2016</v>
      </c>
      <c r="Z175" s="431">
        <f t="shared" ca="1" si="43"/>
        <v>30</v>
      </c>
      <c r="AA175" s="432">
        <f t="shared" ca="1" si="44"/>
        <v>6</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June</v>
      </c>
      <c r="V176" s="184"/>
      <c r="W176" s="179"/>
      <c r="X176" s="430">
        <f t="shared" ca="1" si="55"/>
        <v>42521</v>
      </c>
      <c r="Y176" s="568" t="str">
        <f t="shared" ca="1" si="52"/>
        <v>Tue. June , 2016</v>
      </c>
      <c r="Z176" s="431">
        <f t="shared" ca="1" si="43"/>
        <v>30</v>
      </c>
      <c r="AA176" s="432">
        <f t="shared" ca="1" si="44"/>
        <v>6</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June</v>
      </c>
      <c r="V177" s="184"/>
      <c r="W177" s="179"/>
      <c r="X177" s="430">
        <f t="shared" ca="1" si="55"/>
        <v>42521</v>
      </c>
      <c r="Y177" s="568" t="str">
        <f t="shared" ca="1" si="52"/>
        <v>Tue. June , 2016</v>
      </c>
      <c r="Z177" s="431">
        <f t="shared" ca="1" si="43"/>
        <v>30</v>
      </c>
      <c r="AA177" s="432">
        <f t="shared" ca="1" si="44"/>
        <v>6</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June</v>
      </c>
      <c r="V178" s="184"/>
      <c r="W178" s="179"/>
      <c r="X178" s="430">
        <f t="shared" ca="1" si="55"/>
        <v>42521</v>
      </c>
      <c r="Y178" s="568" t="str">
        <f t="shared" ca="1" si="52"/>
        <v>Tue. June , 2016</v>
      </c>
      <c r="Z178" s="431">
        <f t="shared" ca="1" si="43"/>
        <v>30</v>
      </c>
      <c r="AA178" s="432">
        <f t="shared" ca="1" si="44"/>
        <v>6</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June</v>
      </c>
      <c r="V179" s="184"/>
      <c r="W179" s="179"/>
      <c r="X179" s="430">
        <f t="shared" ca="1" si="55"/>
        <v>42521</v>
      </c>
      <c r="Y179" s="568" t="str">
        <f t="shared" ca="1" si="52"/>
        <v>Tue. June , 2016</v>
      </c>
      <c r="Z179" s="431">
        <f t="shared" ca="1" si="43"/>
        <v>30</v>
      </c>
      <c r="AA179" s="432">
        <f t="shared" ca="1" si="44"/>
        <v>6</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June</v>
      </c>
      <c r="V180" s="184"/>
      <c r="W180" s="179"/>
      <c r="X180" s="430">
        <f t="shared" ca="1" si="55"/>
        <v>42521</v>
      </c>
      <c r="Y180" s="568" t="str">
        <f t="shared" ca="1" si="52"/>
        <v>Tue. June , 2016</v>
      </c>
      <c r="Z180" s="431">
        <f t="shared" ca="1" si="43"/>
        <v>30</v>
      </c>
      <c r="AA180" s="432">
        <f t="shared" ca="1" si="44"/>
        <v>6</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June</v>
      </c>
      <c r="V181" s="184"/>
      <c r="W181" s="179"/>
      <c r="X181" s="430">
        <f t="shared" ca="1" si="55"/>
        <v>42521</v>
      </c>
      <c r="Y181" s="568" t="str">
        <f t="shared" ca="1" si="52"/>
        <v>Tue. June , 2016</v>
      </c>
      <c r="Z181" s="431">
        <f t="shared" ca="1" si="43"/>
        <v>30</v>
      </c>
      <c r="AA181" s="432">
        <f t="shared" ca="1" si="44"/>
        <v>6</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June</v>
      </c>
      <c r="V182" s="184"/>
      <c r="W182" s="179"/>
      <c r="X182" s="430">
        <f t="shared" ca="1" si="55"/>
        <v>42521</v>
      </c>
      <c r="Y182" s="568" t="str">
        <f t="shared" ca="1" si="52"/>
        <v>Tue. June , 2016</v>
      </c>
      <c r="Z182" s="431">
        <f t="shared" ca="1" si="43"/>
        <v>30</v>
      </c>
      <c r="AA182" s="432">
        <f t="shared" ca="1" si="44"/>
        <v>6</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June</v>
      </c>
      <c r="V183" s="184"/>
      <c r="W183" s="179"/>
      <c r="X183" s="430">
        <f t="shared" ca="1" si="55"/>
        <v>42521</v>
      </c>
      <c r="Y183" s="568" t="str">
        <f t="shared" ca="1" si="52"/>
        <v>Tue. June , 2016</v>
      </c>
      <c r="Z183" s="431">
        <f t="shared" ca="1" si="43"/>
        <v>30</v>
      </c>
      <c r="AA183" s="432">
        <f t="shared" ca="1" si="44"/>
        <v>6</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June</v>
      </c>
      <c r="V184" s="184"/>
      <c r="W184" s="179"/>
      <c r="X184" s="430">
        <f t="shared" ca="1" si="55"/>
        <v>42521</v>
      </c>
      <c r="Y184" s="568" t="str">
        <f t="shared" ca="1" si="52"/>
        <v>Tue. June , 2016</v>
      </c>
      <c r="Z184" s="431">
        <f t="shared" ca="1" si="43"/>
        <v>30</v>
      </c>
      <c r="AA184" s="432">
        <f t="shared" ca="1" si="44"/>
        <v>6</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June</v>
      </c>
      <c r="V185" s="184"/>
      <c r="W185" s="179"/>
      <c r="X185" s="430">
        <f t="shared" ca="1" si="55"/>
        <v>42521</v>
      </c>
      <c r="Y185" s="568" t="str">
        <f t="shared" ca="1" si="52"/>
        <v>Tue. June , 2016</v>
      </c>
      <c r="Z185" s="431">
        <f t="shared" ca="1" si="43"/>
        <v>30</v>
      </c>
      <c r="AA185" s="432">
        <f t="shared" ca="1" si="44"/>
        <v>6</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June</v>
      </c>
      <c r="V186" s="184"/>
      <c r="W186" s="179"/>
      <c r="X186" s="430">
        <f t="shared" ca="1" si="55"/>
        <v>42521</v>
      </c>
      <c r="Y186" s="568" t="str">
        <f t="shared" ca="1" si="52"/>
        <v>Tue. June , 2016</v>
      </c>
      <c r="Z186" s="431">
        <f t="shared" ca="1" si="43"/>
        <v>30</v>
      </c>
      <c r="AA186" s="432">
        <f t="shared" ca="1" si="44"/>
        <v>6</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June</v>
      </c>
      <c r="V187" s="184"/>
      <c r="W187" s="179"/>
      <c r="X187" s="430">
        <f t="shared" ca="1" si="55"/>
        <v>42521</v>
      </c>
      <c r="Y187" s="568" t="str">
        <f t="shared" ca="1" si="52"/>
        <v>Tue. June , 2016</v>
      </c>
      <c r="Z187" s="431">
        <f t="shared" ca="1" si="43"/>
        <v>30</v>
      </c>
      <c r="AA187" s="432">
        <f t="shared" ca="1" si="44"/>
        <v>6</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June</v>
      </c>
      <c r="V188" s="184"/>
      <c r="W188" s="179"/>
      <c r="X188" s="430">
        <f t="shared" ca="1" si="55"/>
        <v>42521</v>
      </c>
      <c r="Y188" s="568" t="str">
        <f t="shared" ca="1" si="52"/>
        <v>Tue. June , 2016</v>
      </c>
      <c r="Z188" s="431">
        <f t="shared" ca="1" si="43"/>
        <v>30</v>
      </c>
      <c r="AA188" s="432">
        <f t="shared" ca="1" si="44"/>
        <v>6</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June</v>
      </c>
      <c r="V189" s="184"/>
      <c r="W189" s="179"/>
      <c r="X189" s="430">
        <f t="shared" ca="1" si="55"/>
        <v>42521</v>
      </c>
      <c r="Y189" s="568" t="str">
        <f t="shared" ca="1" si="52"/>
        <v>Tue. June , 2016</v>
      </c>
      <c r="Z189" s="431">
        <f t="shared" ca="1" si="43"/>
        <v>30</v>
      </c>
      <c r="AA189" s="432">
        <f t="shared" ca="1" si="44"/>
        <v>6</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June</v>
      </c>
      <c r="V190" s="184"/>
      <c r="W190" s="179"/>
      <c r="X190" s="430">
        <f t="shared" ca="1" si="55"/>
        <v>42521</v>
      </c>
      <c r="Y190" s="568" t="str">
        <f t="shared" ca="1" si="52"/>
        <v>Tue. June , 2016</v>
      </c>
      <c r="Z190" s="431">
        <f t="shared" ca="1" si="43"/>
        <v>30</v>
      </c>
      <c r="AA190" s="432">
        <f t="shared" ca="1" si="44"/>
        <v>6</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June</v>
      </c>
      <c r="V191" s="184"/>
      <c r="W191" s="179"/>
      <c r="X191" s="430">
        <f t="shared" ca="1" si="55"/>
        <v>42521</v>
      </c>
      <c r="Y191" s="568" t="str">
        <f t="shared" ca="1" si="52"/>
        <v>Tue. June , 2016</v>
      </c>
      <c r="Z191" s="431">
        <f t="shared" ca="1" si="43"/>
        <v>30</v>
      </c>
      <c r="AA191" s="432">
        <f t="shared" ca="1" si="44"/>
        <v>6</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June</v>
      </c>
      <c r="V192" s="184"/>
      <c r="W192" s="179"/>
      <c r="X192" s="430">
        <f t="shared" ca="1" si="55"/>
        <v>42521</v>
      </c>
      <c r="Y192" s="568" t="str">
        <f t="shared" ca="1" si="52"/>
        <v>Tue. June , 2016</v>
      </c>
      <c r="Z192" s="431">
        <f t="shared" ca="1" si="43"/>
        <v>30</v>
      </c>
      <c r="AA192" s="432">
        <f t="shared" ca="1" si="44"/>
        <v>6</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June</v>
      </c>
      <c r="V193" s="184"/>
      <c r="W193" s="179"/>
      <c r="X193" s="430">
        <f t="shared" ca="1" si="55"/>
        <v>42521</v>
      </c>
      <c r="Y193" s="568" t="str">
        <f t="shared" ca="1" si="52"/>
        <v>Tue. June , 2016</v>
      </c>
      <c r="Z193" s="431">
        <f t="shared" ca="1" si="43"/>
        <v>30</v>
      </c>
      <c r="AA193" s="432">
        <f t="shared" ca="1" si="44"/>
        <v>6</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June</v>
      </c>
      <c r="V194" s="184"/>
      <c r="W194" s="179"/>
      <c r="X194" s="430">
        <f t="shared" ca="1" si="55"/>
        <v>42521</v>
      </c>
      <c r="Y194" s="568" t="str">
        <f t="shared" ca="1" si="52"/>
        <v>Tue. June , 2016</v>
      </c>
      <c r="Z194" s="431">
        <f t="shared" ca="1" si="43"/>
        <v>30</v>
      </c>
      <c r="AA194" s="432">
        <f t="shared" ca="1" si="44"/>
        <v>6</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829" t="str">
        <f>'NTS ONLY_set_year'!$E$133&amp;"
"&amp;'NTS ONLY_set_year'!$E$5</f>
        <v xml:space="preserve">© 2016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829"/>
      <c r="G197" s="829"/>
      <c r="H197" s="829"/>
      <c r="I197" s="829"/>
      <c r="J197" s="829"/>
      <c r="K197" s="829"/>
      <c r="L197" s="829"/>
      <c r="M197" s="829"/>
      <c r="N197" s="829"/>
      <c r="O197" s="829"/>
      <c r="P197" s="829"/>
      <c r="Q197" s="829"/>
      <c r="R197" s="829"/>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829"/>
      <c r="G198" s="829"/>
      <c r="H198" s="829"/>
      <c r="I198" s="829"/>
      <c r="J198" s="829"/>
      <c r="K198" s="829"/>
      <c r="L198" s="829"/>
      <c r="M198" s="829"/>
      <c r="N198" s="829"/>
      <c r="O198" s="829"/>
      <c r="P198" s="829"/>
      <c r="Q198" s="829"/>
      <c r="R198" s="829"/>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17" t="str">
        <f ca="1">$X$11</f>
        <v/>
      </c>
      <c r="V201" s="818"/>
      <c r="W201" s="818"/>
      <c r="X201" s="818"/>
      <c r="Y201" s="818"/>
      <c r="Z201" s="818"/>
      <c r="AA201" s="818"/>
      <c r="AB201" s="819"/>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820"/>
      <c r="V202" s="821"/>
      <c r="W202" s="821"/>
      <c r="X202" s="821"/>
      <c r="Y202" s="821"/>
      <c r="Z202" s="821"/>
      <c r="AA202" s="821"/>
      <c r="AB202" s="822"/>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R16:R19"/>
    <mergeCell ref="P16:P17"/>
    <mergeCell ref="C18:C19"/>
    <mergeCell ref="D18:G19"/>
    <mergeCell ref="H18:H19"/>
    <mergeCell ref="I18:I19"/>
    <mergeCell ref="T1:AC1"/>
    <mergeCell ref="T2:AG2"/>
    <mergeCell ref="B3:M4"/>
    <mergeCell ref="N4:R4"/>
    <mergeCell ref="N2:P2"/>
    <mergeCell ref="N3:P3"/>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s>
  <phoneticPr fontId="4" type="noConversion"/>
  <conditionalFormatting sqref="H21:J194">
    <cfRule type="expression" dxfId="535" priority="5" stopIfTrue="1">
      <formula>($D20=$D21)</formula>
    </cfRule>
  </conditionalFormatting>
  <conditionalFormatting sqref="AC20:AE194 AK20:AK194 AQ20:AR194 U18 X20:Z194">
    <cfRule type="cellIs" dxfId="534" priority="6" stopIfTrue="1" operator="notEqual">
      <formula>U17</formula>
    </cfRule>
  </conditionalFormatting>
  <conditionalFormatting sqref="B20:B194">
    <cfRule type="expression" dxfId="533" priority="7" stopIfTrue="1">
      <formula>($G20="- -")</formula>
    </cfRule>
  </conditionalFormatting>
  <conditionalFormatting sqref="BI10:BI12 BF11:BF12">
    <cfRule type="expression" dxfId="532" priority="8" stopIfTrue="1">
      <formula>LEN($AA9)&gt;4</formula>
    </cfRule>
    <cfRule type="expression" dxfId="531" priority="9" stopIfTrue="1">
      <formula>(LEN($C$9)=0)</formula>
    </cfRule>
  </conditionalFormatting>
  <conditionalFormatting sqref="BJ10:BN12">
    <cfRule type="expression" dxfId="530" priority="10" stopIfTrue="1">
      <formula>LEN($AA9)&gt;4</formula>
    </cfRule>
    <cfRule type="expression" dxfId="529" priority="11" stopIfTrue="1">
      <formula>(LEN(E$9)=0)</formula>
    </cfRule>
  </conditionalFormatting>
  <conditionalFormatting sqref="R20:R194">
    <cfRule type="expression" dxfId="528" priority="12" stopIfTrue="1">
      <formula>OR($G20=$G19,$D20=$D19)</formula>
    </cfRule>
    <cfRule type="expression" dxfId="527" priority="13" stopIfTrue="1">
      <formula>"ND($G21&lt;&gt;""- -"",$G21&lt;&gt;TEXT(X21,""Dddd, Mmmm dd, Yyyy""))"</formula>
    </cfRule>
    <cfRule type="expression" dxfId="526" priority="14" stopIfTrue="1">
      <formula>($AI20=1)</formula>
    </cfRule>
  </conditionalFormatting>
  <conditionalFormatting sqref="C20:C194">
    <cfRule type="expression" dxfId="525" priority="15" stopIfTrue="1">
      <formula>($X$16=$X$14)</formula>
    </cfRule>
    <cfRule type="expression" dxfId="524" priority="16" stopIfTrue="1">
      <formula>($AV20=1)</formula>
    </cfRule>
    <cfRule type="expression" dxfId="523" priority="17" stopIfTrue="1">
      <formula>AND(D20=1+D19,G20=X20)</formula>
    </cfRule>
  </conditionalFormatting>
  <conditionalFormatting sqref="D20">
    <cfRule type="expression" dxfId="522" priority="18" stopIfTrue="1">
      <formula>OR($G20=$G19,$D20=$D19)</formula>
    </cfRule>
    <cfRule type="expression" dxfId="521" priority="19" stopIfTrue="1">
      <formula>AND($G20&lt;&gt;"- -",$G20&lt;&gt;$Y20)</formula>
    </cfRule>
    <cfRule type="expression" dxfId="520" priority="20" stopIfTrue="1">
      <formula>($AI20=1)</formula>
    </cfRule>
  </conditionalFormatting>
  <conditionalFormatting sqref="E20:G20">
    <cfRule type="expression" dxfId="519" priority="21" stopIfTrue="1">
      <formula>OR($G20=$G19,$D20=$D19)</formula>
    </cfRule>
    <cfRule type="expression" dxfId="518" priority="22" stopIfTrue="1">
      <formula>AND($G20&lt;&gt;"- -",$G20&lt;&gt;$Y20)</formula>
    </cfRule>
    <cfRule type="expression" dxfId="517" priority="23" stopIfTrue="1">
      <formula>($AI20+$AX20&gt;0)</formula>
    </cfRule>
  </conditionalFormatting>
  <conditionalFormatting sqref="V5:V7 U6:U7 J6">
    <cfRule type="expression" dxfId="516" priority="24" stopIfTrue="1">
      <formula>OR($AC$7,$AC$6,#REF!)</formula>
    </cfRule>
  </conditionalFormatting>
  <conditionalFormatting sqref="U5">
    <cfRule type="expression" dxfId="515" priority="25" stopIfTrue="1">
      <formula>OR($AC$7,$AC$6)</formula>
    </cfRule>
  </conditionalFormatting>
  <conditionalFormatting sqref="V19">
    <cfRule type="cellIs" dxfId="514" priority="26" stopIfTrue="1" operator="equal">
      <formula>1</formula>
    </cfRule>
  </conditionalFormatting>
  <conditionalFormatting sqref="BJ13:BN13 R16:R17">
    <cfRule type="cellIs" dxfId="513" priority="27" stopIfTrue="1" operator="equal">
      <formula>0</formula>
    </cfRule>
  </conditionalFormatting>
  <conditionalFormatting sqref="AP20:AP194">
    <cfRule type="cellIs" dxfId="512" priority="28" stopIfTrue="1" operator="lessThan">
      <formula>999</formula>
    </cfRule>
  </conditionalFormatting>
  <conditionalFormatting sqref="BE19:BF19 K18:L18">
    <cfRule type="expression" dxfId="511" priority="29" stopIfTrue="1">
      <formula>($K$19=$AL$7)</formula>
    </cfRule>
  </conditionalFormatting>
  <conditionalFormatting sqref="BE20:BF20">
    <cfRule type="expression" dxfId="510" priority="30" stopIfTrue="1">
      <formula>($K$19=$AL$7)</formula>
    </cfRule>
  </conditionalFormatting>
  <conditionalFormatting sqref="AB7">
    <cfRule type="expression" dxfId="509" priority="31" stopIfTrue="1">
      <formula>$AC$7</formula>
    </cfRule>
  </conditionalFormatting>
  <conditionalFormatting sqref="AB6">
    <cfRule type="expression" dxfId="508" priority="32" stopIfTrue="1">
      <formula>$AC$6</formula>
    </cfRule>
  </conditionalFormatting>
  <conditionalFormatting sqref="AK5:BO6">
    <cfRule type="cellIs" dxfId="507" priority="33" stopIfTrue="1" operator="equal">
      <formula>0</formula>
    </cfRule>
  </conditionalFormatting>
  <conditionalFormatting sqref="AJ16:AJ17 AJ20:AJ194">
    <cfRule type="cellIs" dxfId="506" priority="34" stopIfTrue="1" operator="greaterThan">
      <formula>0</formula>
    </cfRule>
  </conditionalFormatting>
  <conditionalFormatting sqref="AF20:AG194">
    <cfRule type="cellIs" dxfId="505" priority="35" stopIfTrue="1" operator="greaterThan">
      <formula>1</formula>
    </cfRule>
  </conditionalFormatting>
  <conditionalFormatting sqref="AV20:AV194">
    <cfRule type="cellIs" dxfId="504" priority="36" stopIfTrue="1" operator="equal">
      <formula>1</formula>
    </cfRule>
  </conditionalFormatting>
  <conditionalFormatting sqref="AU20:AU194">
    <cfRule type="expression" dxfId="503" priority="37" stopIfTrue="1">
      <formula>LEN(AU20)&gt;2</formula>
    </cfRule>
  </conditionalFormatting>
  <conditionalFormatting sqref="AK2:BO2">
    <cfRule type="cellIs" dxfId="502" priority="38" stopIfTrue="1" operator="equal">
      <formula>0</formula>
    </cfRule>
  </conditionalFormatting>
  <conditionalFormatting sqref="D18:G19">
    <cfRule type="expression" dxfId="501" priority="39" stopIfTrue="1">
      <formula>($AB$16&lt;2)</formula>
    </cfRule>
  </conditionalFormatting>
  <conditionalFormatting sqref="B18">
    <cfRule type="expression" dxfId="500" priority="40" stopIfTrue="1">
      <formula>(B18&gt;DATE(2000+$Y$2,$AA$21+1,1)-DATE(2000+$Y$2,$AA$21,1))</formula>
    </cfRule>
  </conditionalFormatting>
  <conditionalFormatting sqref="U201:AB201">
    <cfRule type="expression" dxfId="499" priority="41" stopIfTrue="1">
      <formula>(LEN($X$11)&gt;4)</formula>
    </cfRule>
  </conditionalFormatting>
  <conditionalFormatting sqref="N19:Q19 BH20:BK20">
    <cfRule type="cellIs" dxfId="498" priority="42" stopIfTrue="1" operator="equal">
      <formula>0</formula>
    </cfRule>
    <cfRule type="expression" dxfId="497" priority="43" stopIfTrue="1">
      <formula>($AJ$2=$AF$5)</formula>
    </cfRule>
  </conditionalFormatting>
  <conditionalFormatting sqref="M19 BG20">
    <cfRule type="cellIs" dxfId="496" priority="44" stopIfTrue="1" operator="equal">
      <formula>0</formula>
    </cfRule>
    <cfRule type="expression" dxfId="495" priority="45" stopIfTrue="1">
      <formula>($AJ$2=$AF$5)</formula>
    </cfRule>
  </conditionalFormatting>
  <conditionalFormatting sqref="C17">
    <cfRule type="cellIs" dxfId="494" priority="46" stopIfTrue="1" operator="equal">
      <formula>"X"</formula>
    </cfRule>
  </conditionalFormatting>
  <conditionalFormatting sqref="B16:J16">
    <cfRule type="expression" dxfId="493" priority="47" stopIfTrue="1">
      <formula>AND($AJ$2=$AF$5,$X$16=$X$13)</formula>
    </cfRule>
  </conditionalFormatting>
  <conditionalFormatting sqref="AW20:AW194">
    <cfRule type="cellIs" dxfId="492" priority="48" stopIfTrue="1" operator="equal">
      <formula>0</formula>
    </cfRule>
  </conditionalFormatting>
  <conditionalFormatting sqref="AB20:AB194">
    <cfRule type="cellIs" dxfId="491" priority="49" stopIfTrue="1" operator="greaterThan">
      <formula>0</formula>
    </cfRule>
    <cfRule type="cellIs" dxfId="490" priority="50" stopIfTrue="1" operator="lessThan">
      <formula>0</formula>
    </cfRule>
  </conditionalFormatting>
  <conditionalFormatting sqref="J7">
    <cfRule type="cellIs" dxfId="489" priority="51" stopIfTrue="1" operator="lessThan">
      <formula>0</formula>
    </cfRule>
  </conditionalFormatting>
  <conditionalFormatting sqref="N20:Q194">
    <cfRule type="expression" dxfId="488" priority="52" stopIfTrue="1">
      <formula>OR($AW20=0,$AV20=1,$AG20=99,$AJ$2=$AF$5)</formula>
    </cfRule>
  </conditionalFormatting>
  <conditionalFormatting sqref="M20:M194">
    <cfRule type="expression" dxfId="487" priority="53" stopIfTrue="1">
      <formula>OR($AJ$2=$AF$5,$AW20=0,$AV20=1,$AG20=99)</formula>
    </cfRule>
    <cfRule type="cellIs" dxfId="486" priority="54" stopIfTrue="1" operator="lessThan">
      <formula>0</formula>
    </cfRule>
    <cfRule type="expression" dxfId="485" priority="55" stopIfTrue="1">
      <formula>($D19=$D20)</formula>
    </cfRule>
  </conditionalFormatting>
  <conditionalFormatting sqref="BM20:BN194">
    <cfRule type="cellIs" dxfId="484" priority="56" stopIfTrue="1" operator="notEqual">
      <formula>1</formula>
    </cfRule>
  </conditionalFormatting>
  <conditionalFormatting sqref="L35:L194">
    <cfRule type="expression" dxfId="483" priority="57" stopIfTrue="1">
      <formula>OR($AJ$2=$AF$5,$AW35=0,$AV35=1,$AG35=99)</formula>
    </cfRule>
    <cfRule type="expression" dxfId="482" priority="58" stopIfTrue="1">
      <formula>AND(ISNUMBER(L35),OR(AND(L35&lt;K34,B35&gt;1),K35&gt;L35,$BN35&lt;&gt;1))</formula>
    </cfRule>
  </conditionalFormatting>
  <conditionalFormatting sqref="K35:K194">
    <cfRule type="expression" dxfId="481" priority="59" stopIfTrue="1">
      <formula>OR($AJ$2=$AF$5,$AW35=0,$AV35=1,$AG35=99)</formula>
    </cfRule>
    <cfRule type="expression" dxfId="480" priority="60" stopIfTrue="1">
      <formula>AND(ISNUMBER(K35),OR(K35&lt;L34,K35&gt;L35,$BM35&lt;&gt;1))</formula>
    </cfRule>
  </conditionalFormatting>
  <conditionalFormatting sqref="B13:B15">
    <cfRule type="expression" dxfId="479" priority="61" stopIfTrue="1">
      <formula>AND($AJ$2=$AF$5,$X$16=$X$13)</formula>
    </cfRule>
  </conditionalFormatting>
  <conditionalFormatting sqref="D21:D194">
    <cfRule type="expression" dxfId="478" priority="62" stopIfTrue="1">
      <formula>OR($G21=$G20,$D21=$D20)</formula>
    </cfRule>
    <cfRule type="expression" dxfId="477" priority="63" stopIfTrue="1">
      <formula>AND($G21&lt;&gt;"- -",$G21&lt;&gt;$Y21)</formula>
    </cfRule>
    <cfRule type="expression" dxfId="476" priority="64" stopIfTrue="1">
      <formula>($AI21=1)</formula>
    </cfRule>
  </conditionalFormatting>
  <conditionalFormatting sqref="E21:G194">
    <cfRule type="expression" dxfId="475" priority="65" stopIfTrue="1">
      <formula>OR($G21=$G20,$D21=$D20)</formula>
    </cfRule>
    <cfRule type="expression" dxfId="474" priority="66" stopIfTrue="1">
      <formula>AND($G21&lt;&gt;"- -",$G21&lt;&gt;$Y21)</formula>
    </cfRule>
    <cfRule type="expression" dxfId="473" priority="67" stopIfTrue="1">
      <formula>($AI21+$AX21&gt;0)</formula>
    </cfRule>
  </conditionalFormatting>
  <conditionalFormatting sqref="L20:L34">
    <cfRule type="expression" dxfId="472" priority="68" stopIfTrue="1">
      <formula>OR($AJ$2=$AF$5,$AW20=0,$AV20=1,$AG20=99)</formula>
    </cfRule>
    <cfRule type="expression" dxfId="471" priority="69" stopIfTrue="1">
      <formula>AND(ISNUMBER(L20),OR(AND(L20&lt;K19,B20&gt;1),K20&gt;L20))</formula>
    </cfRule>
  </conditionalFormatting>
  <conditionalFormatting sqref="K20:K34">
    <cfRule type="expression" dxfId="470" priority="70" stopIfTrue="1">
      <formula>OR($AJ$2=$AF$5,$AW20=0,$AV20=1,$AG20=99)</formula>
    </cfRule>
    <cfRule type="expression" dxfId="469" priority="71" stopIfTrue="1">
      <formula>AND(ISNUMBER(K20),ISNUMBER(L20),OR(K20&lt;L19,K20&gt;L20))</formula>
    </cfRule>
  </conditionalFormatting>
  <conditionalFormatting sqref="C9:J9">
    <cfRule type="expression" dxfId="468" priority="72" stopIfTrue="1">
      <formula>AND(ISNUMBER(C$9),ISNUMBER(C10),(C$9&gt;C$10))</formula>
    </cfRule>
  </conditionalFormatting>
  <conditionalFormatting sqref="E8:F8">
    <cfRule type="expression" dxfId="467" priority="73" stopIfTrue="1">
      <formula>(BJ$13&gt;0)</formula>
    </cfRule>
    <cfRule type="expression" dxfId="466" priority="74" stopIfTrue="1">
      <formula>AND(ISNUMBER(E$9),ISNUMBER(E10),(E$9&gt;E$10))</formula>
    </cfRule>
  </conditionalFormatting>
  <conditionalFormatting sqref="G8:J8">
    <cfRule type="expression" dxfId="465" priority="75" stopIfTrue="1">
      <formula>(BK$13&gt;0)</formula>
    </cfRule>
    <cfRule type="expression" dxfId="464" priority="76" stopIfTrue="1">
      <formula>AND(ISNUMBER(G$9),ISNUMBER(G10),(G$9&gt;G$10))</formula>
    </cfRule>
  </conditionalFormatting>
  <conditionalFormatting sqref="H6:I7">
    <cfRule type="expression" dxfId="463" priority="77" stopIfTrue="1">
      <formula>AND(ISNUMBER($H$7),$H$7&lt;$I$7)</formula>
    </cfRule>
  </conditionalFormatting>
  <conditionalFormatting sqref="C10:J10">
    <cfRule type="expression" dxfId="46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Anita Black</cp:lastModifiedBy>
  <cp:lastPrinted>2012-01-19T20:19:44Z</cp:lastPrinted>
  <dcterms:created xsi:type="dcterms:W3CDTF">2009-10-23T21:31:14Z</dcterms:created>
  <dcterms:modified xsi:type="dcterms:W3CDTF">2016-02-10T13:31:57Z</dcterms:modified>
</cp:coreProperties>
</file>